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938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5" hidden="1">'אג"ח קונצרני'!$B$166:$AC$252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להשקעה'!$B$6:$D$9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מניות'!$B$6:$M$18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מזומנים!$B$6:$K$38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Q71" i="78" l="1"/>
  <c r="O70" i="78"/>
  <c r="Q70" i="78" s="1"/>
  <c r="Q67" i="78"/>
  <c r="Q66" i="78"/>
  <c r="Q65" i="78"/>
  <c r="Q64" i="78"/>
  <c r="Q63" i="78"/>
  <c r="Q62" i="78"/>
  <c r="Q61" i="78"/>
  <c r="Q60" i="78"/>
  <c r="Q59" i="78"/>
  <c r="Q58" i="78"/>
  <c r="Q57" i="78"/>
  <c r="Q56" i="78"/>
  <c r="Q55" i="78"/>
  <c r="Q54" i="78"/>
  <c r="Q53" i="78"/>
  <c r="Q52" i="78"/>
  <c r="Q51" i="78"/>
  <c r="Q50" i="78"/>
  <c r="Q49" i="78"/>
  <c r="Q48" i="78"/>
  <c r="Q47" i="78"/>
  <c r="Q46" i="78"/>
  <c r="Q45" i="78"/>
  <c r="Q44" i="78"/>
  <c r="Q43" i="78"/>
  <c r="Q42" i="78"/>
  <c r="Q41" i="78"/>
  <c r="Q40" i="78"/>
  <c r="Q39" i="78"/>
  <c r="Q38" i="78"/>
  <c r="Q37" i="78"/>
  <c r="Q36" i="78"/>
  <c r="Q35" i="78"/>
  <c r="Q34" i="78"/>
  <c r="Q33" i="78"/>
  <c r="Q32" i="78"/>
  <c r="Q31" i="78"/>
  <c r="Q30" i="78"/>
  <c r="Q29" i="78"/>
  <c r="Q28" i="78"/>
  <c r="Q27" i="78"/>
  <c r="Q26" i="78"/>
  <c r="Q25" i="78"/>
  <c r="Q24" i="78"/>
  <c r="Q23" i="78"/>
  <c r="O23" i="78"/>
  <c r="Q21" i="78"/>
  <c r="O20" i="78"/>
  <c r="Q20" i="78" s="1"/>
  <c r="Q19" i="78"/>
  <c r="O19" i="78"/>
  <c r="Q18" i="78"/>
  <c r="O17" i="78"/>
  <c r="Q17" i="78" s="1"/>
  <c r="Q16" i="78"/>
  <c r="Q15" i="78"/>
  <c r="Q14" i="78"/>
  <c r="Q13" i="78"/>
  <c r="O69" i="78" l="1"/>
  <c r="O12" i="78"/>
  <c r="C20" i="84"/>
  <c r="C11" i="84"/>
  <c r="O11" i="78" l="1"/>
  <c r="Q12" i="78"/>
  <c r="Q69" i="78"/>
  <c r="C10" i="84"/>
  <c r="L42" i="62"/>
  <c r="L13" i="62"/>
  <c r="Q11" i="78" l="1"/>
  <c r="O10" i="78"/>
  <c r="C43" i="88"/>
  <c r="P71" i="78" l="1"/>
  <c r="P67" i="78"/>
  <c r="P65" i="78"/>
  <c r="P63" i="78"/>
  <c r="P61" i="78"/>
  <c r="P59" i="78"/>
  <c r="P57" i="78"/>
  <c r="P55" i="78"/>
  <c r="P53" i="78"/>
  <c r="P51" i="78"/>
  <c r="P49" i="78"/>
  <c r="P47" i="78"/>
  <c r="P45" i="78"/>
  <c r="P43" i="78"/>
  <c r="P41" i="78"/>
  <c r="P39" i="78"/>
  <c r="P37" i="78"/>
  <c r="P35" i="78"/>
  <c r="P33" i="78"/>
  <c r="P31" i="78"/>
  <c r="P29" i="78"/>
  <c r="P27" i="78"/>
  <c r="P25" i="78"/>
  <c r="P16" i="78"/>
  <c r="P14" i="78"/>
  <c r="Q10" i="78"/>
  <c r="P66" i="78"/>
  <c r="P64" i="78"/>
  <c r="P62" i="78"/>
  <c r="P60" i="78"/>
  <c r="P58" i="78"/>
  <c r="P56" i="78"/>
  <c r="P54" i="78"/>
  <c r="P52" i="78"/>
  <c r="P50" i="78"/>
  <c r="P48" i="78"/>
  <c r="P46" i="78"/>
  <c r="P44" i="78"/>
  <c r="P42" i="78"/>
  <c r="P40" i="78"/>
  <c r="P38" i="78"/>
  <c r="P36" i="78"/>
  <c r="P34" i="78"/>
  <c r="P32" i="78"/>
  <c r="P30" i="78"/>
  <c r="P28" i="78"/>
  <c r="P26" i="78"/>
  <c r="P24" i="78"/>
  <c r="P15" i="78"/>
  <c r="P13" i="78"/>
  <c r="P10" i="78"/>
  <c r="P21" i="78"/>
  <c r="P18" i="78"/>
  <c r="P23" i="78"/>
  <c r="P17" i="78"/>
  <c r="P20" i="78"/>
  <c r="P70" i="78"/>
  <c r="P19" i="78"/>
  <c r="P12" i="78"/>
  <c r="P69" i="78"/>
  <c r="P11" i="78"/>
  <c r="J12" i="81"/>
  <c r="J11" i="81"/>
  <c r="J10" i="81"/>
  <c r="H13" i="80"/>
  <c r="H12" i="80"/>
  <c r="H11" i="80"/>
  <c r="H10" i="80"/>
  <c r="N15" i="79"/>
  <c r="N14" i="79"/>
  <c r="N13" i="79"/>
  <c r="N12" i="79"/>
  <c r="N11" i="79"/>
  <c r="N10" i="79"/>
  <c r="J75" i="76"/>
  <c r="J74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60" i="73"/>
  <c r="J59" i="73"/>
  <c r="J58" i="73"/>
  <c r="J57" i="73"/>
  <c r="J56" i="73"/>
  <c r="J55" i="73"/>
  <c r="J54" i="73"/>
  <c r="J53" i="73"/>
  <c r="J52" i="73"/>
  <c r="J51" i="73"/>
  <c r="J50" i="73"/>
  <c r="J49" i="73"/>
  <c r="J48" i="73"/>
  <c r="J47" i="73"/>
  <c r="J46" i="73"/>
  <c r="J45" i="73"/>
  <c r="J44" i="73"/>
  <c r="J43" i="73"/>
  <c r="J42" i="73"/>
  <c r="J41" i="73"/>
  <c r="J40" i="73"/>
  <c r="J39" i="73"/>
  <c r="J38" i="73"/>
  <c r="J37" i="73"/>
  <c r="J36" i="73"/>
  <c r="J35" i="73"/>
  <c r="J34" i="73"/>
  <c r="J33" i="73"/>
  <c r="J32" i="73"/>
  <c r="J31" i="73"/>
  <c r="J29" i="73"/>
  <c r="J28" i="73"/>
  <c r="J27" i="73"/>
  <c r="J26" i="73"/>
  <c r="J24" i="73"/>
  <c r="J23" i="73"/>
  <c r="J21" i="73"/>
  <c r="J20" i="73"/>
  <c r="J19" i="73"/>
  <c r="J18" i="73"/>
  <c r="J17" i="73"/>
  <c r="J16" i="73"/>
  <c r="J14" i="73"/>
  <c r="J13" i="73"/>
  <c r="J12" i="73"/>
  <c r="J11" i="73"/>
  <c r="L21" i="72"/>
  <c r="L20" i="72"/>
  <c r="L19" i="72"/>
  <c r="L18" i="72"/>
  <c r="L17" i="72"/>
  <c r="L16" i="72"/>
  <c r="L15" i="72"/>
  <c r="L14" i="72"/>
  <c r="L13" i="72"/>
  <c r="L12" i="72"/>
  <c r="L11" i="72"/>
  <c r="R29" i="71"/>
  <c r="R28" i="71"/>
  <c r="R27" i="71"/>
  <c r="R25" i="71"/>
  <c r="R24" i="71"/>
  <c r="R23" i="71"/>
  <c r="R22" i="71"/>
  <c r="R21" i="71"/>
  <c r="R19" i="71"/>
  <c r="R18" i="71"/>
  <c r="R17" i="71"/>
  <c r="R16" i="71"/>
  <c r="R15" i="71"/>
  <c r="R14" i="71"/>
  <c r="R13" i="71"/>
  <c r="R12" i="71"/>
  <c r="R11" i="71"/>
  <c r="O52" i="69"/>
  <c r="O51" i="69"/>
  <c r="O50" i="69"/>
  <c r="O49" i="69"/>
  <c r="O48" i="69"/>
  <c r="O47" i="69"/>
  <c r="O46" i="69"/>
  <c r="O45" i="69"/>
  <c r="O44" i="69"/>
  <c r="O43" i="69"/>
  <c r="O42" i="69"/>
  <c r="O41" i="69"/>
  <c r="O40" i="69"/>
  <c r="O39" i="69"/>
  <c r="O38" i="69"/>
  <c r="O37" i="69"/>
  <c r="O36" i="69"/>
  <c r="O35" i="69"/>
  <c r="O34" i="69"/>
  <c r="O33" i="69"/>
  <c r="O32" i="69"/>
  <c r="O31" i="69"/>
  <c r="O30" i="69"/>
  <c r="O29" i="69"/>
  <c r="O28" i="69"/>
  <c r="O27" i="69"/>
  <c r="O26" i="69"/>
  <c r="O25" i="69"/>
  <c r="O24" i="69"/>
  <c r="O23" i="69"/>
  <c r="O22" i="69"/>
  <c r="O21" i="69"/>
  <c r="O20" i="69"/>
  <c r="O19" i="69"/>
  <c r="O18" i="69"/>
  <c r="O17" i="69"/>
  <c r="O16" i="69"/>
  <c r="O15" i="69"/>
  <c r="O14" i="69"/>
  <c r="O13" i="69"/>
  <c r="O12" i="69"/>
  <c r="O11" i="69"/>
  <c r="P14" i="68"/>
  <c r="P13" i="68"/>
  <c r="P12" i="68"/>
  <c r="P11" i="68"/>
  <c r="J20" i="67"/>
  <c r="J19" i="67"/>
  <c r="J18" i="67"/>
  <c r="J17" i="67"/>
  <c r="J16" i="67"/>
  <c r="J15" i="67"/>
  <c r="J14" i="67"/>
  <c r="J13" i="67"/>
  <c r="J12" i="67"/>
  <c r="J11" i="67"/>
  <c r="K15" i="65"/>
  <c r="K14" i="65"/>
  <c r="K13" i="65"/>
  <c r="K12" i="65"/>
  <c r="K11" i="65"/>
  <c r="N30" i="64"/>
  <c r="N29" i="64"/>
  <c r="N28" i="64"/>
  <c r="N27" i="64"/>
  <c r="N26" i="64"/>
  <c r="N25" i="64"/>
  <c r="N24" i="64"/>
  <c r="N23" i="64"/>
  <c r="N22" i="64"/>
  <c r="N21" i="64"/>
  <c r="N20" i="64"/>
  <c r="N19" i="64"/>
  <c r="N18" i="64"/>
  <c r="N16" i="64"/>
  <c r="N15" i="64"/>
  <c r="N14" i="64"/>
  <c r="N13" i="64"/>
  <c r="N12" i="64"/>
  <c r="N11" i="64"/>
  <c r="M94" i="63"/>
  <c r="M93" i="63"/>
  <c r="M92" i="63"/>
  <c r="M91" i="63"/>
  <c r="M90" i="63"/>
  <c r="M89" i="63"/>
  <c r="M88" i="63"/>
  <c r="M87" i="63"/>
  <c r="M86" i="63"/>
  <c r="M85" i="63"/>
  <c r="M83" i="63"/>
  <c r="M82" i="63"/>
  <c r="M81" i="63"/>
  <c r="M80" i="63"/>
  <c r="M79" i="63"/>
  <c r="M78" i="63"/>
  <c r="M77" i="63"/>
  <c r="M76" i="63"/>
  <c r="M75" i="63"/>
  <c r="M74" i="63"/>
  <c r="M73" i="63"/>
  <c r="M72" i="63"/>
  <c r="M71" i="63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4" i="63"/>
  <c r="M33" i="63"/>
  <c r="M32" i="63"/>
  <c r="M31" i="63"/>
  <c r="M30" i="63"/>
  <c r="M29" i="63"/>
  <c r="M28" i="63"/>
  <c r="M27" i="63"/>
  <c r="M26" i="63"/>
  <c r="M25" i="63"/>
  <c r="M24" i="63"/>
  <c r="M23" i="63"/>
  <c r="M22" i="63"/>
  <c r="M21" i="63"/>
  <c r="M20" i="63"/>
  <c r="M19" i="63"/>
  <c r="M18" i="63"/>
  <c r="M16" i="63"/>
  <c r="M15" i="63"/>
  <c r="M14" i="63"/>
  <c r="M13" i="63"/>
  <c r="M12" i="63"/>
  <c r="M11" i="63"/>
  <c r="L147" i="62"/>
  <c r="N147" i="62" s="1"/>
  <c r="L125" i="62"/>
  <c r="N218" i="62"/>
  <c r="N217" i="62"/>
  <c r="N216" i="62"/>
  <c r="N215" i="62"/>
  <c r="N214" i="62"/>
  <c r="N213" i="62"/>
  <c r="N212" i="62"/>
  <c r="N211" i="62"/>
  <c r="N210" i="62"/>
  <c r="N209" i="62"/>
  <c r="N208" i="62"/>
  <c r="N207" i="62"/>
  <c r="N206" i="62"/>
  <c r="N204" i="62"/>
  <c r="N203" i="62"/>
  <c r="N202" i="62"/>
  <c r="N201" i="62"/>
  <c r="N200" i="62"/>
  <c r="N199" i="62"/>
  <c r="N198" i="62"/>
  <c r="N196" i="62"/>
  <c r="N195" i="62"/>
  <c r="N193" i="62"/>
  <c r="N192" i="62"/>
  <c r="N191" i="62"/>
  <c r="N190" i="62"/>
  <c r="N189" i="62"/>
  <c r="N188" i="62"/>
  <c r="N187" i="62"/>
  <c r="N186" i="62"/>
  <c r="N185" i="62"/>
  <c r="N184" i="62"/>
  <c r="N183" i="62"/>
  <c r="N182" i="62"/>
  <c r="N181" i="62"/>
  <c r="N180" i="62"/>
  <c r="N179" i="62"/>
  <c r="N178" i="62"/>
  <c r="N177" i="62"/>
  <c r="N176" i="62"/>
  <c r="N175" i="62"/>
  <c r="N174" i="62"/>
  <c r="N173" i="62"/>
  <c r="N172" i="62"/>
  <c r="N171" i="62"/>
  <c r="N170" i="62"/>
  <c r="N169" i="62"/>
  <c r="N168" i="62"/>
  <c r="N167" i="62"/>
  <c r="N166" i="62"/>
  <c r="N165" i="62"/>
  <c r="N164" i="62"/>
  <c r="N163" i="62"/>
  <c r="N162" i="62"/>
  <c r="N161" i="62"/>
  <c r="N160" i="62"/>
  <c r="N159" i="62"/>
  <c r="N158" i="62"/>
  <c r="N157" i="62"/>
  <c r="N156" i="62"/>
  <c r="N155" i="62"/>
  <c r="N154" i="62"/>
  <c r="N153" i="62"/>
  <c r="N152" i="62"/>
  <c r="N151" i="62"/>
  <c r="N150" i="62"/>
  <c r="N149" i="62"/>
  <c r="N148" i="62"/>
  <c r="N145" i="62"/>
  <c r="N144" i="62"/>
  <c r="N143" i="62"/>
  <c r="N142" i="62"/>
  <c r="N141" i="62"/>
  <c r="N205" i="62"/>
  <c r="N140" i="62"/>
  <c r="N139" i="62"/>
  <c r="N197" i="62"/>
  <c r="N138" i="62"/>
  <c r="N194" i="62"/>
  <c r="N137" i="62"/>
  <c r="N136" i="62"/>
  <c r="N135" i="62"/>
  <c r="N134" i="62"/>
  <c r="N133" i="62"/>
  <c r="N132" i="62"/>
  <c r="N131" i="62"/>
  <c r="N130" i="62"/>
  <c r="N129" i="62"/>
  <c r="N128" i="62"/>
  <c r="N127" i="62"/>
  <c r="N126" i="62"/>
  <c r="N125" i="62"/>
  <c r="N122" i="62"/>
  <c r="N121" i="62"/>
  <c r="N120" i="62"/>
  <c r="N119" i="62"/>
  <c r="N118" i="62"/>
  <c r="N117" i="62"/>
  <c r="N116" i="62"/>
  <c r="N115" i="62"/>
  <c r="N114" i="62"/>
  <c r="N113" i="62"/>
  <c r="N112" i="62"/>
  <c r="N111" i="62"/>
  <c r="N110" i="62"/>
  <c r="N109" i="62"/>
  <c r="N108" i="62"/>
  <c r="N107" i="62"/>
  <c r="N106" i="62"/>
  <c r="N105" i="62"/>
  <c r="N104" i="62"/>
  <c r="N103" i="62"/>
  <c r="N102" i="62"/>
  <c r="N101" i="62"/>
  <c r="N100" i="62"/>
  <c r="N99" i="62"/>
  <c r="N98" i="62"/>
  <c r="N97" i="62"/>
  <c r="N96" i="62"/>
  <c r="N95" i="62"/>
  <c r="N94" i="62"/>
  <c r="N93" i="62"/>
  <c r="N92" i="62"/>
  <c r="N91" i="62"/>
  <c r="N90" i="62"/>
  <c r="N89" i="62"/>
  <c r="N88" i="62"/>
  <c r="N87" i="62"/>
  <c r="N86" i="62"/>
  <c r="N85" i="62"/>
  <c r="N84" i="62"/>
  <c r="N83" i="62"/>
  <c r="N81" i="62"/>
  <c r="N80" i="62"/>
  <c r="N79" i="62"/>
  <c r="N78" i="62"/>
  <c r="N77" i="62"/>
  <c r="N76" i="62"/>
  <c r="N75" i="62"/>
  <c r="N74" i="62"/>
  <c r="N73" i="62"/>
  <c r="N71" i="62"/>
  <c r="N70" i="62"/>
  <c r="N68" i="62"/>
  <c r="N67" i="62"/>
  <c r="N66" i="62"/>
  <c r="N65" i="62"/>
  <c r="N64" i="62"/>
  <c r="N63" i="62"/>
  <c r="N62" i="62"/>
  <c r="N61" i="62"/>
  <c r="N60" i="62"/>
  <c r="N59" i="62"/>
  <c r="N58" i="62"/>
  <c r="N57" i="62"/>
  <c r="N56" i="62"/>
  <c r="N55" i="62"/>
  <c r="N54" i="62"/>
  <c r="N53" i="62"/>
  <c r="N52" i="62"/>
  <c r="N51" i="62"/>
  <c r="N50" i="62"/>
  <c r="N49" i="62"/>
  <c r="N48" i="62"/>
  <c r="N47" i="62"/>
  <c r="N46" i="62"/>
  <c r="N45" i="62"/>
  <c r="N44" i="62"/>
  <c r="N43" i="62"/>
  <c r="N42" i="62"/>
  <c r="N40" i="62"/>
  <c r="N39" i="62"/>
  <c r="N38" i="62"/>
  <c r="N37" i="62"/>
  <c r="N72" i="62"/>
  <c r="N36" i="62"/>
  <c r="N35" i="62"/>
  <c r="N69" i="62"/>
  <c r="N34" i="62"/>
  <c r="N33" i="62"/>
  <c r="N32" i="62"/>
  <c r="N31" i="62"/>
  <c r="N30" i="62"/>
  <c r="N29" i="62"/>
  <c r="N28" i="62"/>
  <c r="N27" i="62"/>
  <c r="N26" i="62"/>
  <c r="N25" i="62"/>
  <c r="N24" i="62"/>
  <c r="N23" i="62"/>
  <c r="N22" i="62"/>
  <c r="N21" i="62"/>
  <c r="N20" i="62"/>
  <c r="N19" i="62"/>
  <c r="N18" i="62"/>
  <c r="N17" i="62"/>
  <c r="N16" i="62"/>
  <c r="N15" i="62"/>
  <c r="N14" i="62"/>
  <c r="N13" i="62"/>
  <c r="N12" i="62"/>
  <c r="N11" i="62"/>
  <c r="Q13" i="61"/>
  <c r="Q12" i="61" s="1"/>
  <c r="Q11" i="61" s="1"/>
  <c r="Q166" i="61"/>
  <c r="T258" i="61"/>
  <c r="T257" i="61"/>
  <c r="T256" i="61"/>
  <c r="T255" i="61"/>
  <c r="T254" i="61"/>
  <c r="T252" i="61"/>
  <c r="T251" i="61"/>
  <c r="T250" i="61"/>
  <c r="T249" i="61"/>
  <c r="T248" i="61"/>
  <c r="T247" i="61"/>
  <c r="T246" i="61"/>
  <c r="T245" i="61"/>
  <c r="T244" i="61"/>
  <c r="T243" i="61"/>
  <c r="T242" i="61"/>
  <c r="T241" i="61"/>
  <c r="T240" i="61"/>
  <c r="T239" i="61"/>
  <c r="T238" i="61"/>
  <c r="T237" i="61"/>
  <c r="T236" i="61"/>
  <c r="T235" i="61"/>
  <c r="T234" i="61"/>
  <c r="T233" i="61"/>
  <c r="T232" i="61"/>
  <c r="T231" i="61"/>
  <c r="T230" i="61"/>
  <c r="T229" i="61"/>
  <c r="T228" i="61"/>
  <c r="T227" i="61"/>
  <c r="T226" i="61"/>
  <c r="T225" i="61"/>
  <c r="T224" i="61"/>
  <c r="T223" i="61"/>
  <c r="T222" i="61"/>
  <c r="T221" i="61"/>
  <c r="T220" i="61"/>
  <c r="T219" i="61"/>
  <c r="T218" i="61"/>
  <c r="T217" i="61"/>
  <c r="T216" i="61"/>
  <c r="T215" i="61"/>
  <c r="T214" i="61"/>
  <c r="T213" i="61"/>
  <c r="T212" i="61"/>
  <c r="T211" i="61"/>
  <c r="T210" i="61"/>
  <c r="T209" i="61"/>
  <c r="T208" i="61"/>
  <c r="T207" i="61"/>
  <c r="T206" i="61"/>
  <c r="T205" i="61"/>
  <c r="T204" i="61"/>
  <c r="T203" i="61"/>
  <c r="T202" i="61"/>
  <c r="T201" i="61"/>
  <c r="T200" i="61"/>
  <c r="T199" i="61"/>
  <c r="T198" i="61"/>
  <c r="T197" i="61"/>
  <c r="T196" i="61"/>
  <c r="T195" i="61"/>
  <c r="T194" i="61"/>
  <c r="T193" i="61"/>
  <c r="T192" i="61"/>
  <c r="T191" i="61"/>
  <c r="T190" i="61"/>
  <c r="T189" i="61"/>
  <c r="T188" i="61"/>
  <c r="T187" i="61"/>
  <c r="T186" i="61"/>
  <c r="T185" i="61"/>
  <c r="T184" i="61"/>
  <c r="T183" i="61"/>
  <c r="T182" i="61"/>
  <c r="T181" i="61"/>
  <c r="T180" i="61"/>
  <c r="T179" i="61"/>
  <c r="T178" i="61"/>
  <c r="T177" i="61"/>
  <c r="T176" i="61"/>
  <c r="T175" i="61"/>
  <c r="T174" i="61"/>
  <c r="T173" i="61"/>
  <c r="T172" i="61"/>
  <c r="T171" i="61"/>
  <c r="T170" i="61"/>
  <c r="T169" i="61"/>
  <c r="T168" i="61"/>
  <c r="T167" i="61"/>
  <c r="T166" i="61"/>
  <c r="T164" i="61"/>
  <c r="T163" i="61"/>
  <c r="T162" i="61"/>
  <c r="T161" i="61"/>
  <c r="T160" i="61"/>
  <c r="T159" i="61"/>
  <c r="T158" i="61"/>
  <c r="T157" i="61"/>
  <c r="T156" i="61"/>
  <c r="T155" i="61"/>
  <c r="T154" i="61"/>
  <c r="T153" i="61"/>
  <c r="T152" i="61"/>
  <c r="T151" i="61"/>
  <c r="T150" i="61"/>
  <c r="T149" i="61"/>
  <c r="T148" i="61"/>
  <c r="T147" i="61"/>
  <c r="T146" i="61"/>
  <c r="T145" i="61"/>
  <c r="T144" i="61"/>
  <c r="T143" i="61"/>
  <c r="T142" i="61"/>
  <c r="T141" i="61"/>
  <c r="T140" i="61"/>
  <c r="T139" i="61"/>
  <c r="T138" i="61"/>
  <c r="T137" i="61"/>
  <c r="T136" i="61"/>
  <c r="T135" i="61"/>
  <c r="T134" i="61"/>
  <c r="T133" i="61"/>
  <c r="T132" i="61"/>
  <c r="T131" i="61"/>
  <c r="T130" i="61"/>
  <c r="T129" i="61"/>
  <c r="T128" i="61"/>
  <c r="T127" i="61"/>
  <c r="T126" i="61"/>
  <c r="T125" i="61"/>
  <c r="T124" i="61"/>
  <c r="T123" i="61"/>
  <c r="T122" i="61"/>
  <c r="T121" i="61"/>
  <c r="T120" i="61"/>
  <c r="T119" i="61"/>
  <c r="T118" i="61"/>
  <c r="T117" i="61"/>
  <c r="T116" i="61"/>
  <c r="T115" i="61"/>
  <c r="T114" i="61"/>
  <c r="T113" i="61"/>
  <c r="T112" i="61"/>
  <c r="T111" i="61"/>
  <c r="T110" i="61"/>
  <c r="T109" i="61"/>
  <c r="T108" i="61"/>
  <c r="T107" i="61"/>
  <c r="T106" i="61"/>
  <c r="T105" i="61"/>
  <c r="T104" i="61"/>
  <c r="T103" i="61"/>
  <c r="T102" i="61"/>
  <c r="T101" i="61"/>
  <c r="T100" i="61"/>
  <c r="T99" i="61"/>
  <c r="T98" i="61"/>
  <c r="T97" i="61"/>
  <c r="T96" i="61"/>
  <c r="T95" i="61"/>
  <c r="T94" i="61"/>
  <c r="T93" i="61"/>
  <c r="T92" i="61"/>
  <c r="T91" i="61"/>
  <c r="T90" i="61"/>
  <c r="T89" i="61"/>
  <c r="T88" i="61"/>
  <c r="T87" i="61"/>
  <c r="T86" i="61"/>
  <c r="T85" i="61"/>
  <c r="T84" i="61"/>
  <c r="T83" i="61"/>
  <c r="T82" i="61"/>
  <c r="T81" i="61"/>
  <c r="T80" i="61"/>
  <c r="T79" i="61"/>
  <c r="T78" i="61"/>
  <c r="T77" i="61"/>
  <c r="T76" i="61"/>
  <c r="T75" i="61"/>
  <c r="T74" i="61"/>
  <c r="T73" i="61"/>
  <c r="T72" i="61"/>
  <c r="T71" i="61"/>
  <c r="T70" i="61"/>
  <c r="T69" i="61"/>
  <c r="T68" i="61"/>
  <c r="T67" i="61"/>
  <c r="T66" i="61"/>
  <c r="T65" i="61"/>
  <c r="T64" i="61"/>
  <c r="T63" i="61"/>
  <c r="T62" i="61"/>
  <c r="T61" i="61"/>
  <c r="T60" i="61"/>
  <c r="T59" i="61"/>
  <c r="T58" i="61"/>
  <c r="T57" i="61"/>
  <c r="T56" i="61"/>
  <c r="T55" i="61"/>
  <c r="T54" i="61"/>
  <c r="T53" i="61"/>
  <c r="T52" i="61"/>
  <c r="T51" i="61"/>
  <c r="T50" i="61"/>
  <c r="T49" i="61"/>
  <c r="T48" i="61"/>
  <c r="T47" i="61"/>
  <c r="T46" i="61"/>
  <c r="T45" i="61"/>
  <c r="T44" i="61"/>
  <c r="T43" i="61"/>
  <c r="T42" i="61"/>
  <c r="T41" i="61"/>
  <c r="T40" i="61"/>
  <c r="T39" i="61"/>
  <c r="T38" i="61"/>
  <c r="T37" i="61"/>
  <c r="T36" i="61"/>
  <c r="T35" i="61"/>
  <c r="T34" i="61"/>
  <c r="T33" i="61"/>
  <c r="T32" i="61"/>
  <c r="T31" i="61"/>
  <c r="T30" i="61"/>
  <c r="T29" i="61"/>
  <c r="T28" i="61"/>
  <c r="T27" i="61"/>
  <c r="T26" i="61"/>
  <c r="T25" i="61"/>
  <c r="T24" i="61"/>
  <c r="T23" i="61"/>
  <c r="T22" i="61"/>
  <c r="T21" i="61"/>
  <c r="T20" i="61"/>
  <c r="T19" i="61"/>
  <c r="T18" i="61"/>
  <c r="T17" i="61"/>
  <c r="T16" i="61"/>
  <c r="T15" i="61"/>
  <c r="T14" i="61"/>
  <c r="T13" i="61"/>
  <c r="T12" i="61"/>
  <c r="T11" i="61"/>
  <c r="O218" i="61"/>
  <c r="O190" i="61"/>
  <c r="S218" i="61"/>
  <c r="S190" i="61"/>
  <c r="S127" i="61"/>
  <c r="S126" i="61"/>
  <c r="S125" i="61"/>
  <c r="S117" i="61"/>
  <c r="S116" i="61"/>
  <c r="S107" i="61"/>
  <c r="S106" i="61"/>
  <c r="S67" i="61"/>
  <c r="S66" i="61"/>
  <c r="O127" i="61"/>
  <c r="O126" i="61"/>
  <c r="O125" i="61"/>
  <c r="O117" i="61"/>
  <c r="O116" i="61"/>
  <c r="O107" i="61"/>
  <c r="O106" i="61"/>
  <c r="O67" i="61"/>
  <c r="O66" i="61"/>
  <c r="Q44" i="59"/>
  <c r="Q43" i="59"/>
  <c r="Q42" i="59"/>
  <c r="Q41" i="59"/>
  <c r="Q40" i="59"/>
  <c r="Q39" i="59"/>
  <c r="Q38" i="59"/>
  <c r="Q37" i="59"/>
  <c r="Q36" i="59"/>
  <c r="Q35" i="59"/>
  <c r="Q34" i="59"/>
  <c r="Q33" i="59"/>
  <c r="Q32" i="59"/>
  <c r="Q31" i="59"/>
  <c r="Q30" i="59"/>
  <c r="Q29" i="59"/>
  <c r="Q28" i="59"/>
  <c r="Q27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J12" i="58"/>
  <c r="J19" i="58"/>
  <c r="J36" i="58"/>
  <c r="J35" i="58" s="1"/>
  <c r="C37" i="88"/>
  <c r="C35" i="88"/>
  <c r="C34" i="88"/>
  <c r="C31" i="88"/>
  <c r="C29" i="88"/>
  <c r="C28" i="88"/>
  <c r="C27" i="88"/>
  <c r="C26" i="88"/>
  <c r="C24" i="88"/>
  <c r="C22" i="88"/>
  <c r="C21" i="88"/>
  <c r="C19" i="88"/>
  <c r="C18" i="88"/>
  <c r="C17" i="88"/>
  <c r="C16" i="88"/>
  <c r="C15" i="88"/>
  <c r="C13" i="88"/>
  <c r="J11" i="58" l="1"/>
  <c r="J10" i="58" s="1"/>
  <c r="L124" i="62"/>
  <c r="N124" i="62" s="1"/>
  <c r="C23" i="88"/>
  <c r="C12" i="88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K19" i="58" l="1"/>
  <c r="C11" i="88"/>
  <c r="K28" i="58"/>
  <c r="K27" i="58"/>
  <c r="K25" i="58"/>
  <c r="K16" i="58"/>
  <c r="K36" i="58"/>
  <c r="K23" i="58"/>
  <c r="K32" i="58"/>
  <c r="K14" i="58"/>
  <c r="K29" i="58"/>
  <c r="K22" i="58"/>
  <c r="K35" i="58"/>
  <c r="K13" i="58"/>
  <c r="K10" i="58"/>
  <c r="K33" i="58"/>
  <c r="K30" i="58"/>
  <c r="K24" i="58"/>
  <c r="K17" i="58"/>
  <c r="K15" i="58"/>
  <c r="K12" i="58"/>
  <c r="K11" i="58"/>
  <c r="K26" i="58"/>
  <c r="K38" i="58"/>
  <c r="K21" i="58"/>
  <c r="K31" i="58"/>
  <c r="K37" i="58"/>
  <c r="K20" i="58"/>
  <c r="C33" i="88" l="1"/>
  <c r="C10" i="88" l="1"/>
  <c r="C42" i="88" l="1"/>
  <c r="D10" i="88" l="1"/>
  <c r="I13" i="80"/>
  <c r="O13" i="79"/>
  <c r="K12" i="81"/>
  <c r="I12" i="80"/>
  <c r="O12" i="79"/>
  <c r="K11" i="81"/>
  <c r="I11" i="80"/>
  <c r="O15" i="79"/>
  <c r="O11" i="79"/>
  <c r="K10" i="81"/>
  <c r="I10" i="80"/>
  <c r="O14" i="79"/>
  <c r="O10" i="79"/>
  <c r="K71" i="76"/>
  <c r="K55" i="76"/>
  <c r="K38" i="76"/>
  <c r="K22" i="76"/>
  <c r="K60" i="73"/>
  <c r="K62" i="76"/>
  <c r="K46" i="76"/>
  <c r="K29" i="76"/>
  <c r="K13" i="76"/>
  <c r="K51" i="73"/>
  <c r="K35" i="73"/>
  <c r="K16" i="73"/>
  <c r="M13" i="72"/>
  <c r="K61" i="76"/>
  <c r="K45" i="76"/>
  <c r="K28" i="76"/>
  <c r="K12" i="76"/>
  <c r="K46" i="73"/>
  <c r="K29" i="73"/>
  <c r="M20" i="72"/>
  <c r="K68" i="76"/>
  <c r="K52" i="76"/>
  <c r="K35" i="76"/>
  <c r="K19" i="76"/>
  <c r="K57" i="73"/>
  <c r="K41" i="73"/>
  <c r="K23" i="73"/>
  <c r="K18" i="73"/>
  <c r="M15" i="72"/>
  <c r="K12" i="73"/>
  <c r="K28" i="73"/>
  <c r="S21" i="71"/>
  <c r="P48" i="69"/>
  <c r="P32" i="69"/>
  <c r="P16" i="69"/>
  <c r="K16" i="67"/>
  <c r="O25" i="64"/>
  <c r="N93" i="63"/>
  <c r="S14" i="71"/>
  <c r="P38" i="69"/>
  <c r="P22" i="69"/>
  <c r="K18" i="67"/>
  <c r="O23" i="64"/>
  <c r="N87" i="63"/>
  <c r="N70" i="63"/>
  <c r="N54" i="63"/>
  <c r="N38" i="63"/>
  <c r="N21" i="63"/>
  <c r="S22" i="71"/>
  <c r="P45" i="69"/>
  <c r="P29" i="69"/>
  <c r="P13" i="69"/>
  <c r="L15" i="65"/>
  <c r="O22" i="64"/>
  <c r="N90" i="63"/>
  <c r="N73" i="63"/>
  <c r="N57" i="63"/>
  <c r="N41" i="63"/>
  <c r="N24" i="63"/>
  <c r="P35" i="69"/>
  <c r="N92" i="63"/>
  <c r="N59" i="63"/>
  <c r="N26" i="63"/>
  <c r="S11" i="71"/>
  <c r="O15" i="64"/>
  <c r="N64" i="63"/>
  <c r="N31" i="63"/>
  <c r="P43" i="69"/>
  <c r="L13" i="65"/>
  <c r="N79" i="63"/>
  <c r="K67" i="76"/>
  <c r="K51" i="76"/>
  <c r="K34" i="76"/>
  <c r="K18" i="76"/>
  <c r="K75" i="76"/>
  <c r="K58" i="76"/>
  <c r="K41" i="76"/>
  <c r="K25" i="76"/>
  <c r="L11" i="74"/>
  <c r="K47" i="73"/>
  <c r="K31" i="73"/>
  <c r="K11" i="73"/>
  <c r="K74" i="76"/>
  <c r="K57" i="76"/>
  <c r="K40" i="76"/>
  <c r="K24" i="76"/>
  <c r="K58" i="73"/>
  <c r="K42" i="73"/>
  <c r="K24" i="73"/>
  <c r="M16" i="72"/>
  <c r="K64" i="76"/>
  <c r="K48" i="76"/>
  <c r="K31" i="76"/>
  <c r="K15" i="76"/>
  <c r="K53" i="73"/>
  <c r="K37" i="73"/>
  <c r="K13" i="73"/>
  <c r="M18" i="72"/>
  <c r="K44" i="73"/>
  <c r="M19" i="72"/>
  <c r="K52" i="73"/>
  <c r="S16" i="71"/>
  <c r="P44" i="69"/>
  <c r="P28" i="69"/>
  <c r="P12" i="69"/>
  <c r="K12" i="67"/>
  <c r="O21" i="64"/>
  <c r="S28" i="71"/>
  <c r="P50" i="69"/>
  <c r="P34" i="69"/>
  <c r="P18" i="69"/>
  <c r="K14" i="67"/>
  <c r="O19" i="64"/>
  <c r="N82" i="63"/>
  <c r="N66" i="63"/>
  <c r="N50" i="63"/>
  <c r="N33" i="63"/>
  <c r="N16" i="63"/>
  <c r="S17" i="71"/>
  <c r="P41" i="69"/>
  <c r="P25" i="69"/>
  <c r="Q13" i="68"/>
  <c r="L11" i="65"/>
  <c r="O18" i="64"/>
  <c r="N86" i="63"/>
  <c r="N69" i="63"/>
  <c r="N53" i="63"/>
  <c r="N37" i="63"/>
  <c r="N20" i="63"/>
  <c r="P19" i="69"/>
  <c r="N83" i="63"/>
  <c r="N51" i="63"/>
  <c r="N18" i="63"/>
  <c r="P47" i="69"/>
  <c r="N89" i="63"/>
  <c r="N56" i="63"/>
  <c r="N23" i="63"/>
  <c r="K63" i="76"/>
  <c r="K47" i="76"/>
  <c r="K30" i="76"/>
  <c r="K14" i="76"/>
  <c r="K70" i="76"/>
  <c r="K54" i="76"/>
  <c r="K37" i="76"/>
  <c r="K21" i="76"/>
  <c r="K59" i="73"/>
  <c r="K43" i="73"/>
  <c r="K26" i="73"/>
  <c r="M21" i="72"/>
  <c r="K69" i="76"/>
  <c r="K53" i="76"/>
  <c r="K36" i="76"/>
  <c r="K20" i="76"/>
  <c r="K54" i="73"/>
  <c r="K38" i="73"/>
  <c r="K19" i="73"/>
  <c r="M12" i="72"/>
  <c r="K60" i="76"/>
  <c r="K43" i="76"/>
  <c r="K27" i="76"/>
  <c r="K11" i="76"/>
  <c r="K49" i="73"/>
  <c r="K48" i="73"/>
  <c r="M14" i="72"/>
  <c r="K36" i="73"/>
  <c r="K32" i="73"/>
  <c r="M11" i="72"/>
  <c r="K27" i="73"/>
  <c r="S12" i="71"/>
  <c r="P40" i="69"/>
  <c r="P24" i="69"/>
  <c r="Q12" i="68"/>
  <c r="L14" i="65"/>
  <c r="O16" i="64"/>
  <c r="S23" i="71"/>
  <c r="P46" i="69"/>
  <c r="P30" i="69"/>
  <c r="P14" i="69"/>
  <c r="L12" i="65"/>
  <c r="O14" i="64"/>
  <c r="N78" i="63"/>
  <c r="N62" i="63"/>
  <c r="N46" i="63"/>
  <c r="N29" i="63"/>
  <c r="N12" i="63"/>
  <c r="S13" i="71"/>
  <c r="P37" i="69"/>
  <c r="P21" i="69"/>
  <c r="K17" i="67"/>
  <c r="O30" i="64"/>
  <c r="O13" i="64"/>
  <c r="N81" i="63"/>
  <c r="K59" i="76"/>
  <c r="K42" i="76"/>
  <c r="K26" i="76"/>
  <c r="L12" i="74"/>
  <c r="K66" i="76"/>
  <c r="K50" i="76"/>
  <c r="K33" i="76"/>
  <c r="K17" i="76"/>
  <c r="K55" i="73"/>
  <c r="K39" i="73"/>
  <c r="K20" i="73"/>
  <c r="M17" i="72"/>
  <c r="K65" i="76"/>
  <c r="K49" i="76"/>
  <c r="K32" i="76"/>
  <c r="K16" i="76"/>
  <c r="K50" i="73"/>
  <c r="K34" i="73"/>
  <c r="K14" i="73"/>
  <c r="K72" i="76"/>
  <c r="K56" i="76"/>
  <c r="K39" i="76"/>
  <c r="K23" i="76"/>
  <c r="L13" i="74"/>
  <c r="K45" i="73"/>
  <c r="K33" i="73"/>
  <c r="K40" i="73"/>
  <c r="K17" i="73"/>
  <c r="K21" i="73"/>
  <c r="K56" i="73"/>
  <c r="S25" i="71"/>
  <c r="P52" i="69"/>
  <c r="P36" i="69"/>
  <c r="P20" i="69"/>
  <c r="K20" i="67"/>
  <c r="O29" i="64"/>
  <c r="O12" i="64"/>
  <c r="S18" i="71"/>
  <c r="P42" i="69"/>
  <c r="P26" i="69"/>
  <c r="Q14" i="68"/>
  <c r="O27" i="64"/>
  <c r="N91" i="63"/>
  <c r="N74" i="63"/>
  <c r="N58" i="63"/>
  <c r="N42" i="63"/>
  <c r="N25" i="63"/>
  <c r="S27" i="71"/>
  <c r="P49" i="69"/>
  <c r="P33" i="69"/>
  <c r="P17" i="69"/>
  <c r="K13" i="67"/>
  <c r="O26" i="64"/>
  <c r="N94" i="63"/>
  <c r="N77" i="63"/>
  <c r="N61" i="63"/>
  <c r="N45" i="63"/>
  <c r="N28" i="63"/>
  <c r="P51" i="69"/>
  <c r="O20" i="64"/>
  <c r="N67" i="63"/>
  <c r="N34" i="63"/>
  <c r="N65" i="63"/>
  <c r="K11" i="67"/>
  <c r="S29" i="71"/>
  <c r="N72" i="63"/>
  <c r="S24" i="71"/>
  <c r="O28" i="64"/>
  <c r="N63" i="63"/>
  <c r="N30" i="63"/>
  <c r="P39" i="69"/>
  <c r="O24" i="64"/>
  <c r="N60" i="63"/>
  <c r="N27" i="63"/>
  <c r="O212" i="62"/>
  <c r="O193" i="62"/>
  <c r="O177" i="62"/>
  <c r="O161" i="62"/>
  <c r="O144" i="62"/>
  <c r="O131" i="62"/>
  <c r="O114" i="62"/>
  <c r="O98" i="62"/>
  <c r="O81" i="62"/>
  <c r="O63" i="62"/>
  <c r="O47" i="62"/>
  <c r="O32" i="62"/>
  <c r="O16" i="62"/>
  <c r="U249" i="61"/>
  <c r="U233" i="61"/>
  <c r="U217" i="61"/>
  <c r="U201" i="61"/>
  <c r="U185" i="61"/>
  <c r="U169" i="61"/>
  <c r="U152" i="61"/>
  <c r="U136" i="61"/>
  <c r="O217" i="62"/>
  <c r="O192" i="62"/>
  <c r="O171" i="62"/>
  <c r="O150" i="62"/>
  <c r="O130" i="62"/>
  <c r="O108" i="62"/>
  <c r="O87" i="62"/>
  <c r="O62" i="62"/>
  <c r="O40" i="62"/>
  <c r="O21" i="62"/>
  <c r="U243" i="61"/>
  <c r="U222" i="61"/>
  <c r="U200" i="61"/>
  <c r="U179" i="61"/>
  <c r="U157" i="61"/>
  <c r="U135" i="61"/>
  <c r="U116" i="61"/>
  <c r="U100" i="61"/>
  <c r="U84" i="61"/>
  <c r="U68" i="61"/>
  <c r="U52" i="61"/>
  <c r="O215" i="62"/>
  <c r="O191" i="62"/>
  <c r="N32" i="63"/>
  <c r="N43" i="63"/>
  <c r="P15" i="69"/>
  <c r="N40" i="63"/>
  <c r="P11" i="69"/>
  <c r="N88" i="63"/>
  <c r="N47" i="63"/>
  <c r="N14" i="63"/>
  <c r="Q11" i="68"/>
  <c r="N76" i="63"/>
  <c r="N44" i="63"/>
  <c r="N13" i="63"/>
  <c r="O203" i="62"/>
  <c r="O185" i="62"/>
  <c r="O169" i="62"/>
  <c r="O153" i="62"/>
  <c r="O138" i="62"/>
  <c r="O122" i="62"/>
  <c r="O106" i="62"/>
  <c r="O90" i="62"/>
  <c r="O73" i="62"/>
  <c r="O55" i="62"/>
  <c r="O38" i="62"/>
  <c r="O24" i="62"/>
  <c r="U258" i="61"/>
  <c r="U241" i="61"/>
  <c r="U225" i="61"/>
  <c r="U209" i="61"/>
  <c r="U193" i="61"/>
  <c r="U177" i="61"/>
  <c r="U160" i="61"/>
  <c r="U144" i="61"/>
  <c r="U128" i="61"/>
  <c r="O206" i="62"/>
  <c r="O182" i="62"/>
  <c r="O160" i="62"/>
  <c r="O139" i="62"/>
  <c r="O119" i="62"/>
  <c r="O97" i="62"/>
  <c r="O75" i="62"/>
  <c r="O52" i="62"/>
  <c r="O31" i="62"/>
  <c r="U255" i="61"/>
  <c r="U232" i="61"/>
  <c r="U211" i="61"/>
  <c r="U190" i="61"/>
  <c r="U168" i="61"/>
  <c r="U146" i="61"/>
  <c r="U125" i="61"/>
  <c r="S15" i="71"/>
  <c r="N11" i="63"/>
  <c r="N80" i="63"/>
  <c r="N15" i="63"/>
  <c r="K19" i="67"/>
  <c r="N71" i="63"/>
  <c r="N39" i="63"/>
  <c r="S19" i="71"/>
  <c r="K15" i="67"/>
  <c r="N68" i="63"/>
  <c r="N36" i="63"/>
  <c r="O216" i="62"/>
  <c r="O199" i="62"/>
  <c r="O181" i="62"/>
  <c r="O165" i="62"/>
  <c r="O149" i="62"/>
  <c r="O135" i="62"/>
  <c r="O118" i="62"/>
  <c r="O102" i="62"/>
  <c r="O86" i="62"/>
  <c r="O67" i="62"/>
  <c r="O51" i="62"/>
  <c r="O35" i="62"/>
  <c r="O20" i="62"/>
  <c r="U254" i="61"/>
  <c r="U237" i="61"/>
  <c r="U221" i="61"/>
  <c r="U205" i="61"/>
  <c r="U189" i="61"/>
  <c r="U173" i="61"/>
  <c r="U156" i="61"/>
  <c r="U140" i="61"/>
  <c r="U124" i="61"/>
  <c r="O200" i="62"/>
  <c r="O176" i="62"/>
  <c r="O155" i="62"/>
  <c r="O136" i="62"/>
  <c r="O113" i="62"/>
  <c r="O92" i="62"/>
  <c r="O68" i="62"/>
  <c r="O46" i="62"/>
  <c r="O26" i="62"/>
  <c r="U248" i="61"/>
  <c r="U227" i="61"/>
  <c r="U206" i="61"/>
  <c r="U184" i="61"/>
  <c r="U162" i="61"/>
  <c r="U141" i="61"/>
  <c r="U120" i="61"/>
  <c r="U104" i="61"/>
  <c r="U88" i="61"/>
  <c r="U72" i="61"/>
  <c r="U56" i="61"/>
  <c r="U40" i="61"/>
  <c r="O198" i="62"/>
  <c r="O175" i="62"/>
  <c r="O154" i="62"/>
  <c r="O134" i="62"/>
  <c r="O112" i="62"/>
  <c r="O91" i="62"/>
  <c r="O66" i="62"/>
  <c r="O45" i="62"/>
  <c r="O25" i="62"/>
  <c r="U247" i="61"/>
  <c r="U226" i="61"/>
  <c r="U204" i="61"/>
  <c r="U183" i="61"/>
  <c r="U161" i="61"/>
  <c r="U139" i="61"/>
  <c r="U119" i="61"/>
  <c r="U103" i="61"/>
  <c r="U87" i="61"/>
  <c r="U71" i="61"/>
  <c r="U55" i="61"/>
  <c r="U39" i="61"/>
  <c r="O196" i="62"/>
  <c r="O174" i="62"/>
  <c r="O152" i="62"/>
  <c r="O133" i="62"/>
  <c r="O111" i="62"/>
  <c r="O89" i="62"/>
  <c r="O65" i="62"/>
  <c r="O44" i="62"/>
  <c r="O23" i="62"/>
  <c r="U251" i="61"/>
  <c r="N49" i="63"/>
  <c r="P27" i="69"/>
  <c r="P23" i="69"/>
  <c r="O208" i="62"/>
  <c r="O205" i="62"/>
  <c r="O77" i="62"/>
  <c r="O12" i="62"/>
  <c r="U197" i="61"/>
  <c r="U132" i="61"/>
  <c r="O143" i="62"/>
  <c r="O57" i="62"/>
  <c r="U216" i="61"/>
  <c r="U130" i="61"/>
  <c r="U92" i="61"/>
  <c r="U60" i="61"/>
  <c r="O204" i="62"/>
  <c r="O164" i="62"/>
  <c r="O197" i="62"/>
  <c r="O107" i="62"/>
  <c r="O79" i="62"/>
  <c r="O50" i="62"/>
  <c r="O19" i="62"/>
  <c r="U236" i="61"/>
  <c r="U210" i="61"/>
  <c r="U178" i="61"/>
  <c r="U150" i="61"/>
  <c r="U123" i="61"/>
  <c r="U99" i="61"/>
  <c r="U79" i="61"/>
  <c r="U59" i="61"/>
  <c r="O214" i="62"/>
  <c r="O184" i="62"/>
  <c r="O158" i="62"/>
  <c r="O128" i="62"/>
  <c r="O100" i="62"/>
  <c r="O71" i="62"/>
  <c r="O37" i="62"/>
  <c r="O13" i="62"/>
  <c r="U235" i="61"/>
  <c r="U214" i="61"/>
  <c r="U192" i="61"/>
  <c r="U171" i="61"/>
  <c r="U149" i="61"/>
  <c r="U127" i="61"/>
  <c r="U110" i="61"/>
  <c r="U94" i="61"/>
  <c r="U78" i="61"/>
  <c r="U62" i="61"/>
  <c r="U46" i="61"/>
  <c r="O195" i="62"/>
  <c r="O109" i="62"/>
  <c r="O22" i="62"/>
  <c r="U175" i="61"/>
  <c r="U97" i="61"/>
  <c r="U36" i="61"/>
  <c r="U20" i="61"/>
  <c r="R38" i="59"/>
  <c r="R21" i="59"/>
  <c r="O76" i="62"/>
  <c r="U163" i="61"/>
  <c r="U34" i="61"/>
  <c r="R36" i="59"/>
  <c r="O137" i="62"/>
  <c r="U202" i="61"/>
  <c r="U53" i="61"/>
  <c r="R39" i="59"/>
  <c r="O213" i="62"/>
  <c r="O126" i="62"/>
  <c r="O72" i="62"/>
  <c r="U212" i="61"/>
  <c r="U126" i="61"/>
  <c r="N75" i="63"/>
  <c r="O11" i="64"/>
  <c r="N85" i="63"/>
  <c r="O189" i="62"/>
  <c r="O127" i="62"/>
  <c r="O59" i="62"/>
  <c r="U245" i="61"/>
  <c r="U181" i="61"/>
  <c r="O211" i="62"/>
  <c r="O125" i="62"/>
  <c r="O36" i="62"/>
  <c r="U195" i="61"/>
  <c r="U112" i="61"/>
  <c r="U80" i="61"/>
  <c r="U48" i="61"/>
  <c r="O186" i="62"/>
  <c r="O159" i="62"/>
  <c r="O129" i="62"/>
  <c r="O101" i="62"/>
  <c r="O74" i="62"/>
  <c r="O39" i="62"/>
  <c r="O14" i="62"/>
  <c r="U231" i="61"/>
  <c r="U199" i="61"/>
  <c r="U172" i="61"/>
  <c r="U145" i="61"/>
  <c r="U115" i="61"/>
  <c r="U95" i="61"/>
  <c r="U75" i="61"/>
  <c r="U51" i="61"/>
  <c r="O209" i="62"/>
  <c r="O179" i="62"/>
  <c r="O147" i="62"/>
  <c r="O121" i="62"/>
  <c r="O95" i="62"/>
  <c r="O60" i="62"/>
  <c r="O34" i="62"/>
  <c r="U257" i="61"/>
  <c r="U230" i="61"/>
  <c r="U208" i="61"/>
  <c r="U187" i="61"/>
  <c r="U166" i="61"/>
  <c r="U143" i="61"/>
  <c r="U122" i="61"/>
  <c r="U106" i="61"/>
  <c r="U90" i="61"/>
  <c r="U74" i="61"/>
  <c r="U58" i="61"/>
  <c r="U42" i="61"/>
  <c r="O172" i="62"/>
  <c r="O88" i="62"/>
  <c r="U239" i="61"/>
  <c r="U153" i="61"/>
  <c r="U81" i="61"/>
  <c r="U32" i="61"/>
  <c r="U16" i="61"/>
  <c r="R34" i="59"/>
  <c r="R17" i="59"/>
  <c r="O33" i="62"/>
  <c r="U121" i="61"/>
  <c r="U26" i="61"/>
  <c r="R28" i="59"/>
  <c r="O93" i="62"/>
  <c r="U158" i="61"/>
  <c r="U33" i="61"/>
  <c r="R35" i="59"/>
  <c r="O188" i="62"/>
  <c r="O104" i="62"/>
  <c r="O17" i="62"/>
  <c r="U191" i="61"/>
  <c r="U109" i="61"/>
  <c r="U45" i="61"/>
  <c r="U23" i="61"/>
  <c r="R41" i="59"/>
  <c r="R24" i="59"/>
  <c r="O207" i="62"/>
  <c r="O99" i="62"/>
  <c r="U186" i="61"/>
  <c r="U41" i="61"/>
  <c r="R40" i="59"/>
  <c r="R11" i="59"/>
  <c r="O70" i="62"/>
  <c r="U137" i="61"/>
  <c r="U29" i="61"/>
  <c r="R31" i="59"/>
  <c r="P31" i="69"/>
  <c r="N52" i="63"/>
  <c r="O110" i="62"/>
  <c r="U229" i="61"/>
  <c r="O187" i="62"/>
  <c r="O15" i="62"/>
  <c r="U108" i="61"/>
  <c r="U44" i="61"/>
  <c r="O148" i="62"/>
  <c r="O96" i="62"/>
  <c r="O69" i="62"/>
  <c r="U220" i="61"/>
  <c r="U167" i="61"/>
  <c r="U111" i="61"/>
  <c r="U67" i="61"/>
  <c r="O202" i="62"/>
  <c r="O141" i="62"/>
  <c r="O84" i="62"/>
  <c r="O29" i="62"/>
  <c r="U224" i="61"/>
  <c r="U182" i="61"/>
  <c r="U138" i="61"/>
  <c r="U102" i="61"/>
  <c r="U70" i="61"/>
  <c r="U38" i="61"/>
  <c r="O64" i="62"/>
  <c r="U131" i="61"/>
  <c r="U28" i="61"/>
  <c r="R30" i="59"/>
  <c r="U228" i="61"/>
  <c r="U18" i="61"/>
  <c r="O48" i="62"/>
  <c r="U25" i="61"/>
  <c r="O167" i="62"/>
  <c r="U256" i="61"/>
  <c r="U93" i="61"/>
  <c r="U31" i="61"/>
  <c r="U11" i="61"/>
  <c r="R20" i="59"/>
  <c r="O140" i="62"/>
  <c r="U250" i="61"/>
  <c r="U30" i="61"/>
  <c r="R23" i="59"/>
  <c r="O115" i="62"/>
  <c r="U117" i="61"/>
  <c r="U13" i="61"/>
  <c r="L33" i="58"/>
  <c r="L15" i="58"/>
  <c r="L28" i="58"/>
  <c r="L31" i="58"/>
  <c r="L30" i="58"/>
  <c r="L37" i="58"/>
  <c r="L19" i="58"/>
  <c r="D38" i="88"/>
  <c r="D24" i="88"/>
  <c r="D21" i="88"/>
  <c r="D37" i="88"/>
  <c r="D17" i="88"/>
  <c r="D26" i="88"/>
  <c r="U213" i="61"/>
  <c r="U238" i="61"/>
  <c r="O210" i="62"/>
  <c r="O85" i="62"/>
  <c r="U215" i="61"/>
  <c r="U107" i="61"/>
  <c r="O190" i="62"/>
  <c r="O78" i="62"/>
  <c r="U219" i="61"/>
  <c r="U133" i="61"/>
  <c r="U66" i="61"/>
  <c r="O42" i="62"/>
  <c r="U24" i="61"/>
  <c r="U207" i="61"/>
  <c r="U244" i="61"/>
  <c r="O145" i="62"/>
  <c r="U77" i="61"/>
  <c r="R16" i="59"/>
  <c r="U22" i="61"/>
  <c r="O27" i="62"/>
  <c r="R43" i="59"/>
  <c r="L26" i="58"/>
  <c r="L27" i="58"/>
  <c r="L36" i="58"/>
  <c r="D16" i="88"/>
  <c r="D35" i="88"/>
  <c r="D15" i="88"/>
  <c r="D28" i="88"/>
  <c r="O173" i="62"/>
  <c r="O43" i="62"/>
  <c r="O103" i="62"/>
  <c r="U76" i="61"/>
  <c r="O61" i="62"/>
  <c r="U252" i="61"/>
  <c r="U91" i="61"/>
  <c r="U47" i="61"/>
  <c r="O116" i="62"/>
  <c r="U246" i="61"/>
  <c r="U159" i="61"/>
  <c r="U86" i="61"/>
  <c r="O151" i="62"/>
  <c r="U65" i="61"/>
  <c r="U89" i="61"/>
  <c r="U101" i="61"/>
  <c r="R27" i="59"/>
  <c r="U61" i="61"/>
  <c r="R33" i="59"/>
  <c r="O53" i="62"/>
  <c r="U14" i="61"/>
  <c r="U223" i="61"/>
  <c r="R22" i="59"/>
  <c r="L16" i="58"/>
  <c r="L38" i="58"/>
  <c r="D22" i="88"/>
  <c r="D11" i="88"/>
  <c r="D34" i="88"/>
  <c r="N22" i="63"/>
  <c r="O157" i="62"/>
  <c r="O28" i="62"/>
  <c r="U148" i="61"/>
  <c r="O80" i="62"/>
  <c r="U151" i="61"/>
  <c r="U64" i="61"/>
  <c r="O170" i="62"/>
  <c r="O117" i="62"/>
  <c r="O56" i="62"/>
  <c r="U242" i="61"/>
  <c r="U188" i="61"/>
  <c r="U129" i="61"/>
  <c r="U83" i="61"/>
  <c r="U43" i="61"/>
  <c r="O163" i="62"/>
  <c r="O105" i="62"/>
  <c r="O49" i="62"/>
  <c r="U240" i="61"/>
  <c r="U198" i="61"/>
  <c r="U154" i="61"/>
  <c r="U114" i="61"/>
  <c r="U82" i="61"/>
  <c r="U50" i="61"/>
  <c r="O132" i="62"/>
  <c r="U196" i="61"/>
  <c r="U49" i="61"/>
  <c r="R42" i="59"/>
  <c r="O162" i="62"/>
  <c r="U57" i="61"/>
  <c r="O178" i="62"/>
  <c r="U69" i="61"/>
  <c r="R18" i="59"/>
  <c r="O58" i="62"/>
  <c r="U147" i="61"/>
  <c r="U35" i="61"/>
  <c r="U15" i="61"/>
  <c r="R29" i="59"/>
  <c r="O183" i="62"/>
  <c r="O11" i="62"/>
  <c r="U73" i="61"/>
  <c r="R32" i="59"/>
  <c r="O156" i="62"/>
  <c r="U180" i="61"/>
  <c r="U21" i="61"/>
  <c r="R14" i="59"/>
  <c r="L21" i="58"/>
  <c r="L32" i="58"/>
  <c r="L14" i="58"/>
  <c r="L13" i="58"/>
  <c r="L17" i="58"/>
  <c r="L11" i="58"/>
  <c r="D12" i="88"/>
  <c r="D33" i="88"/>
  <c r="D31" i="88"/>
  <c r="D18" i="88"/>
  <c r="D13" i="88"/>
  <c r="D29" i="88"/>
  <c r="N48" i="63"/>
  <c r="N19" i="63"/>
  <c r="O94" i="62"/>
  <c r="O166" i="62"/>
  <c r="U96" i="61"/>
  <c r="O142" i="62"/>
  <c r="O30" i="62"/>
  <c r="U155" i="61"/>
  <c r="U63" i="61"/>
  <c r="O194" i="62"/>
  <c r="O18" i="62"/>
  <c r="U176" i="61"/>
  <c r="U98" i="61"/>
  <c r="O218" i="62"/>
  <c r="U113" i="61"/>
  <c r="R25" i="59"/>
  <c r="R44" i="59"/>
  <c r="U17" i="61"/>
  <c r="U234" i="61"/>
  <c r="U27" i="61"/>
  <c r="R37" i="59"/>
  <c r="O120" i="62"/>
  <c r="U142" i="61"/>
  <c r="R19" i="59"/>
  <c r="U85" i="61"/>
  <c r="L29" i="58"/>
  <c r="L24" i="58"/>
  <c r="L22" i="58"/>
  <c r="L12" i="58"/>
  <c r="D19" i="88"/>
  <c r="N55" i="63"/>
  <c r="U164" i="61"/>
  <c r="U174" i="61"/>
  <c r="O180" i="62"/>
  <c r="O124" i="62"/>
  <c r="U194" i="61"/>
  <c r="U134" i="61"/>
  <c r="O168" i="62"/>
  <c r="O54" i="62"/>
  <c r="U203" i="61"/>
  <c r="U118" i="61"/>
  <c r="U54" i="61"/>
  <c r="U218" i="61"/>
  <c r="U12" i="61"/>
  <c r="R13" i="59"/>
  <c r="R15" i="59"/>
  <c r="O83" i="62"/>
  <c r="U170" i="61"/>
  <c r="U19" i="61"/>
  <c r="R12" i="59"/>
  <c r="U105" i="61"/>
  <c r="O201" i="62"/>
  <c r="U37" i="61"/>
  <c r="L25" i="58"/>
  <c r="L20" i="58"/>
  <c r="L23" i="58"/>
  <c r="L35" i="58"/>
  <c r="L10" i="58"/>
  <c r="D27" i="88"/>
  <c r="D42" i="88"/>
  <c r="D23" i="88"/>
</calcChain>
</file>

<file path=xl/comments1.xml><?xml version="1.0" encoding="utf-8"?>
<comments xmlns="http://schemas.openxmlformats.org/spreadsheetml/2006/main">
  <authors>
    <author>גבריאל בלונורוביץ</author>
  </authors>
  <commentList>
    <comment ref="E10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
</t>
        </r>
      </text>
    </comment>
    <comment ref="E11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
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
</t>
        </r>
      </text>
    </comment>
    <comment ref="E13" authorId="0">
      <text>
        <r>
          <rPr>
            <b/>
            <sz val="9"/>
            <color indexed="81"/>
            <rFont val="Tahoma"/>
            <family val="2"/>
          </rPr>
          <t>גבריאל בלונורוביץ:</t>
        </r>
        <r>
          <rPr>
            <sz val="9"/>
            <color indexed="81"/>
            <rFont val="Tahoma"/>
            <family val="2"/>
          </rPr>
          <t xml:space="preserve">
ע"פ שמאי 12.17
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0">
    <s v="Migdal Hashkaot Neches Boded"/>
    <s v="{[Time].[Hie Time].[Yom].&amp;[20181231]}"/>
    <s v="{[Medida].[Medida].&amp;[2]}"/>
    <s v="{[Keren].[Keren].[All]}"/>
    <s v="{[Cheshbon KM].[Hie Peilut].[Peilut 7].&amp;[Kod_Peilut_L7_397]&amp;[Kod_Peilut_L6_372]&amp;[Kod_Peilut_L5_305]&amp;[Kod_Peilut_L4_304]&amp;[Kod_Peilut_L3_303]&amp;[Kod_Peilut_L2_159]&amp;[Kod_Peilut_L1_182]}"/>
    <s v="{[Salim Maslulim].[Salim Maslulim].[אחזקה ישירה + מסלים]}"/>
    <s v="[Measures].[c_Shovi_Keren]"/>
    <s v="[Measures].[c_NB_Achuz_Me_Tik]"/>
    <s v="[Neches].[Hie Neches Boded].[Neches Boded L3].&amp;[NechesBoded_L3_105]&amp;[NechesBoded_L2_102]&amp;[NechesBoded_L1_101]"/>
    <s v="[Neches].[Hie Neches Boded].[Neches Boded L3].&amp;[NechesBoded_L3_111]&amp;[NechesBoded_L2_102]&amp;[NechesBoded_L1_101]"/>
    <s v="[Neches].[Hie Neches Boded].[Neches Boded L3].&amp;[NechesBoded_L3_115]&amp;[NechesBoded_L2_103]&amp;[NechesBoded_L1_101]"/>
    <s v="[Neches].[Hie Neches Boded].[Neches Boded L3].&amp;[NechesBoded_L3_120]&amp;[NechesBoded_L2_103]&amp;[NechesBoded_L1_101]"/>
    <s v="[Neches].[Hie Neches Boded].[Neches Boded L3].&amp;[NechesBoded_L3_122]&amp;[NechesBoded_L2_103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0">
    <mdx n="0" f="s">
      <ms ns="1" c="0"/>
    </mdx>
    <mdx n="0" f="v">
      <t c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8"/>
        <n x="7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7"/>
      </t>
    </mdx>
    <mdx n="0" f="v">
      <t c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4"/>
        <n x="7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3" si="19">
        <n x="1" s="1"/>
        <n x="17"/>
        <n x="18"/>
      </t>
    </mdx>
    <mdx n="0" f="v">
      <t c="3" si="19">
        <n x="1" s="1"/>
        <n x="20"/>
        <n x="18"/>
      </t>
    </mdx>
    <mdx n="0" f="v">
      <t c="3" si="19">
        <n x="1" s="1"/>
        <n x="21"/>
        <n x="18"/>
      </t>
    </mdx>
    <mdx n="0" f="v">
      <t c="3" si="19">
        <n x="1" s="1"/>
        <n x="22"/>
        <n x="18"/>
      </t>
    </mdx>
    <mdx n="0" f="v">
      <t c="3" si="19">
        <n x="1" s="1"/>
        <n x="23"/>
        <n x="18"/>
      </t>
    </mdx>
    <mdx n="0" f="v">
      <t c="3" si="19">
        <n x="1" s="1"/>
        <n x="24"/>
        <n x="18"/>
      </t>
    </mdx>
    <mdx n="0" f="v">
      <t c="3" si="19">
        <n x="1" s="1"/>
        <n x="25"/>
        <n x="18"/>
      </t>
    </mdx>
    <mdx n="0" f="v">
      <t c="3" si="19">
        <n x="1" s="1"/>
        <n x="26"/>
        <n x="18"/>
      </t>
    </mdx>
    <mdx n="0" f="v">
      <t c="3" si="19">
        <n x="1" s="1"/>
        <n x="27"/>
        <n x="18"/>
      </t>
    </mdx>
    <mdx n="0" f="v">
      <t c="3" si="19">
        <n x="1" s="1"/>
        <n x="28"/>
        <n x="18"/>
      </t>
    </mdx>
    <mdx n="0" f="v">
      <t c="3" si="19">
        <n x="1" s="1"/>
        <n x="29"/>
        <n x="18"/>
      </t>
    </mdx>
  </mdxMetadata>
  <valueMetadata count="3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</valueMetadata>
</metadata>
</file>

<file path=xl/sharedStrings.xml><?xml version="1.0" encoding="utf-8"?>
<sst xmlns="http://schemas.openxmlformats.org/spreadsheetml/2006/main" count="7054" uniqueCount="1997">
  <si>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</si>
  <si>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</si>
  <si>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</si>
  <si>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</si>
  <si>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</si>
  <si>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</si>
  <si>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</si>
  <si>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</si>
  <si>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</si>
  <si>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</si>
  <si>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</si>
  <si>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</si>
  <si>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</si>
  <si>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</si>
  <si>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</si>
  <si>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</si>
  <si>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</si>
  <si>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</si>
  <si>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</si>
  <si>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</si>
  <si>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</si>
  <si>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</si>
  <si>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</si>
  <si>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שחר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</si>
  <si>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</si>
  <si>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</si>
  <si>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</si>
  <si>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</si>
  <si>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</si>
  <si>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</si>
  <si>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</si>
  <si>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סל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</si>
  <si>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</si>
  <si>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</si>
  <si>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</si>
  <si>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</si>
  <si>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</si>
  <si>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</si>
  <si>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</si>
  <si>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</si>
  <si>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</si>
  <si>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</si>
  <si>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</si>
  <si>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מקרקעין</t>
  </si>
  <si>
    <t>יתרות מזומנים ועו"ש בש"ח</t>
  </si>
  <si>
    <t>יתרות מזומנים ועו"ש נקובים במט"ח</t>
  </si>
  <si>
    <t>פקדונות במט"ח עד שלושה חודשים</t>
  </si>
  <si>
    <t>סה"כ מזומנים ושווי מזומנים</t>
  </si>
  <si>
    <t>מספר ני"ע</t>
  </si>
  <si>
    <t>סה"כ לא צמודות</t>
  </si>
  <si>
    <t>סה"כ צמודות למט"ח</t>
  </si>
  <si>
    <t>סה"כ כתבי אופציה</t>
  </si>
  <si>
    <t>סה"כ חוזים עתידיים</t>
  </si>
  <si>
    <t>סה"כ קרן מובטחת</t>
  </si>
  <si>
    <t>סה"כ מוצרים מובנים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</si>
  <si>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</si>
  <si>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</si>
  <si>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</si>
  <si>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</si>
  <si>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</si>
  <si>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</si>
  <si>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</si>
  <si>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</si>
  <si>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</si>
  <si>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</si>
  <si>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סה"כ צמוד מדד</t>
  </si>
  <si>
    <t>סה"כ לא צמוד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</si>
  <si>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</si>
  <si>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</si>
  <si>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</si>
  <si>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</si>
  <si>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</si>
  <si>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סה"כ שמחקות מדדי מניות בישראל</t>
  </si>
  <si>
    <t>סה"כ שמחקות מדדים אחרים בישראל</t>
  </si>
  <si>
    <t>סה"כ שמחקות מדדי מניות</t>
  </si>
  <si>
    <t>סה"כ שמחקות מדדים אחרים</t>
  </si>
  <si>
    <t>ערד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</si>
  <si>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</si>
  <si>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</si>
  <si>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</si>
  <si>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</si>
  <si>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</si>
  <si>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</si>
  <si>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</si>
  <si>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</si>
  <si>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</si>
  <si>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</si>
  <si>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</si>
  <si>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</si>
  <si>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</si>
  <si>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</si>
  <si>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</si>
  <si>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</si>
  <si>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</si>
  <si>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</si>
  <si>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</si>
  <si>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סה"כ מניב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</si>
  <si>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</si>
  <si>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</si>
  <si>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</si>
  <si>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</si>
  <si>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</si>
  <si>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</si>
  <si>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</si>
  <si>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</si>
  <si>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</si>
  <si>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</si>
  <si>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</si>
  <si>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</si>
  <si>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</si>
  <si>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</si>
  <si>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</si>
  <si>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</si>
  <si>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</si>
  <si>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</si>
  <si>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</si>
  <si>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</si>
  <si>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</si>
  <si>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</si>
  <si>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</si>
  <si>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</si>
  <si>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</si>
  <si>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</si>
  <si>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</si>
  <si>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</si>
  <si>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</si>
  <si>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</si>
  <si>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</si>
  <si>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</si>
  <si>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</si>
  <si>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</si>
  <si>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</si>
  <si>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OTC</t>
  </si>
  <si>
    <t>AMEX</t>
  </si>
  <si>
    <t>LSE</t>
  </si>
  <si>
    <t>TSE</t>
  </si>
  <si>
    <t>DAX</t>
  </si>
  <si>
    <t>FTSE</t>
  </si>
  <si>
    <t>CAC</t>
  </si>
  <si>
    <t>BSE</t>
  </si>
  <si>
    <t>EURO STOXX 50</t>
  </si>
  <si>
    <t>TSX</t>
  </si>
  <si>
    <t>טורנטו</t>
  </si>
  <si>
    <t>BOVESPA</t>
  </si>
  <si>
    <t>Micex-RTS</t>
  </si>
  <si>
    <t>SGX</t>
  </si>
  <si>
    <t>ASX</t>
  </si>
  <si>
    <t>אוסטרליה</t>
  </si>
  <si>
    <t>ISE</t>
  </si>
  <si>
    <t>אירלנד</t>
  </si>
  <si>
    <t>SIX</t>
  </si>
  <si>
    <t>ציריך</t>
  </si>
  <si>
    <t>◄</t>
  </si>
  <si>
    <t>ביומד</t>
  </si>
  <si>
    <t>בנקים וחברות אחזקה</t>
  </si>
  <si>
    <t>השקעות ואחזקות</t>
  </si>
  <si>
    <t>חברות וסוכנויות ביטוח</t>
  </si>
  <si>
    <t>חיפושי נפט וגז</t>
  </si>
  <si>
    <t>חקלאות</t>
  </si>
  <si>
    <t>חשמל ואלקטרוניקה</t>
  </si>
  <si>
    <t>מוצרי בניה</t>
  </si>
  <si>
    <t>מוצרי מדדים</t>
  </si>
  <si>
    <t>מסחר</t>
  </si>
  <si>
    <t>משכנתי ומוסדות מימון</t>
  </si>
  <si>
    <t>מתכת</t>
  </si>
  <si>
    <t>נדל"ן ופיתוח</t>
  </si>
  <si>
    <t>עץ ומוצריו</t>
  </si>
  <si>
    <t>שירותים</t>
  </si>
  <si>
    <t>שירותים פיננסיים</t>
  </si>
  <si>
    <t>תיירות ומלונות</t>
  </si>
  <si>
    <t>תעשייה שונות</t>
  </si>
  <si>
    <t>מידרוג</t>
  </si>
  <si>
    <t>פנימי</t>
  </si>
  <si>
    <t>מעלות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</si>
  <si>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</si>
  <si>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</si>
  <si>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</si>
  <si>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</si>
  <si>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</si>
  <si>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</si>
  <si>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דולר ניו זילנד</t>
  </si>
  <si>
    <t>כתר שבדי</t>
  </si>
  <si>
    <t>כתר דני</t>
  </si>
  <si>
    <t>דולר קנדי</t>
  </si>
  <si>
    <t>יין יפני</t>
  </si>
  <si>
    <t>מקסיקו פזו</t>
  </si>
  <si>
    <t>פרנק שוויצרי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</si>
  <si>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</si>
  <si>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</si>
  <si>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</si>
  <si>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</si>
  <si>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</si>
  <si>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</si>
  <si>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</si>
  <si>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</si>
  <si>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</si>
  <si>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</si>
  <si>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</si>
  <si>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</si>
  <si>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הייטק</t>
  </si>
  <si>
    <t>השקעות במדעי החיים</t>
  </si>
  <si>
    <t>קלינטק</t>
  </si>
  <si>
    <t>תקשורת ומדיה</t>
  </si>
  <si>
    <t>תוכנה ואינטרנט</t>
  </si>
  <si>
    <t>רשויות וממשל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</si>
  <si>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</si>
  <si>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</si>
  <si>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</si>
  <si>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</si>
  <si>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</si>
  <si>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</si>
  <si>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</si>
  <si>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</si>
  <si>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</si>
  <si>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</si>
  <si>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</si>
  <si>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</si>
  <si>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</si>
  <si>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</si>
  <si>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</si>
  <si>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</si>
  <si>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</si>
  <si>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</si>
  <si>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</si>
  <si>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</si>
  <si>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</si>
  <si>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</si>
  <si>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</si>
  <si>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</si>
  <si>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</si>
  <si>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</si>
  <si>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</si>
  <si>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</si>
  <si>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</si>
  <si>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</si>
  <si>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</si>
  <si>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</si>
  <si>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</si>
  <si>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</si>
  <si>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קרנות הון סיכון</t>
  </si>
  <si>
    <t>סה"כ מט"ח/ מט"ח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</si>
  <si>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</si>
  <si>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</si>
  <si>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</si>
  <si>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</si>
  <si>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</si>
  <si>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</si>
  <si>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</si>
  <si>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</si>
  <si>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</si>
  <si>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</si>
  <si>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</si>
  <si>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</si>
  <si>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</si>
  <si>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</si>
  <si>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</si>
  <si>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</si>
  <si>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</si>
  <si>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</si>
  <si>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</si>
  <si>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</si>
  <si>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</si>
  <si>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</si>
  <si>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</si>
  <si>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</si>
  <si>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</si>
  <si>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31/12/2018</t>
  </si>
  <si>
    <t>מגדל מקפת קרנות פנסיה וקופות גמל בע"מ</t>
  </si>
  <si>
    <t>מקפת אישית - אפיק השקעות עד גיל 50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</si>
  <si>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</si>
  <si>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</si>
  <si>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</si>
  <si>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</si>
  <si>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</si>
  <si>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</si>
  <si>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</si>
  <si>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</si>
  <si>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</si>
  <si>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</si>
  <si>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</si>
  <si>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</si>
  <si>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</si>
  <si>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1019</t>
  </si>
  <si>
    <t>1114750</t>
  </si>
  <si>
    <t>ממשלתי צמוד 1020</t>
  </si>
  <si>
    <t>1137181</t>
  </si>
  <si>
    <t>ממשלתי צמוד 1025</t>
  </si>
  <si>
    <t>1135912</t>
  </si>
  <si>
    <t>ממשלתי צמוד 545</t>
  </si>
  <si>
    <t>1134865</t>
  </si>
  <si>
    <t>ממשלתי צמוד 922</t>
  </si>
  <si>
    <t>1124056</t>
  </si>
  <si>
    <t>ממשלתי  שיקלית 219</t>
  </si>
  <si>
    <t>1110907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</si>
  <si>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</si>
  <si>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</si>
  <si>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</si>
  <si>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</si>
  <si>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</si>
  <si>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</si>
  <si>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0519</t>
  </si>
  <si>
    <t>1131770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</si>
  <si>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</si>
  <si>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</si>
  <si>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</si>
  <si>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</si>
  <si>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</si>
  <si>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</si>
  <si>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</si>
  <si>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</si>
  <si>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</si>
  <si>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</si>
  <si>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</si>
  <si>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</si>
  <si>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</si>
  <si>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</si>
  <si>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</si>
  <si>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</si>
  <si>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825</t>
  </si>
  <si>
    <t>1135557</t>
  </si>
  <si>
    <t>ממשלתי שקלי 928</t>
  </si>
  <si>
    <t>1150879</t>
  </si>
  <si>
    <t>ממשק0120</t>
  </si>
  <si>
    <t>1115773</t>
  </si>
  <si>
    <t>לאומי אגח 177</t>
  </si>
  <si>
    <t>6040315</t>
  </si>
  <si>
    <t>מגמה</t>
  </si>
  <si>
    <t>520018078</t>
  </si>
  <si>
    <t>בנקים</t>
  </si>
  <si>
    <t>AAA.IL</t>
  </si>
  <si>
    <t>לאומי אגח 179</t>
  </si>
  <si>
    <t>6040372</t>
  </si>
  <si>
    <t>מזרחי 43</t>
  </si>
  <si>
    <t>2310191</t>
  </si>
  <si>
    <t>520000522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</si>
  <si>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</si>
  <si>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</si>
  <si>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</si>
  <si>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</si>
  <si>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</si>
  <si>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</si>
  <si>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אגח 42</t>
  </si>
  <si>
    <t>2310183</t>
  </si>
  <si>
    <t>מזרחי טפחות 35</t>
  </si>
  <si>
    <t>2310118</t>
  </si>
  <si>
    <t>מזרחי טפחות 38</t>
  </si>
  <si>
    <t>2310142</t>
  </si>
  <si>
    <t>מזרחי טפחות 39</t>
  </si>
  <si>
    <t>2310159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</si>
  <si>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</si>
  <si>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</si>
  <si>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</si>
  <si>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</si>
  <si>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</si>
  <si>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</si>
  <si>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</si>
  <si>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</si>
  <si>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</si>
  <si>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</si>
  <si>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</si>
  <si>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הבינלאומי סדרה ט</t>
  </si>
  <si>
    <t>1135177</t>
  </si>
  <si>
    <t>513141879</t>
  </si>
  <si>
    <t>AA+.IL</t>
  </si>
  <si>
    <t>לאומי מימון הת יד</t>
  </si>
  <si>
    <t>6040299</t>
  </si>
  <si>
    <t>מזרחי טפחות הנפקות הת 31</t>
  </si>
  <si>
    <t>2310076</t>
  </si>
  <si>
    <t>נמלי ישראל אגח א</t>
  </si>
  <si>
    <t>1145564</t>
  </si>
  <si>
    <t>513569780</t>
  </si>
  <si>
    <t>תשתיות</t>
  </si>
  <si>
    <t>נמלי ישראל אגח ב</t>
  </si>
  <si>
    <t>1145572</t>
  </si>
  <si>
    <t>עזריאלי אגח ב</t>
  </si>
  <si>
    <t>1134436</t>
  </si>
  <si>
    <t>510960719</t>
  </si>
  <si>
    <t>נדלן ובינוי</t>
  </si>
  <si>
    <t>מעלות S&amp;P</t>
  </si>
  <si>
    <t>עזריאלי אגח ג</t>
  </si>
  <si>
    <t>1136324</t>
  </si>
  <si>
    <t>עזריאלי אגח ד</t>
  </si>
  <si>
    <t>1138650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</si>
  <si>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</si>
  <si>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</si>
  <si>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</si>
  <si>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</si>
  <si>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</si>
  <si>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</si>
  <si>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ד</t>
  </si>
  <si>
    <t>1130426</t>
  </si>
  <si>
    <t>511659401</t>
  </si>
  <si>
    <t>AA.IL</t>
  </si>
  <si>
    <t>אירפורט אגח ה</t>
  </si>
  <si>
    <t>1133487</t>
  </si>
  <si>
    <t>אירפורט אגח ז</t>
  </si>
  <si>
    <t>1140110</t>
  </si>
  <si>
    <t>אמות אגח א</t>
  </si>
  <si>
    <t>1097385</t>
  </si>
  <si>
    <t>520026683</t>
  </si>
  <si>
    <t>אמות אגח ב</t>
  </si>
  <si>
    <t>1126630</t>
  </si>
  <si>
    <t>אמות אגח ד</t>
  </si>
  <si>
    <t>1133149</t>
  </si>
  <si>
    <t>אמות ק. 3</t>
  </si>
  <si>
    <t>1117357</t>
  </si>
  <si>
    <t>בזק סדרה ו</t>
  </si>
  <si>
    <t>2300143</t>
  </si>
  <si>
    <t>520031931</t>
  </si>
  <si>
    <t>תקשורת מדיה</t>
  </si>
  <si>
    <t>בזק סדרה י</t>
  </si>
  <si>
    <t>2300184</t>
  </si>
  <si>
    <t>ביג אגח יא</t>
  </si>
  <si>
    <t>1151117</t>
  </si>
  <si>
    <t>513623314</t>
  </si>
  <si>
    <t>בינל הנפק התח כ</t>
  </si>
  <si>
    <t>1121953</t>
  </si>
  <si>
    <t>בינלאומי הנפקות 21</t>
  </si>
  <si>
    <t>1126598</t>
  </si>
  <si>
    <t>בינלאומי הנפקות התחייבות אגח ד</t>
  </si>
  <si>
    <t>1103126</t>
  </si>
  <si>
    <t>בנק לאומי שה סדרה 200</t>
  </si>
  <si>
    <t>6040141</t>
  </si>
  <si>
    <t>גב ים     ו*</t>
  </si>
  <si>
    <t>7590128</t>
  </si>
  <si>
    <t>520001736</t>
  </si>
  <si>
    <t>דיסק התחייבות י</t>
  </si>
  <si>
    <t>6910129</t>
  </si>
  <si>
    <t>520007030</t>
  </si>
  <si>
    <t>דסקמנ.ק4</t>
  </si>
  <si>
    <t>7480049</t>
  </si>
  <si>
    <t>דקאהנ.ק7</t>
  </si>
  <si>
    <t>1119825</t>
  </si>
  <si>
    <t>520019753</t>
  </si>
  <si>
    <t>דקסיה ישראל אגח ב</t>
  </si>
  <si>
    <t>1095066</t>
  </si>
  <si>
    <t>דקסיה ישראל הנפקות סד י</t>
  </si>
  <si>
    <t>1134147</t>
  </si>
  <si>
    <t>הראל הנפקות נד</t>
  </si>
  <si>
    <t>1099738</t>
  </si>
  <si>
    <t>520033986</t>
  </si>
  <si>
    <t>ביטוח</t>
  </si>
  <si>
    <t>וילאר אג 6</t>
  </si>
  <si>
    <t>4160115</t>
  </si>
  <si>
    <t>520038910</t>
  </si>
  <si>
    <t>חשמל אגח 27</t>
  </si>
  <si>
    <t>6000210</t>
  </si>
  <si>
    <t>520000472</t>
  </si>
  <si>
    <t>חשמל</t>
  </si>
  <si>
    <t>חשמל אגח 29</t>
  </si>
  <si>
    <t>6000236</t>
  </si>
  <si>
    <t>חשמל אגח 31</t>
  </si>
  <si>
    <t>6000285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</si>
  <si>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</si>
  <si>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</si>
  <si>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</si>
  <si>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</si>
  <si>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</si>
  <si>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</si>
  <si>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</si>
  <si>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למן.ק300</t>
  </si>
  <si>
    <t>6040257</t>
  </si>
  <si>
    <t>מליסרון   אגח ה*</t>
  </si>
  <si>
    <t>3230091</t>
  </si>
  <si>
    <t>520037789</t>
  </si>
  <si>
    <t>מליסרון 7*</t>
  </si>
  <si>
    <t>3230141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</si>
  <si>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</si>
  <si>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</si>
  <si>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</si>
  <si>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</si>
  <si>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</si>
  <si>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</si>
  <si>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</si>
  <si>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</si>
  <si>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מנפיקים התח ב</t>
  </si>
  <si>
    <t>7480023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</si>
  <si>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</si>
  <si>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</si>
  <si>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</si>
  <si>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</si>
  <si>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</si>
  <si>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</si>
  <si>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</si>
  <si>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</si>
  <si>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</si>
  <si>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שפרסל.ק2</t>
  </si>
  <si>
    <t>7770142</t>
  </si>
  <si>
    <t>520022732</t>
  </si>
  <si>
    <t>אדמה לשעבר מכתשים אגן ב</t>
  </si>
  <si>
    <t>1110915</t>
  </si>
  <si>
    <t>520043605</t>
  </si>
  <si>
    <t>כימיה גומי ופלסטיק</t>
  </si>
  <si>
    <t>AA-.IL</t>
  </si>
  <si>
    <t>ביג 5</t>
  </si>
  <si>
    <t>1129279</t>
  </si>
  <si>
    <t>ביג אגח ג</t>
  </si>
  <si>
    <t>1106947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</si>
  <si>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</si>
  <si>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</si>
  <si>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</si>
  <si>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</si>
  <si>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</si>
  <si>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</si>
  <si>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</si>
  <si>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</si>
  <si>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</si>
  <si>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</si>
  <si>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גזית גלוב אג10</t>
  </si>
  <si>
    <t>1260488</t>
  </si>
  <si>
    <t>520033234</t>
  </si>
  <si>
    <t>גזית גלוב אגח יב</t>
  </si>
  <si>
    <t>1260603</t>
  </si>
  <si>
    <t>גזית גלוב אגח יג</t>
  </si>
  <si>
    <t>1260652</t>
  </si>
  <si>
    <t>גזית גלוב ד</t>
  </si>
  <si>
    <t>1260397</t>
  </si>
  <si>
    <t>דיסקונט מנ שה</t>
  </si>
  <si>
    <t>7480098</t>
  </si>
  <si>
    <t>דקסיה ישראל אגח יג</t>
  </si>
  <si>
    <t>1125194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</si>
  <si>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</si>
  <si>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</si>
  <si>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</si>
  <si>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</si>
  <si>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</si>
  <si>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</si>
  <si>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</si>
  <si>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</si>
  <si>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ישרס אגח טו</t>
  </si>
  <si>
    <t>6130207</t>
  </si>
  <si>
    <t>520017807</t>
  </si>
  <si>
    <t>ישרס אגח טז</t>
  </si>
  <si>
    <t>6130223</t>
  </si>
  <si>
    <t>ישרס אגח יג</t>
  </si>
  <si>
    <t>6130181</t>
  </si>
  <si>
    <t>כלל ביט מימון אגח ג</t>
  </si>
  <si>
    <t>1120120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</si>
  <si>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</si>
  <si>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</si>
  <si>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</si>
  <si>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</si>
  <si>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</si>
  <si>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</si>
  <si>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</si>
  <si>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</si>
  <si>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</si>
  <si>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</si>
  <si>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</si>
  <si>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</si>
  <si>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מליסרון אגח ו*</t>
  </si>
  <si>
    <t>3230125</t>
  </si>
  <si>
    <t>מליסרון אגח יא*</t>
  </si>
  <si>
    <t>3230208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</si>
  <si>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</si>
  <si>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</si>
  <si>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</si>
  <si>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</si>
  <si>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</si>
  <si>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</si>
  <si>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</si>
  <si>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מנורה מב אג1</t>
  </si>
  <si>
    <t>5660048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</si>
  <si>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</si>
  <si>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</si>
  <si>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</si>
  <si>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</si>
  <si>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</si>
  <si>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</si>
  <si>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</si>
  <si>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</si>
  <si>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</si>
  <si>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</si>
  <si>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</si>
  <si>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</si>
  <si>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השקעה ואחזקות</t>
  </si>
  <si>
    <t>פז נפט סדרה ז*</t>
  </si>
  <si>
    <t>1142595</t>
  </si>
  <si>
    <t>פניקס הון אגח ב</t>
  </si>
  <si>
    <t>1120799</t>
  </si>
  <si>
    <t>520017450</t>
  </si>
  <si>
    <t>פניקס הון אגח ה</t>
  </si>
  <si>
    <t>1135417</t>
  </si>
  <si>
    <t>שלמה אחזקות אגח יח</t>
  </si>
  <si>
    <t>1410307</t>
  </si>
  <si>
    <t>520034372</t>
  </si>
  <si>
    <t>שרותים</t>
  </si>
  <si>
    <t>אגוד הנפקות  יט*</t>
  </si>
  <si>
    <t>1124080</t>
  </si>
  <si>
    <t>520018649</t>
  </si>
  <si>
    <t>A+.IL</t>
  </si>
  <si>
    <t>אלדן סדרה ד</t>
  </si>
  <si>
    <t>1140821</t>
  </si>
  <si>
    <t>510454333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</si>
  <si>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</si>
  <si>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</si>
  <si>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</si>
  <si>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</si>
  <si>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</si>
  <si>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</si>
  <si>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גירון אגח 6</t>
  </si>
  <si>
    <t>1139849</t>
  </si>
  <si>
    <t>520044520</t>
  </si>
  <si>
    <t>גירון אגח ז</t>
  </si>
  <si>
    <t>1142629</t>
  </si>
  <si>
    <t>דרבן.ק4</t>
  </si>
  <si>
    <t>4110094</t>
  </si>
  <si>
    <t>520038902</t>
  </si>
  <si>
    <t>ירושלים הנפקות אגח ט</t>
  </si>
  <si>
    <t>1127422</t>
  </si>
  <si>
    <t>520025636</t>
  </si>
  <si>
    <t>מבני תעש אגח כ</t>
  </si>
  <si>
    <t>2260495</t>
  </si>
  <si>
    <t>מבני תעשיה אגח יז</t>
  </si>
  <si>
    <t>2260446</t>
  </si>
  <si>
    <t>מזרחי טפחות שטר הון 1</t>
  </si>
  <si>
    <t>6950083</t>
  </si>
  <si>
    <t>נכסים ובנין 6</t>
  </si>
  <si>
    <t>6990188</t>
  </si>
  <si>
    <t>520025438</t>
  </si>
  <si>
    <t>סלקום אגח ו</t>
  </si>
  <si>
    <t>1125996</t>
  </si>
  <si>
    <t>511930125</t>
  </si>
  <si>
    <t>סלקום אגח ח</t>
  </si>
  <si>
    <t>1132828</t>
  </si>
  <si>
    <t>פנקס.ק1</t>
  </si>
  <si>
    <t>7670102</t>
  </si>
  <si>
    <t>רבוע נדלן 4</t>
  </si>
  <si>
    <t>1119999</t>
  </si>
  <si>
    <t>513765859</t>
  </si>
  <si>
    <t>רבוע נדלן אגח ה</t>
  </si>
  <si>
    <t>1130467</t>
  </si>
  <si>
    <t>ריבוע נדלן ז</t>
  </si>
  <si>
    <t>1140615</t>
  </si>
  <si>
    <t>אגוד הנפקות שה נד 1*</t>
  </si>
  <si>
    <t>1115278</t>
  </si>
  <si>
    <t>A.IL</t>
  </si>
  <si>
    <t>אזורים סדרה 9*</t>
  </si>
  <si>
    <t>7150337</t>
  </si>
  <si>
    <t>520025990</t>
  </si>
  <si>
    <t>אשדר אגח א</t>
  </si>
  <si>
    <t>1104330</t>
  </si>
  <si>
    <t>510609761</t>
  </si>
  <si>
    <t>אשטרום נכ אג7</t>
  </si>
  <si>
    <t>2510139</t>
  </si>
  <si>
    <t>520036617</t>
  </si>
  <si>
    <t>אשטרום נכ אג8</t>
  </si>
  <si>
    <t>2510162</t>
  </si>
  <si>
    <t>דיסקונט שטר הון 1</t>
  </si>
  <si>
    <t>6910095</t>
  </si>
  <si>
    <t>ישפרו אגח סד ב</t>
  </si>
  <si>
    <t>7430069</t>
  </si>
  <si>
    <t>520029208</t>
  </si>
  <si>
    <t>כלכלית ירושלים אגח טו</t>
  </si>
  <si>
    <t>1980416</t>
  </si>
  <si>
    <t>520017070</t>
  </si>
  <si>
    <t>כלכלית ירושלים אגח יב</t>
  </si>
  <si>
    <t>1980358</t>
  </si>
  <si>
    <t>מגה אור אגח ו</t>
  </si>
  <si>
    <t>1138668</t>
  </si>
  <si>
    <t>שיכון ובינוי 6*</t>
  </si>
  <si>
    <t>1129733</t>
  </si>
  <si>
    <t>520036104</t>
  </si>
  <si>
    <t>אדגר אגח ט</t>
  </si>
  <si>
    <t>1820190</t>
  </si>
  <si>
    <t>520035171</t>
  </si>
  <si>
    <t>A-.IL</t>
  </si>
  <si>
    <t>אדגר.ק7</t>
  </si>
  <si>
    <t>1820158</t>
  </si>
  <si>
    <t>אלבר 13</t>
  </si>
  <si>
    <t>1127588</t>
  </si>
  <si>
    <t>512025891</t>
  </si>
  <si>
    <t>אפריקה נכסים 6</t>
  </si>
  <si>
    <t>1129550</t>
  </si>
  <si>
    <t>510560188</t>
  </si>
  <si>
    <t>בזן.ק1</t>
  </si>
  <si>
    <t>2590255</t>
  </si>
  <si>
    <t>520036658</t>
  </si>
  <si>
    <t>דה לסר אגח 3</t>
  </si>
  <si>
    <t>1127299</t>
  </si>
  <si>
    <t>1427976</t>
  </si>
  <si>
    <t>דה לסר אגח ב</t>
  </si>
  <si>
    <t>1118587</t>
  </si>
  <si>
    <t>דה לסר אגח ד</t>
  </si>
  <si>
    <t>1132059</t>
  </si>
  <si>
    <t>הכשרת היישוב 17</t>
  </si>
  <si>
    <t>6120182</t>
  </si>
  <si>
    <t>514423474</t>
  </si>
  <si>
    <t>ירושלים הנפקות נדחה אגח י</t>
  </si>
  <si>
    <t>1127414</t>
  </si>
  <si>
    <t>הכשרה ביטוח אגח 2</t>
  </si>
  <si>
    <t>1131218</t>
  </si>
  <si>
    <t>520042177</t>
  </si>
  <si>
    <t>BBB.IL</t>
  </si>
  <si>
    <t>קרדן אןוי אגח ב</t>
  </si>
  <si>
    <t>1113034</t>
  </si>
  <si>
    <t>NV1239114</t>
  </si>
  <si>
    <t>D.IL</t>
  </si>
  <si>
    <t>מזרחי הנפקות 40</t>
  </si>
  <si>
    <t>2310167</t>
  </si>
  <si>
    <t>מזרחי הנפקות 41</t>
  </si>
  <si>
    <t>2310175</t>
  </si>
  <si>
    <t>עמידר אגח א</t>
  </si>
  <si>
    <t>1143585</t>
  </si>
  <si>
    <t>520017393</t>
  </si>
  <si>
    <t>פועלים הנפקות אגח 29</t>
  </si>
  <si>
    <t>1940485</t>
  </si>
  <si>
    <t>אלביט א</t>
  </si>
  <si>
    <t>1119635</t>
  </si>
  <si>
    <t>520043027</t>
  </si>
  <si>
    <t>ביטחוניות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</si>
  <si>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</si>
  <si>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</si>
  <si>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</si>
  <si>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</si>
  <si>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</si>
  <si>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</si>
  <si>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מרכנתיל אגח ב</t>
  </si>
  <si>
    <t>1138205</t>
  </si>
  <si>
    <t>513686154</t>
  </si>
  <si>
    <t>נמלי ישראל אגח ג</t>
  </si>
  <si>
    <t>1145580</t>
  </si>
  <si>
    <t>פועלים הנפקות התח אגח יא</t>
  </si>
  <si>
    <t>1940410</t>
  </si>
  <si>
    <t>אמות אגח ה</t>
  </si>
  <si>
    <t>1138114</t>
  </si>
  <si>
    <t>בזק סדרה ז</t>
  </si>
  <si>
    <t>2300150</t>
  </si>
  <si>
    <t>בזק סדרה ט</t>
  </si>
  <si>
    <t>2300176</t>
  </si>
  <si>
    <t>בנק לאומי שה סדרה 201</t>
  </si>
  <si>
    <t>6040158</t>
  </si>
  <si>
    <t>גב ים ח*</t>
  </si>
  <si>
    <t>7590151</t>
  </si>
  <si>
    <t>דה זראסאי ד</t>
  </si>
  <si>
    <t>1147560</t>
  </si>
  <si>
    <t>1744984</t>
  </si>
  <si>
    <t>דיסקונט התחייבות יא</t>
  </si>
  <si>
    <t>6910137</t>
  </si>
  <si>
    <t>דקסיה ישראל הנפקות אגח יא</t>
  </si>
  <si>
    <t>1134154</t>
  </si>
  <si>
    <t>חשמל אגח 26</t>
  </si>
  <si>
    <t>6000202</t>
  </si>
  <si>
    <t>חשמל אגח 28</t>
  </si>
  <si>
    <t>6000228</t>
  </si>
  <si>
    <t>כיל ה</t>
  </si>
  <si>
    <t>2810299</t>
  </si>
  <si>
    <t>520027830</t>
  </si>
  <si>
    <t>כתב התח שקלי (סדרה ה) דיסקונט</t>
  </si>
  <si>
    <t>7480031</t>
  </si>
  <si>
    <t>לאומי כ.התחייבות 400  COCO</t>
  </si>
  <si>
    <t>6040331</t>
  </si>
  <si>
    <t>לאומי מימון שטר הון סדרה 301</t>
  </si>
  <si>
    <t>6040265</t>
  </si>
  <si>
    <t>סילברסטין אגח א*</t>
  </si>
  <si>
    <t>1145598</t>
  </si>
  <si>
    <t>1970336</t>
  </si>
  <si>
    <t>שופרסל אגח ה</t>
  </si>
  <si>
    <t>7770209</t>
  </si>
  <si>
    <t>שטראוס אגח ה*</t>
  </si>
  <si>
    <t>7460389</t>
  </si>
  <si>
    <t>520003781</t>
  </si>
  <si>
    <t>מזון</t>
  </si>
  <si>
    <t>תעשיה אוירית אגח ג</t>
  </si>
  <si>
    <t>1127547</t>
  </si>
  <si>
    <t>520027194</t>
  </si>
  <si>
    <t>תעשיה אוירית אגח ד</t>
  </si>
  <si>
    <t>1133131</t>
  </si>
  <si>
    <t>אלקטרה אגח ה*</t>
  </si>
  <si>
    <t>7390222</t>
  </si>
  <si>
    <t>520028911</t>
  </si>
  <si>
    <t>ביג אג"ח סדרה ו</t>
  </si>
  <si>
    <t>1132521</t>
  </si>
  <si>
    <t>דה זראסאי אגח ג</t>
  </si>
  <si>
    <t>1137975</t>
  </si>
  <si>
    <t>הראל הנפקות אגח טו</t>
  </si>
  <si>
    <t>1143130</t>
  </si>
  <si>
    <t>הראל הנפקות אגח יד</t>
  </si>
  <si>
    <t>1143122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</si>
  <si>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</si>
  <si>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</si>
  <si>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</si>
  <si>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</si>
  <si>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</si>
  <si>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</si>
  <si>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</si>
  <si>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</si>
  <si>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</si>
  <si>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</si>
  <si>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</si>
  <si>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פז נפט אג 3*</t>
  </si>
  <si>
    <t>1114073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</si>
  <si>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</si>
  <si>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</si>
  <si>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</si>
  <si>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</si>
  <si>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</si>
  <si>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</si>
  <si>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</si>
  <si>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</si>
  <si>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קרסו אגח א</t>
  </si>
  <si>
    <t>1136464</t>
  </si>
  <si>
    <t>514065283</t>
  </si>
  <si>
    <t>קרסו אגח ג</t>
  </si>
  <si>
    <t>1141829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</si>
  <si>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</si>
  <si>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</si>
  <si>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</si>
  <si>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</si>
  <si>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</si>
  <si>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</si>
  <si>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</si>
  <si>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</si>
  <si>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דיסקונט התח יב  COCO</t>
  </si>
  <si>
    <t>6910160</t>
  </si>
  <si>
    <t>טמפו משק  אגח א</t>
  </si>
  <si>
    <t>1118306</t>
  </si>
  <si>
    <t>520032848</t>
  </si>
  <si>
    <t>יוניברסל אגח ב</t>
  </si>
  <si>
    <t>1141647</t>
  </si>
  <si>
    <t>511809071</t>
  </si>
  <si>
    <t>כתב התחייבות נדחה סד יח אגוד*</t>
  </si>
  <si>
    <t>1121854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</si>
  <si>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</si>
  <si>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</si>
  <si>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</si>
  <si>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</si>
  <si>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</si>
  <si>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</si>
  <si>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</si>
  <si>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</si>
  <si>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</si>
  <si>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מויניאן אגח א</t>
  </si>
  <si>
    <t>1135656</t>
  </si>
  <si>
    <t>1858676</t>
  </si>
  <si>
    <t>ממן אגח ב</t>
  </si>
  <si>
    <t>2380046</t>
  </si>
  <si>
    <t>520036435</t>
  </si>
  <si>
    <t>מנורה הון הת 5</t>
  </si>
  <si>
    <t>1143411</t>
  </si>
  <si>
    <t>נכסים ובנין 7</t>
  </si>
  <si>
    <t>6990196</t>
  </si>
  <si>
    <t>סלקום אגח ז</t>
  </si>
  <si>
    <t>1126002</t>
  </si>
  <si>
    <t>סלקום אגח ט</t>
  </si>
  <si>
    <t>1132836</t>
  </si>
  <si>
    <t>סלקום אגח יב</t>
  </si>
  <si>
    <t>1143080</t>
  </si>
  <si>
    <t>סלקום יא</t>
  </si>
  <si>
    <t>1139252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</si>
  <si>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</si>
  <si>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</si>
  <si>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</si>
  <si>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</si>
  <si>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</si>
  <si>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</si>
  <si>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</si>
  <si>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</si>
  <si>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קרסו אגח ב</t>
  </si>
  <si>
    <t>1139591</t>
  </si>
  <si>
    <t>רילייטד אגח א</t>
  </si>
  <si>
    <t>1134923</t>
  </si>
  <si>
    <t>1849766</t>
  </si>
  <si>
    <t>שפיר אגח ב</t>
  </si>
  <si>
    <t>1141951</t>
  </si>
  <si>
    <t>514892801</t>
  </si>
  <si>
    <t>שפיר הנדסה אגח א</t>
  </si>
  <si>
    <t>1136134</t>
  </si>
  <si>
    <t>אגוד הנפקות שה נד 2*</t>
  </si>
  <si>
    <t>1115286</t>
  </si>
  <si>
    <t>אזורים סדרה 11*</t>
  </si>
  <si>
    <t>7150352</t>
  </si>
  <si>
    <t>איי די איי הנפקות 5</t>
  </si>
  <si>
    <t>1155878</t>
  </si>
  <si>
    <t>513910703</t>
  </si>
  <si>
    <t>או.פי.סי אגח א*</t>
  </si>
  <si>
    <t>1141589</t>
  </si>
  <si>
    <t>514401702</t>
  </si>
  <si>
    <t>חיפוש נפט וגז</t>
  </si>
  <si>
    <t>אול יר אגח 3</t>
  </si>
  <si>
    <t>1140136</t>
  </si>
  <si>
    <t>1841580</t>
  </si>
  <si>
    <t>אול יר אגח ה</t>
  </si>
  <si>
    <t>1143304</t>
  </si>
  <si>
    <t>אלבר 14</t>
  </si>
  <si>
    <t>1132562</t>
  </si>
  <si>
    <t>בזן 4</t>
  </si>
  <si>
    <t>2590362</t>
  </si>
  <si>
    <t>בזן אגח ה</t>
  </si>
  <si>
    <t>2590388</t>
  </si>
  <si>
    <t>דה לסר אגח ה</t>
  </si>
  <si>
    <t>1135664</t>
  </si>
  <si>
    <t>דלשה קפיטל אגח ב</t>
  </si>
  <si>
    <t>1137314</t>
  </si>
  <si>
    <t>1888119</t>
  </si>
  <si>
    <t>טן דלק ג</t>
  </si>
  <si>
    <t>1131457</t>
  </si>
  <si>
    <t>511540809</t>
  </si>
  <si>
    <t>BBB+.IL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</si>
  <si>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</si>
  <si>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</si>
  <si>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</si>
  <si>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</si>
  <si>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</si>
  <si>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</si>
  <si>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</si>
  <si>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</si>
  <si>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</si>
  <si>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</si>
  <si>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סה"כ תל אביב 35</t>
  </si>
  <si>
    <t>אורמת טכנולוגיות*</t>
  </si>
  <si>
    <t>1134402</t>
  </si>
  <si>
    <t>520036716</t>
  </si>
  <si>
    <t>איי.אפ.אפ</t>
  </si>
  <si>
    <t>1155019</t>
  </si>
  <si>
    <t>MATERIALS</t>
  </si>
  <si>
    <t>איירפורט סיטי</t>
  </si>
  <si>
    <t>1095835</t>
  </si>
  <si>
    <t>אלביט מערכות</t>
  </si>
  <si>
    <t>1081124</t>
  </si>
  <si>
    <t>אמות</t>
  </si>
  <si>
    <t>1097278</t>
  </si>
  <si>
    <t>בזק</t>
  </si>
  <si>
    <t>230011</t>
  </si>
  <si>
    <t>בינלאומי 5</t>
  </si>
  <si>
    <t>593038</t>
  </si>
  <si>
    <t>בתי זיקוק לנפט</t>
  </si>
  <si>
    <t>2590248</t>
  </si>
  <si>
    <t>דיסקונט</t>
  </si>
  <si>
    <t>691212</t>
  </si>
  <si>
    <t>דלק קדוחים*</t>
  </si>
  <si>
    <t>475020</t>
  </si>
  <si>
    <t>550013098</t>
  </si>
  <si>
    <t>הפניקס 1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</si>
  <si>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</si>
  <si>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</si>
  <si>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</si>
  <si>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</si>
  <si>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</si>
  <si>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</si>
  <si>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</si>
  <si>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</si>
  <si>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</si>
  <si>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</si>
  <si>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</si>
  <si>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</si>
  <si>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</si>
  <si>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ישראמקו*</t>
  </si>
  <si>
    <t>232017</t>
  </si>
  <si>
    <t>כיל</t>
  </si>
  <si>
    <t>281014</t>
  </si>
  <si>
    <t>לאומי</t>
  </si>
  <si>
    <t>604611</t>
  </si>
  <si>
    <t>מזרחי</t>
  </si>
  <si>
    <t>695437</t>
  </si>
  <si>
    <t>מליסרון*</t>
  </si>
  <si>
    <t>323014</t>
  </si>
  <si>
    <t>נייס</t>
  </si>
  <si>
    <t>273011</t>
  </si>
  <si>
    <t>520036872</t>
  </si>
  <si>
    <t>סלקום CEL</t>
  </si>
  <si>
    <t>1101534</t>
  </si>
  <si>
    <t>פועלים</t>
  </si>
  <si>
    <t>662577</t>
  </si>
  <si>
    <t>פז נפט*</t>
  </si>
  <si>
    <t>1100007</t>
  </si>
  <si>
    <t>פרטנר</t>
  </si>
  <si>
    <t>1083484</t>
  </si>
  <si>
    <t>פריגו</t>
  </si>
  <si>
    <t>1130699</t>
  </si>
  <si>
    <t>529592</t>
  </si>
  <si>
    <t>קבוצת עזריאלי</t>
  </si>
  <si>
    <t>1119478</t>
  </si>
  <si>
    <t>שופרסל</t>
  </si>
  <si>
    <t>777037</t>
  </si>
  <si>
    <t>שטראוס גרופ*</t>
  </si>
  <si>
    <t>746016</t>
  </si>
  <si>
    <t>סה"כ תל אביב 90</t>
  </si>
  <si>
    <t>אבגול*</t>
  </si>
  <si>
    <t>1100957</t>
  </si>
  <si>
    <t>510119068</t>
  </si>
  <si>
    <t>עץ נייר ודפוס</t>
  </si>
  <si>
    <t>או פי סי*</t>
  </si>
  <si>
    <t>1141571</t>
  </si>
  <si>
    <t>אזורים*</t>
  </si>
  <si>
    <t>715011</t>
  </si>
  <si>
    <t>איי די איי חברה לביטוח בעמ</t>
  </si>
  <si>
    <t>1129501</t>
  </si>
  <si>
    <t>אינרום תעשיות בניה*</t>
  </si>
  <si>
    <t>1132356</t>
  </si>
  <si>
    <t>515001659</t>
  </si>
  <si>
    <t>מתכת ומוצרי בניה</t>
  </si>
  <si>
    <t>אלקטרה מוצרי צריכה</t>
  </si>
  <si>
    <t>5010129</t>
  </si>
  <si>
    <t>520039967</t>
  </si>
  <si>
    <t>אלקטרה*</t>
  </si>
  <si>
    <t>739037</t>
  </si>
  <si>
    <t>אנלייט אנרגיה*</t>
  </si>
  <si>
    <t>720011</t>
  </si>
  <si>
    <t>520041146</t>
  </si>
  <si>
    <t>אנרגיקס</t>
  </si>
  <si>
    <t>1123355</t>
  </si>
  <si>
    <t>513901371</t>
  </si>
  <si>
    <t>אפקון החזקות*</t>
  </si>
  <si>
    <t>578013</t>
  </si>
  <si>
    <t>520033473</t>
  </si>
  <si>
    <t>ארד*</t>
  </si>
  <si>
    <t>1091651</t>
  </si>
  <si>
    <t>510007800</t>
  </si>
  <si>
    <t>אלקטרוניקה ואופטיקה</t>
  </si>
  <si>
    <t>גב ים 1*</t>
  </si>
  <si>
    <t>759019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</si>
  <si>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</si>
  <si>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</si>
  <si>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</si>
  <si>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</si>
  <si>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</si>
  <si>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</si>
  <si>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</si>
  <si>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</si>
  <si>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</si>
  <si>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</si>
  <si>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</si>
  <si>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</si>
  <si>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שרותי מידע</t>
  </si>
  <si>
    <t>חילן טק*</t>
  </si>
  <si>
    <t>1084698</t>
  </si>
  <si>
    <t>520039942</t>
  </si>
  <si>
    <t>יואל</t>
  </si>
  <si>
    <t>583013</t>
  </si>
  <si>
    <t>520033226</t>
  </si>
  <si>
    <t>ישרס</t>
  </si>
  <si>
    <t>613034</t>
  </si>
  <si>
    <t>כלל ביטוח</t>
  </si>
  <si>
    <t>224014</t>
  </si>
  <si>
    <t>520036120</t>
  </si>
  <si>
    <t>מטריקס*</t>
  </si>
  <si>
    <t>445015</t>
  </si>
  <si>
    <t>520039413</t>
  </si>
  <si>
    <t>מיטרוניקס*</t>
  </si>
  <si>
    <t>1091065</t>
  </si>
  <si>
    <t>511527202</t>
  </si>
  <si>
    <t>מנורה</t>
  </si>
  <si>
    <t>566018</t>
  </si>
  <si>
    <t>נובה</t>
  </si>
  <si>
    <t>1084557</t>
  </si>
  <si>
    <t>511812463</t>
  </si>
  <si>
    <t>נפטא*</t>
  </si>
  <si>
    <t>643015</t>
  </si>
  <si>
    <t>520020942</t>
  </si>
  <si>
    <t>סאפיינס</t>
  </si>
  <si>
    <t>1087659</t>
  </si>
  <si>
    <t>53368</t>
  </si>
  <si>
    <t>סקופ*</t>
  </si>
  <si>
    <t>288019</t>
  </si>
  <si>
    <t>520037425</t>
  </si>
  <si>
    <t>פלסאון תעשיות*</t>
  </si>
  <si>
    <t>1081603</t>
  </si>
  <si>
    <t>520042912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</si>
  <si>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</si>
  <si>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</si>
  <si>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</si>
  <si>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</si>
  <si>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</si>
  <si>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</si>
  <si>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</si>
  <si>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קרור 1*</t>
  </si>
  <si>
    <t>621011</t>
  </si>
  <si>
    <t>520001546</t>
  </si>
  <si>
    <t>ריט 1*</t>
  </si>
  <si>
    <t>1098920</t>
  </si>
  <si>
    <t>רמי לוי</t>
  </si>
  <si>
    <t>1104249</t>
  </si>
  <si>
    <t>513770669</t>
  </si>
  <si>
    <t>רציו יהש*</t>
  </si>
  <si>
    <t>394015</t>
  </si>
  <si>
    <t>550012777</t>
  </si>
  <si>
    <t>שיכון ובינוי*</t>
  </si>
  <si>
    <t>1081942</t>
  </si>
  <si>
    <t>שפיר הנדסה</t>
  </si>
  <si>
    <t>1133875</t>
  </si>
  <si>
    <t>תמר פטרוליום*</t>
  </si>
  <si>
    <t>1141357</t>
  </si>
  <si>
    <t>אבוגן*</t>
  </si>
  <si>
    <t>1105055</t>
  </si>
  <si>
    <t>512838723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</si>
  <si>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</si>
  <si>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</si>
  <si>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</si>
  <si>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</si>
  <si>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</si>
  <si>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</si>
  <si>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</si>
  <si>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</si>
  <si>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</si>
  <si>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</si>
  <si>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</si>
  <si>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</si>
  <si>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אירונאוטיקס</t>
  </si>
  <si>
    <t>1141142</t>
  </si>
  <si>
    <t>510422249</t>
  </si>
  <si>
    <t>איתמר מדיקל*</t>
  </si>
  <si>
    <t>1102458</t>
  </si>
  <si>
    <t>512434218</t>
  </si>
  <si>
    <t>מכשור רפואי</t>
  </si>
  <si>
    <t>אלוט תקשורת*</t>
  </si>
  <si>
    <t>1099654</t>
  </si>
  <si>
    <t>512394776</t>
  </si>
  <si>
    <t>אלספק*</t>
  </si>
  <si>
    <t>1090364</t>
  </si>
  <si>
    <t>511297541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</si>
  <si>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</si>
  <si>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</si>
  <si>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</si>
  <si>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</si>
  <si>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</si>
  <si>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</si>
  <si>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</si>
  <si>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</si>
  <si>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</si>
  <si>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אפריקה תעשיות*</t>
  </si>
  <si>
    <t>800011</t>
  </si>
  <si>
    <t>520026618</t>
  </si>
  <si>
    <t>אקסלנז*</t>
  </si>
  <si>
    <t>1104868</t>
  </si>
  <si>
    <t>513821504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</si>
  <si>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</si>
  <si>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</si>
  <si>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</si>
  <si>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</si>
  <si>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</si>
  <si>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</si>
  <si>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</si>
  <si>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</si>
  <si>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</si>
  <si>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</si>
  <si>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</si>
  <si>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</si>
  <si>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דלק תמלוגים*</t>
  </si>
  <si>
    <t>1129493</t>
  </si>
  <si>
    <t>514837111</t>
  </si>
  <si>
    <t>זנלכל*</t>
  </si>
  <si>
    <t>130013</t>
  </si>
  <si>
    <t>520034208</t>
  </si>
  <si>
    <t>חד*</t>
  </si>
  <si>
    <t>351015</t>
  </si>
  <si>
    <t>520038449</t>
  </si>
  <si>
    <t>כלל ביוטכנולוגיות בעמ</t>
  </si>
  <si>
    <t>1104280</t>
  </si>
  <si>
    <t>511898835</t>
  </si>
  <si>
    <t>לודן*</t>
  </si>
  <si>
    <t>1081439</t>
  </si>
  <si>
    <t>520043381</t>
  </si>
  <si>
    <t>לוינשטין*</t>
  </si>
  <si>
    <t>573014</t>
  </si>
  <si>
    <t>520033424</t>
  </si>
  <si>
    <t>מדטכניקה*</t>
  </si>
  <si>
    <t>253013</t>
  </si>
  <si>
    <t>520036195</t>
  </si>
  <si>
    <t>מנדלסון תשתיות ותעשיות בעמ*</t>
  </si>
  <si>
    <t>1129444</t>
  </si>
  <si>
    <t>513660373</t>
  </si>
  <si>
    <t>משביר לצרכן</t>
  </si>
  <si>
    <t>1104959</t>
  </si>
  <si>
    <t>513389270</t>
  </si>
  <si>
    <t>נובולוג</t>
  </si>
  <si>
    <t>1140151</t>
  </si>
  <si>
    <t>510475312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</si>
  <si>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</si>
  <si>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</si>
  <si>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</si>
  <si>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</si>
  <si>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</si>
  <si>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</si>
  <si>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</si>
  <si>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</si>
  <si>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</si>
  <si>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</si>
  <si>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</si>
  <si>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</si>
  <si>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</si>
  <si>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</si>
  <si>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</si>
  <si>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שרותים פיננסים</t>
  </si>
  <si>
    <t>קו מנחה*</t>
  </si>
  <si>
    <t>271015</t>
  </si>
  <si>
    <t>520036997</t>
  </si>
  <si>
    <t>קסטרו</t>
  </si>
  <si>
    <t>280016</t>
  </si>
  <si>
    <t>520037649</t>
  </si>
  <si>
    <t>רבל אי.סי.אס בעמ*</t>
  </si>
  <si>
    <t>1103878</t>
  </si>
  <si>
    <t>513506329</t>
  </si>
  <si>
    <t>רדהיל</t>
  </si>
  <si>
    <t>1122381</t>
  </si>
  <si>
    <t>514304005</t>
  </si>
  <si>
    <t>רם און*</t>
  </si>
  <si>
    <t>1090943</t>
  </si>
  <si>
    <t>512776964</t>
  </si>
  <si>
    <t>תדיר גן</t>
  </si>
  <si>
    <t>1090141</t>
  </si>
  <si>
    <t>511870891</t>
  </si>
  <si>
    <t>ALLOT COMMUNICATIONS LTD*</t>
  </si>
  <si>
    <t>IL0010996549</t>
  </si>
  <si>
    <t>NASDAQ</t>
  </si>
  <si>
    <t>בלומברג</t>
  </si>
  <si>
    <t>AMDOCS LTD</t>
  </si>
  <si>
    <t>GB0022569080</t>
  </si>
  <si>
    <t>NYSE</t>
  </si>
  <si>
    <t>511251217</t>
  </si>
  <si>
    <t>Software &amp; Services</t>
  </si>
  <si>
    <t>CHECK POINT SOFTWARE TECH</t>
  </si>
  <si>
    <t>IL0010824113</t>
  </si>
  <si>
    <t>520042821</t>
  </si>
  <si>
    <t>CYBERARK SOFTWARE</t>
  </si>
  <si>
    <t>IL0011334468</t>
  </si>
  <si>
    <t>INTEC PHARMA LTD</t>
  </si>
  <si>
    <t>IL0011177958</t>
  </si>
  <si>
    <t>513022780</t>
  </si>
  <si>
    <t>ITURAN LOCATION AND CONTROL</t>
  </si>
  <si>
    <t>IL0010818685</t>
  </si>
  <si>
    <t>520043811</t>
  </si>
  <si>
    <t>KAMADA LTD</t>
  </si>
  <si>
    <t>IL0010941198</t>
  </si>
  <si>
    <t>KORNIT DIGITAL LTD</t>
  </si>
  <si>
    <t>IL0011216723</t>
  </si>
  <si>
    <t>513195420</t>
  </si>
  <si>
    <t>MediWound Ltd*</t>
  </si>
  <si>
    <t>IL0011316309</t>
  </si>
  <si>
    <t>512894940</t>
  </si>
  <si>
    <t>HEALTH CARE</t>
  </si>
  <si>
    <t>MELLANOX TECHNOLOGIES LTD</t>
  </si>
  <si>
    <t>IL0011017329</t>
  </si>
  <si>
    <t>512763285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</si>
  <si>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</si>
  <si>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</si>
  <si>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</si>
  <si>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</si>
  <si>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</si>
  <si>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</si>
  <si>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</si>
  <si>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</si>
  <si>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</si>
  <si>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</si>
  <si>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PLAZA CENTERS NV</t>
  </si>
  <si>
    <t>NL0011882741</t>
  </si>
  <si>
    <t>REDHILL BIOPHARMA LTD ADR</t>
  </si>
  <si>
    <t>US7574681034</t>
  </si>
  <si>
    <t>SAPIENS INTERNATIONAL CORP</t>
  </si>
  <si>
    <t>KYG7T16G1039</t>
  </si>
  <si>
    <t>SOLAREDGE TECHNOLOGIES</t>
  </si>
  <si>
    <t>US83417M1045</t>
  </si>
  <si>
    <t>513865329</t>
  </si>
  <si>
    <t>Semiconductors &amp; Semiconductor</t>
  </si>
  <si>
    <t>TEVA PHARMACEUTICAL SP ADR</t>
  </si>
  <si>
    <t>US8816242098</t>
  </si>
  <si>
    <t>TOWER SEMICONDUCTOR LTD</t>
  </si>
  <si>
    <t>IL0010823792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</si>
  <si>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</si>
  <si>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</si>
  <si>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</si>
  <si>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</si>
  <si>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</si>
  <si>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</si>
  <si>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</si>
  <si>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</si>
  <si>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Capital Goods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</si>
  <si>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</si>
  <si>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</si>
  <si>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</si>
  <si>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</si>
  <si>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</si>
  <si>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</si>
  <si>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ALEXANDRIA REAL ESTATE EQUIT</t>
  </si>
  <si>
    <t>US0152711091</t>
  </si>
  <si>
    <t>Real Estate</t>
  </si>
  <si>
    <t>ALIBABA GROUP HOLDING_SP ADR</t>
  </si>
  <si>
    <t>US01609W1027</t>
  </si>
  <si>
    <t>Retailing</t>
  </si>
  <si>
    <t>ALPHABET INC CL C</t>
  </si>
  <si>
    <t>US02079K1079</t>
  </si>
  <si>
    <t>AMAZON.COM INC</t>
  </si>
  <si>
    <t>US0231351067</t>
  </si>
  <si>
    <t>APPLE INC</t>
  </si>
  <si>
    <t>US0378331005</t>
  </si>
  <si>
    <t>Technology Hardware &amp; Equipment</t>
  </si>
  <si>
    <t>APTIV PLC</t>
  </si>
  <si>
    <t>JE00B783TY65</t>
  </si>
  <si>
    <t>Automobiles &amp; Components</t>
  </si>
  <si>
    <t>ASML HOLDING NV</t>
  </si>
  <si>
    <t>NL0010273215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</si>
  <si>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</si>
  <si>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</si>
  <si>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</si>
  <si>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</si>
  <si>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</si>
  <si>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</si>
  <si>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</si>
  <si>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BHP GROUP</t>
  </si>
  <si>
    <t>GB00BH0P3Z91</t>
  </si>
  <si>
    <t>ENERGY</t>
  </si>
  <si>
    <t>BLACKROCK</t>
  </si>
  <si>
    <t>US09247X1019</t>
  </si>
  <si>
    <t>Diversified Financial Services</t>
  </si>
  <si>
    <t>BOOKING HOLDINGS INC</t>
  </si>
  <si>
    <t>US09857L1089</t>
  </si>
  <si>
    <t>BOSTON PROPERTIES INC</t>
  </si>
  <si>
    <t>US1011211018</t>
  </si>
  <si>
    <t>BP PLC</t>
  </si>
  <si>
    <t>GB0007980591</t>
  </si>
  <si>
    <t>BRITISH LAND CO PLC</t>
  </si>
  <si>
    <t>GB0001367019</t>
  </si>
  <si>
    <t>CF INDUSTRIES HOLDINGS INC</t>
  </si>
  <si>
    <t>US1252691001</t>
  </si>
  <si>
    <t>CHENIERE ENERGY</t>
  </si>
  <si>
    <t>US16411R2085</t>
  </si>
  <si>
    <t>CISCO SYSTEMS</t>
  </si>
  <si>
    <t>US17275R1023</t>
  </si>
  <si>
    <t>CITIGROUP INC</t>
  </si>
  <si>
    <t>US1729674242</t>
  </si>
  <si>
    <t>CTRIP.COM INTERNATIONAL ADR</t>
  </si>
  <si>
    <t>US22943F1003</t>
  </si>
  <si>
    <t>Commercial &amp; Professional Sevi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</si>
  <si>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</si>
  <si>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</si>
  <si>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</si>
  <si>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</si>
  <si>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</si>
  <si>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</si>
  <si>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</si>
  <si>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ENERGEAN OIL &amp; GAS</t>
  </si>
  <si>
    <t>GB00BG12Y042</t>
  </si>
  <si>
    <t>ERICSSON LM B SHS</t>
  </si>
  <si>
    <t>SE0000108656</t>
  </si>
  <si>
    <t>EXPEDIA INC</t>
  </si>
  <si>
    <t>US30212P3038</t>
  </si>
  <si>
    <t>FACEBOOK INC A</t>
  </si>
  <si>
    <t>US30303M1027</t>
  </si>
  <si>
    <t>GECINA</t>
  </si>
  <si>
    <t>FR0010040865</t>
  </si>
  <si>
    <t>GOLDMAN SACHS GROUP INC</t>
  </si>
  <si>
    <t>US38141G1040</t>
  </si>
  <si>
    <t>INPEX</t>
  </si>
  <si>
    <t>JP3294460005</t>
  </si>
  <si>
    <t>JPMORGAN CHASE</t>
  </si>
  <si>
    <t>US46625H1005</t>
  </si>
  <si>
    <t>K S AG REG</t>
  </si>
  <si>
    <t>DE000KSAG888</t>
  </si>
  <si>
    <t>MASTERCARD INC CLASS A</t>
  </si>
  <si>
    <t>US57636Q1040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</si>
  <si>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</si>
  <si>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</si>
  <si>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</si>
  <si>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</si>
  <si>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</si>
  <si>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</si>
  <si>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</si>
  <si>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MOSAIC CO/THE</t>
  </si>
  <si>
    <t>US61945C1036</t>
  </si>
  <si>
    <t>MYLAN</t>
  </si>
  <si>
    <t>NL0011031208</t>
  </si>
  <si>
    <t>Pharmaceuticals&amp; Biotechnology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</si>
  <si>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</si>
  <si>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</si>
  <si>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</si>
  <si>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</si>
  <si>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</si>
  <si>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</si>
  <si>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</si>
  <si>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</si>
  <si>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PALO ALTO NETWORKS</t>
  </si>
  <si>
    <t>US6974351057</t>
  </si>
  <si>
    <t>PAYPAL HOLDINGS INC</t>
  </si>
  <si>
    <t>US70450Y1038</t>
  </si>
  <si>
    <t>PFIZER INC</t>
  </si>
  <si>
    <t>US7170811035</t>
  </si>
  <si>
    <t>PROLOGIS INC</t>
  </si>
  <si>
    <t>US74340W1036</t>
  </si>
  <si>
    <t>RIO TINTO PLC</t>
  </si>
  <si>
    <t>GB0007188757</t>
  </si>
  <si>
    <t>ROYAL DUTCH SHELL PLC A SHS</t>
  </si>
  <si>
    <t>GB00B03MLX29</t>
  </si>
  <si>
    <t>S&amp;P GLOBAL</t>
  </si>
  <si>
    <t>US78409V1044</t>
  </si>
  <si>
    <t>SAAB AB B</t>
  </si>
  <si>
    <t>SE0000112385</t>
  </si>
  <si>
    <t>SAAB AB B BTA</t>
  </si>
  <si>
    <t>SE0011984772</t>
  </si>
  <si>
    <t>SEGRO</t>
  </si>
  <si>
    <t>GB00B5ZN1N88</t>
  </si>
  <si>
    <t>SIEMENS AG REG</t>
  </si>
  <si>
    <t>DE0007236101</t>
  </si>
  <si>
    <t>SIMON PROPERTY GROUP</t>
  </si>
  <si>
    <t>US8288061091</t>
  </si>
  <si>
    <t>SL GREEN REALTY CORP</t>
  </si>
  <si>
    <t>US78440X1019</t>
  </si>
  <si>
    <t>THALES SA</t>
  </si>
  <si>
    <t>FR0000121329</t>
  </si>
  <si>
    <t>TRIPADVISOR INC</t>
  </si>
  <si>
    <t>US8969452015</t>
  </si>
  <si>
    <t>US BANCORP</t>
  </si>
  <si>
    <t>US9029733048</t>
  </si>
  <si>
    <t>VARONIS SYSTEMS</t>
  </si>
  <si>
    <t>US9222801022</t>
  </si>
  <si>
    <t>VINCI SA</t>
  </si>
  <si>
    <t>FR0000125486</t>
  </si>
  <si>
    <t>VISA</t>
  </si>
  <si>
    <t>US92826C8394</t>
  </si>
  <si>
    <t>VONOVIA</t>
  </si>
  <si>
    <t>DE000A1ML7J1</t>
  </si>
  <si>
    <t>WELLS FARGO &amp; CO</t>
  </si>
  <si>
    <t>US9497461015</t>
  </si>
  <si>
    <t>WOODSIDE PETROLEUM</t>
  </si>
  <si>
    <t>AU000000WPL2</t>
  </si>
  <si>
    <t>פסגות ETF תא צמיחה</t>
  </si>
  <si>
    <t>1148782</t>
  </si>
  <si>
    <t>513464289</t>
  </si>
  <si>
    <t>מניות</t>
  </si>
  <si>
    <t>קסם תא 35</t>
  </si>
  <si>
    <t>1146570</t>
  </si>
  <si>
    <t>520041989</t>
  </si>
  <si>
    <t>תכלית תא 35</t>
  </si>
  <si>
    <t>1143700</t>
  </si>
  <si>
    <t>513540310</t>
  </si>
  <si>
    <t>הראל סל תלבונד 20</t>
  </si>
  <si>
    <t>1150440</t>
  </si>
  <si>
    <t>514103811</t>
  </si>
  <si>
    <t>אג"ח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</si>
  <si>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</si>
  <si>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</si>
  <si>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</si>
  <si>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</si>
  <si>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</si>
  <si>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</si>
  <si>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</si>
  <si>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</si>
  <si>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</si>
  <si>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</si>
  <si>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</si>
  <si>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</si>
  <si>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</si>
  <si>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</si>
  <si>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</si>
  <si>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</si>
  <si>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</si>
  <si>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</si>
  <si>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</si>
  <si>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</si>
  <si>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</si>
  <si>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</si>
  <si>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</si>
  <si>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</si>
  <si>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</si>
  <si>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</si>
  <si>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</si>
  <si>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</si>
  <si>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</si>
  <si>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</si>
  <si>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COMM SERV SELECT SECTOR SPDR</t>
  </si>
  <si>
    <t>US81369Y8527</t>
  </si>
  <si>
    <t>CONSUMER DISCRETIONARY SELT</t>
  </si>
  <si>
    <t>US81369Y4070</t>
  </si>
  <si>
    <t>DAIWA ETF TOPIX</t>
  </si>
  <si>
    <t>JP3027620008</t>
  </si>
  <si>
    <t>DB X TR STOXX EUROPE 600 HEA</t>
  </si>
  <si>
    <t>LU0292103222</t>
  </si>
  <si>
    <t>DBX MSCI EMU 1D</t>
  </si>
  <si>
    <t>LU0846194776</t>
  </si>
  <si>
    <t>DBX MSCI NORDIC 1D</t>
  </si>
  <si>
    <t>IE00B9MRHC27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</si>
  <si>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</si>
  <si>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</si>
  <si>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</si>
  <si>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</si>
  <si>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</si>
  <si>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</si>
  <si>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</si>
  <si>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</si>
  <si>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</si>
  <si>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</si>
  <si>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</si>
  <si>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</si>
  <si>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EURO STOXX 50</t>
  </si>
  <si>
    <t>IE00B53L3W79</t>
  </si>
  <si>
    <t>ISHARES CORE MSCI EMERGING</t>
  </si>
  <si>
    <t>US46434G1031</t>
  </si>
  <si>
    <t>ISHARES CORE S&amp;P 500 UCITS ETF</t>
  </si>
  <si>
    <t>IE00B5BMR087</t>
  </si>
  <si>
    <t>ISHARES CORE S&amp;P MIDCAP ETF</t>
  </si>
  <si>
    <t>US4642875078</t>
  </si>
  <si>
    <t>ISHARES CRNCY HEDGD MSCI EM</t>
  </si>
  <si>
    <t>US46434G5099</t>
  </si>
  <si>
    <t>ISHARES DJ CONSRU</t>
  </si>
  <si>
    <t>US4642887529</t>
  </si>
  <si>
    <t>ISHARES DJ US MEDICAL DEVICE</t>
  </si>
  <si>
    <t>US4642888105</t>
  </si>
  <si>
    <t>ISHARES DJ US TRANSPORT AVG</t>
  </si>
  <si>
    <t>US4642871929</t>
  </si>
  <si>
    <t>ISHARES EUR600 INSURANCE (DE)</t>
  </si>
  <si>
    <t>DE000A0H08K7</t>
  </si>
  <si>
    <t>ISHARES EURO STOXX MID CAP</t>
  </si>
  <si>
    <t>IE00B02KXL92</t>
  </si>
  <si>
    <t>Ishares FTSE 100</t>
  </si>
  <si>
    <t>IE0005042456</t>
  </si>
  <si>
    <t>ISHARES MSCI EM SMALL CAP</t>
  </si>
  <si>
    <t>IE00B3F81G20</t>
  </si>
  <si>
    <t>ISHARES NASDAQ BIOTECH INDX</t>
  </si>
  <si>
    <t>US4642875565</t>
  </si>
  <si>
    <t>ISHARES S&amp;P HEALTH CARE</t>
  </si>
  <si>
    <t>IE00B43HR379</t>
  </si>
  <si>
    <t>ISHARES S&amp;P NA TECH SOFT IF</t>
  </si>
  <si>
    <t>US4642875151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</si>
  <si>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</si>
  <si>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</si>
  <si>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</si>
  <si>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</si>
  <si>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</si>
  <si>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</si>
  <si>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CAC MID 60</t>
  </si>
  <si>
    <t>FR0011041334</t>
  </si>
  <si>
    <t>LYXOR ETF STOXX OIL &amp; GAS</t>
  </si>
  <si>
    <t>FR0010344960</t>
  </si>
  <si>
    <t>LYXOR STOXX BASIC RSRCES</t>
  </si>
  <si>
    <t>FR0010345389</t>
  </si>
  <si>
    <t>MARKET VECTORS SEMICONDUCTOR</t>
  </si>
  <si>
    <t>US92189F6768</t>
  </si>
  <si>
    <t>SCHWAB FUNDAMENTAL EM L/C</t>
  </si>
  <si>
    <t>US8085247307</t>
  </si>
  <si>
    <t>SOURCE ENERGY S&amp;P US SECTOR</t>
  </si>
  <si>
    <t>IE00B435CG94</t>
  </si>
  <si>
    <t>SOURCE S&amp;P 500 UCITS ETF</t>
  </si>
  <si>
    <t>IE00B3YCGJ38</t>
  </si>
  <si>
    <t>SPDR KBW REGIONAL BANKING ET</t>
  </si>
  <si>
    <t>US78464A6982</t>
  </si>
  <si>
    <t>SPDR S AND P HOMEBUILDERS ETF</t>
  </si>
  <si>
    <t>US78464A8889</t>
  </si>
  <si>
    <t>SPDR S&amp;P BIOTECH ETF</t>
  </si>
  <si>
    <t>US78464A8707</t>
  </si>
  <si>
    <t>UBS ETF MSCI EMU SMALL CAP</t>
  </si>
  <si>
    <t>LU0671493277</t>
  </si>
  <si>
    <t>VANGUARD AUST SHARES IDX ETF</t>
  </si>
  <si>
    <t>AU000000VAS1</t>
  </si>
  <si>
    <t>VANGUARD FTSE 250 UCITS ETF</t>
  </si>
  <si>
    <t>IE00BKX55Q28</t>
  </si>
  <si>
    <t>Vanguard info tech ETF</t>
  </si>
  <si>
    <t>US92204A7028</t>
  </si>
  <si>
    <t>VANGUARD S&amp;P 500 UCITS ETF</t>
  </si>
  <si>
    <t>IE00B3XXRP09</t>
  </si>
  <si>
    <t>X MSCI CHINA 1C</t>
  </si>
  <si>
    <t>LU0514695690</t>
  </si>
  <si>
    <t>AMUNDI ETF EUR HY LIQ BD IBX</t>
  </si>
  <si>
    <t>LU1681040496</t>
  </si>
  <si>
    <t>DB X TR II TRX CROSSOVER 5 Y</t>
  </si>
  <si>
    <t>LU0290359032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</si>
  <si>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</si>
  <si>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</si>
  <si>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</si>
  <si>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</si>
  <si>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</si>
  <si>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</si>
  <si>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SPDR BARCLAYS CAPITAL HIGH</t>
  </si>
  <si>
    <t>US78464A4177</t>
  </si>
  <si>
    <t>SPDR EMERGING MKTS LOCAL BD</t>
  </si>
  <si>
    <t>IE00B4613386</t>
  </si>
  <si>
    <t>SPDR PORTFOLIO INTERMEDIATE</t>
  </si>
  <si>
    <t>US78464A3757</t>
  </si>
  <si>
    <t>VANGUARD S.T CORP BOND</t>
  </si>
  <si>
    <t>US92206C4096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</si>
  <si>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</si>
  <si>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</si>
  <si>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</si>
  <si>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</si>
  <si>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</si>
  <si>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</si>
  <si>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</si>
  <si>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Pioneer Funds US HY</t>
  </si>
  <si>
    <t>LU0132199406</t>
  </si>
  <si>
    <t>AMUNDI IND MSCI EMU IEC</t>
  </si>
  <si>
    <t>LU0389810994</t>
  </si>
  <si>
    <t>BB+</t>
  </si>
  <si>
    <t>COMGEST GROWTH EUROPE EUR IA</t>
  </si>
  <si>
    <t>IE00B5WN3467</t>
  </si>
  <si>
    <t>NR</t>
  </si>
  <si>
    <t>CSIF LUX EQUITY EMU QB EUR</t>
  </si>
  <si>
    <t>LU1390074414</t>
  </si>
  <si>
    <t>DIMENSIONAL  EMG MRKT V USD A</t>
  </si>
  <si>
    <t>IE00B0HCGS80</t>
  </si>
  <si>
    <t>Dws invest CROCI</t>
  </si>
  <si>
    <t>LU1769937829</t>
  </si>
  <si>
    <t>ISHARE EMKT IF INT AC USD HG</t>
  </si>
  <si>
    <t>IE00BDQYPB20</t>
  </si>
  <si>
    <t>MARKETFIELD FUND OFFSHORE SP</t>
  </si>
  <si>
    <t>KYG582251891</t>
  </si>
  <si>
    <t>MATTHEWS ASIA TIGER</t>
  </si>
  <si>
    <t>LU0491816475</t>
  </si>
  <si>
    <t>Schroders Asia ex Japan</t>
  </si>
  <si>
    <t>LU0106259988</t>
  </si>
  <si>
    <t>SPARX JAPAN SMALLER CO JPYIC</t>
  </si>
  <si>
    <t>IE00BD6DG838</t>
  </si>
  <si>
    <t>Tokio Marine Japan</t>
  </si>
  <si>
    <t>IE00BYYTL417</t>
  </si>
  <si>
    <t>VANGUARD EMR MK ST IN USD IN</t>
  </si>
  <si>
    <t>IE0031787223</t>
  </si>
  <si>
    <t>כתבי אופציה בישראל</t>
  </si>
  <si>
    <t>איתמר אופציה 4</t>
  </si>
  <si>
    <t>1137017</t>
  </si>
  <si>
    <t>ברנמילר אפ 1*</t>
  </si>
  <si>
    <t>1143494</t>
  </si>
  <si>
    <t>E MINI RUSS 2000 MAR19</t>
  </si>
  <si>
    <t>RTYH9</t>
  </si>
  <si>
    <t>ל.ר.</t>
  </si>
  <si>
    <t>EURO STOXX 50 MAR19</t>
  </si>
  <si>
    <t>VGH9</t>
  </si>
  <si>
    <t>FTSE 100 FUT MAR19</t>
  </si>
  <si>
    <t>Z H9</t>
  </si>
  <si>
    <t>S&amp;P500 EMINI FUT MAR19</t>
  </si>
  <si>
    <t>ESH9</t>
  </si>
  <si>
    <t>SPI 200 FUT MAR19</t>
  </si>
  <si>
    <t>XPH9</t>
  </si>
  <si>
    <t>SX5E DIVIDEND FUT DEC19</t>
  </si>
  <si>
    <t>DEDZ9</t>
  </si>
  <si>
    <t>SX5E DIVIDEND FUT DEC20</t>
  </si>
  <si>
    <t>DEDZ0</t>
  </si>
  <si>
    <t>TOPIX INDX FUT MAR19</t>
  </si>
  <si>
    <t>TPH9</t>
  </si>
  <si>
    <t>אלה פקדונות אגח ב</t>
  </si>
  <si>
    <t>1142215</t>
  </si>
  <si>
    <t>אשראי</t>
  </si>
  <si>
    <t>ערד 8786_1/2027</t>
  </si>
  <si>
    <t>71116487</t>
  </si>
  <si>
    <t>ערד 8790 2027 4.8%</t>
  </si>
  <si>
    <t>ערד 8792</t>
  </si>
  <si>
    <t>8287928</t>
  </si>
  <si>
    <t>ערד 8805</t>
  </si>
  <si>
    <t>ערד 8829</t>
  </si>
  <si>
    <t>9882900</t>
  </si>
  <si>
    <t>ערד 8832</t>
  </si>
  <si>
    <t>8831000</t>
  </si>
  <si>
    <t>ערד 8833</t>
  </si>
  <si>
    <t>8833000</t>
  </si>
  <si>
    <t>ערד 8834</t>
  </si>
  <si>
    <t>8834000</t>
  </si>
  <si>
    <t>ערד 8837</t>
  </si>
  <si>
    <t>8837000</t>
  </si>
  <si>
    <t>ערד 8838</t>
  </si>
  <si>
    <t>8838000</t>
  </si>
  <si>
    <t>ערד 8839</t>
  </si>
  <si>
    <t>8839000</t>
  </si>
  <si>
    <t>ערד 8840</t>
  </si>
  <si>
    <t>8840000</t>
  </si>
  <si>
    <t>ערד 8841</t>
  </si>
  <si>
    <t>8841000</t>
  </si>
  <si>
    <t>ערד 8842</t>
  </si>
  <si>
    <t>8842000</t>
  </si>
  <si>
    <t>ערד 8843</t>
  </si>
  <si>
    <t>8843000</t>
  </si>
  <si>
    <t>ערד 8845</t>
  </si>
  <si>
    <t>8845000</t>
  </si>
  <si>
    <t>ערד 8846</t>
  </si>
  <si>
    <t>8846000</t>
  </si>
  <si>
    <t>ערד 8847</t>
  </si>
  <si>
    <t>8847000</t>
  </si>
  <si>
    <t>ערד 8848</t>
  </si>
  <si>
    <t>8848000</t>
  </si>
  <si>
    <t>ערד 8849</t>
  </si>
  <si>
    <t>8849000</t>
  </si>
  <si>
    <t>ערד 8850</t>
  </si>
  <si>
    <t>8850000</t>
  </si>
  <si>
    <t>ערד 8851</t>
  </si>
  <si>
    <t>8851000</t>
  </si>
  <si>
    <t>ערד 8853</t>
  </si>
  <si>
    <t>8853000</t>
  </si>
  <si>
    <t>ערד 8854</t>
  </si>
  <si>
    <t>8854000</t>
  </si>
  <si>
    <t>ערד 8855</t>
  </si>
  <si>
    <t>88550000</t>
  </si>
  <si>
    <t>ערד 8856</t>
  </si>
  <si>
    <t>88560000</t>
  </si>
  <si>
    <t>ערד 8857</t>
  </si>
  <si>
    <t>88570000</t>
  </si>
  <si>
    <t>ערד 8858</t>
  </si>
  <si>
    <t>88580000</t>
  </si>
  <si>
    <t>ערד 8859</t>
  </si>
  <si>
    <t>88590000</t>
  </si>
  <si>
    <t>ערד 8860</t>
  </si>
  <si>
    <t>88600000</t>
  </si>
  <si>
    <t>ערד 8862</t>
  </si>
  <si>
    <t>88620000</t>
  </si>
  <si>
    <t>ערד 8863</t>
  </si>
  <si>
    <t>88630000</t>
  </si>
  <si>
    <t>ערד 8864</t>
  </si>
  <si>
    <t>88640000</t>
  </si>
  <si>
    <t>ערד 8865</t>
  </si>
  <si>
    <t>88650000</t>
  </si>
  <si>
    <t>ערד 8866</t>
  </si>
  <si>
    <t>88660000</t>
  </si>
  <si>
    <t>ערד 8867</t>
  </si>
  <si>
    <t>88670000</t>
  </si>
  <si>
    <t>ערד 8869</t>
  </si>
  <si>
    <t>88690000</t>
  </si>
  <si>
    <t>ערד סדרה 8776 2026 4.8%</t>
  </si>
  <si>
    <t>8287765</t>
  </si>
  <si>
    <t>ערד סדרה 8788 4.8% 2027</t>
  </si>
  <si>
    <t>71116727</t>
  </si>
  <si>
    <t>מקורות אג סדרה 6 ל.ס 4.9%</t>
  </si>
  <si>
    <t>1100908</t>
  </si>
  <si>
    <t>מרווח הוגן</t>
  </si>
  <si>
    <t>520010869</t>
  </si>
  <si>
    <t>מקורות אגח 8 רמ</t>
  </si>
  <si>
    <t>1124346</t>
  </si>
  <si>
    <t>רפאל אגח ג רצף מוסדי</t>
  </si>
  <si>
    <t>1140276</t>
  </si>
  <si>
    <t>520042185</t>
  </si>
  <si>
    <t>חשמל צמוד 2020   אגח ל.ס</t>
  </si>
  <si>
    <t>6000111</t>
  </si>
  <si>
    <t>נתיבי גז  סדרה א ל.ס 5.6%</t>
  </si>
  <si>
    <t>1103084</t>
  </si>
  <si>
    <t>513436394</t>
  </si>
  <si>
    <t>אגח ל.ס חשמל 2022</t>
  </si>
  <si>
    <t>6000129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</si>
  <si>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</si>
  <si>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</si>
  <si>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</si>
  <si>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</si>
  <si>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</si>
  <si>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</si>
  <si>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</si>
  <si>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גב ים נגב אגח א</t>
  </si>
  <si>
    <t>1151141</t>
  </si>
  <si>
    <t>514189596</t>
  </si>
  <si>
    <t>אורמת אגח 2*</t>
  </si>
  <si>
    <t>1139161</t>
  </si>
  <si>
    <t>אורמת אגח 3*</t>
  </si>
  <si>
    <t>1139179</t>
  </si>
  <si>
    <t>240 West 35th Street  mkf*</t>
  </si>
  <si>
    <t>494382</t>
  </si>
  <si>
    <t>Eschborn Plaza*</t>
  </si>
  <si>
    <t>Rialto Elite Portfolio makefet*</t>
  </si>
  <si>
    <t>508308</t>
  </si>
  <si>
    <t>ROBIN*</t>
  </si>
  <si>
    <t>505145</t>
  </si>
  <si>
    <t>Sacramento 353*</t>
  </si>
  <si>
    <t>Tanfield 1*</t>
  </si>
  <si>
    <t>white oak 2*</t>
  </si>
  <si>
    <t>white oak 3 mkf*</t>
  </si>
  <si>
    <t>494381</t>
  </si>
  <si>
    <t>סה"כ קרנות השקעה</t>
  </si>
  <si>
    <t>סה"כ קרנות השקעה בישראל</t>
  </si>
  <si>
    <t>TENE GROWTH CAPITAL IV</t>
  </si>
  <si>
    <t>סה"כ קרנות השקעה בחו"ל</t>
  </si>
  <si>
    <t>Horsley Bridge XII Ventures</t>
  </si>
  <si>
    <t>Strategic Investors Fund IX L.P</t>
  </si>
  <si>
    <t>Strategic Investors Fund VIII LP</t>
  </si>
  <si>
    <t>Vintage Fund of Funds V ACCESS</t>
  </si>
  <si>
    <t>קרנות גידור</t>
  </si>
  <si>
    <t>JP Morgan IIF   עמיתים</t>
  </si>
  <si>
    <t>Co Invest Antlia BSREP III</t>
  </si>
  <si>
    <t>Portfolio EDGE</t>
  </si>
  <si>
    <t>Waterton Residential P V XIII</t>
  </si>
  <si>
    <t xml:space="preserve">  PGCO IV Co mingled Fund SCSP</t>
  </si>
  <si>
    <t xml:space="preserve"> ICG SDP III</t>
  </si>
  <si>
    <t>ACE IV*</t>
  </si>
  <si>
    <t>ADLS</t>
  </si>
  <si>
    <t>Apollo Natural Resources Partners II LP</t>
  </si>
  <si>
    <t>Ares PCS LP*</t>
  </si>
  <si>
    <t>CDL II</t>
  </si>
  <si>
    <t>Copenhagen Infrastructure III</t>
  </si>
  <si>
    <t>CRECH V</t>
  </si>
  <si>
    <t>Crescent MPVIIC LP</t>
  </si>
  <si>
    <t>GTCR harbourvest tranche B</t>
  </si>
  <si>
    <t>harbourvest part' co inv fund IV</t>
  </si>
  <si>
    <t>HIG harbourvest Tranche B</t>
  </si>
  <si>
    <t>ICGL V</t>
  </si>
  <si>
    <t>IK harbourvest tranche B</t>
  </si>
  <si>
    <t>InfraRed Infrastructure Fund V</t>
  </si>
  <si>
    <t>Insight harbourvest tranche B</t>
  </si>
  <si>
    <t>Kartesia Credit Opportunities IV SCS</t>
  </si>
  <si>
    <t>KELSO INVESTMENT ASSOCIATES X   HARB B</t>
  </si>
  <si>
    <t>LS POWER FUND IV</t>
  </si>
  <si>
    <t>Migdal HarbourVest Tranche B</t>
  </si>
  <si>
    <t>ORCC</t>
  </si>
  <si>
    <t>Pantheon Global Secondary Fund VI</t>
  </si>
  <si>
    <t>Patria Private Equity Fund VI</t>
  </si>
  <si>
    <t>Permira CSIII LP</t>
  </si>
  <si>
    <t>Senior Loan Fund I A SLP</t>
  </si>
  <si>
    <t>TDL IV</t>
  </si>
  <si>
    <t>Thoma Bravo Harbourvest B</t>
  </si>
  <si>
    <t>Warburg Pincus China LP</t>
  </si>
  <si>
    <t>REDHILL WARRANT</t>
  </si>
  <si>
    <t>52290</t>
  </si>
  <si>
    <t>₪ / מט"ח</t>
  </si>
  <si>
    <t>פורוורד ש"ח-מט"ח</t>
  </si>
  <si>
    <t>10000920</t>
  </si>
  <si>
    <t>10001119</t>
  </si>
  <si>
    <t>10001241</t>
  </si>
  <si>
    <t>10001158</t>
  </si>
  <si>
    <t>10000918</t>
  </si>
  <si>
    <t>10000926</t>
  </si>
  <si>
    <t>10001221</t>
  </si>
  <si>
    <t>10001123</t>
  </si>
  <si>
    <t>10001138</t>
  </si>
  <si>
    <t>10001173</t>
  </si>
  <si>
    <t>10001213</t>
  </si>
  <si>
    <t>10001239</t>
  </si>
  <si>
    <t>10001176</t>
  </si>
  <si>
    <t>10001226</t>
  </si>
  <si>
    <t>10001171</t>
  </si>
  <si>
    <t>10001149</t>
  </si>
  <si>
    <t>10001187</t>
  </si>
  <si>
    <t>10001133</t>
  </si>
  <si>
    <t>10001191</t>
  </si>
  <si>
    <t>10001260</t>
  </si>
  <si>
    <t>10001263</t>
  </si>
  <si>
    <t>10001267</t>
  </si>
  <si>
    <t>10001273</t>
  </si>
  <si>
    <t>10001281</t>
  </si>
  <si>
    <t>10001284</t>
  </si>
  <si>
    <t>10001287</t>
  </si>
  <si>
    <t>10001301</t>
  </si>
  <si>
    <t>10001305</t>
  </si>
  <si>
    <t>10001307</t>
  </si>
  <si>
    <t>10001309</t>
  </si>
  <si>
    <t>פורוורד מט"ח-מט"ח</t>
  </si>
  <si>
    <t>10001251</t>
  </si>
  <si>
    <t>10001184</t>
  </si>
  <si>
    <t>10001203</t>
  </si>
  <si>
    <t>10001229</t>
  </si>
  <si>
    <t>10001253</t>
  </si>
  <si>
    <t>10001212</t>
  </si>
  <si>
    <t>10001205</t>
  </si>
  <si>
    <t>10001247</t>
  </si>
  <si>
    <t>10001159</t>
  </si>
  <si>
    <t>10001256</t>
  </si>
  <si>
    <t>10001153</t>
  </si>
  <si>
    <t>10001219</t>
  </si>
  <si>
    <t>10001199</t>
  </si>
  <si>
    <t>10001202</t>
  </si>
  <si>
    <t>10001223</t>
  </si>
  <si>
    <t>10001178</t>
  </si>
  <si>
    <t>10001217</t>
  </si>
  <si>
    <t>10001198</t>
  </si>
  <si>
    <t>10001165</t>
  </si>
  <si>
    <t>10001270</t>
  </si>
  <si>
    <t>10001279</t>
  </si>
  <si>
    <t>10001277</t>
  </si>
  <si>
    <t>10001280</t>
  </si>
  <si>
    <t>10001283</t>
  </si>
  <si>
    <t>10001296</t>
  </si>
  <si>
    <t>10001303</t>
  </si>
  <si>
    <t>10001311</t>
  </si>
  <si>
    <t>496761</t>
  </si>
  <si>
    <t/>
  </si>
  <si>
    <t>דולר ניו-זילנד</t>
  </si>
  <si>
    <t>כתר נורבגי</t>
  </si>
  <si>
    <t>רובל רוסי</t>
  </si>
  <si>
    <t>בנק הפועלים בע"מ</t>
  </si>
  <si>
    <t>30012000</t>
  </si>
  <si>
    <t>בנק לאומי לישראל בע"מ</t>
  </si>
  <si>
    <t>34110000</t>
  </si>
  <si>
    <t>30010000</t>
  </si>
  <si>
    <t>בנק מזרחי טפחות בע"מ</t>
  </si>
  <si>
    <t>30120000</t>
  </si>
  <si>
    <t>בנק דיסקונט לישראל בע"מ</t>
  </si>
  <si>
    <t>30011000</t>
  </si>
  <si>
    <t>30312000</t>
  </si>
  <si>
    <t>30810000</t>
  </si>
  <si>
    <t>34010000</t>
  </si>
  <si>
    <t>32010000</t>
  </si>
  <si>
    <t>30710000</t>
  </si>
  <si>
    <t>32610000</t>
  </si>
  <si>
    <t>30210000</t>
  </si>
  <si>
    <t>30310000</t>
  </si>
  <si>
    <t>31710000</t>
  </si>
  <si>
    <t>31110000</t>
  </si>
  <si>
    <t>31210000</t>
  </si>
  <si>
    <t>31010000</t>
  </si>
  <si>
    <t>34020000</t>
  </si>
  <si>
    <t>30311000</t>
  </si>
  <si>
    <t>מ.בטחון סחיר לאומי</t>
  </si>
  <si>
    <t>75001121</t>
  </si>
  <si>
    <t>דירוג פנימי</t>
  </si>
  <si>
    <t>פק מרווח בטחון לאומי</t>
  </si>
  <si>
    <t>75001127</t>
  </si>
  <si>
    <t>לא</t>
  </si>
  <si>
    <t>507852</t>
  </si>
  <si>
    <t>AA</t>
  </si>
  <si>
    <t>455531</t>
  </si>
  <si>
    <t>כן</t>
  </si>
  <si>
    <t>11898601</t>
  </si>
  <si>
    <t>11898600</t>
  </si>
  <si>
    <t>11898602</t>
  </si>
  <si>
    <t>90840002</t>
  </si>
  <si>
    <t>90840004</t>
  </si>
  <si>
    <t>90840006</t>
  </si>
  <si>
    <t>90840008</t>
  </si>
  <si>
    <t>90840010</t>
  </si>
  <si>
    <t>90840000</t>
  </si>
  <si>
    <t>90136004</t>
  </si>
  <si>
    <t>A+</t>
  </si>
  <si>
    <t>90136001</t>
  </si>
  <si>
    <t>90136005</t>
  </si>
  <si>
    <t>90136035</t>
  </si>
  <si>
    <t>90136025</t>
  </si>
  <si>
    <t>90136003</t>
  </si>
  <si>
    <t>90136002</t>
  </si>
  <si>
    <t>470540</t>
  </si>
  <si>
    <t>484097</t>
  </si>
  <si>
    <t>523632</t>
  </si>
  <si>
    <t>524747</t>
  </si>
  <si>
    <t>465782</t>
  </si>
  <si>
    <t>467404</t>
  </si>
  <si>
    <t>458870</t>
  </si>
  <si>
    <t>458869</t>
  </si>
  <si>
    <t>91102700</t>
  </si>
  <si>
    <t>A</t>
  </si>
  <si>
    <t>91102701</t>
  </si>
  <si>
    <t>91040003</t>
  </si>
  <si>
    <t>91040005</t>
  </si>
  <si>
    <t>91050024</t>
  </si>
  <si>
    <t>91050025</t>
  </si>
  <si>
    <t>91050026</t>
  </si>
  <si>
    <t>482154</t>
  </si>
  <si>
    <t>482153</t>
  </si>
  <si>
    <t>90320002</t>
  </si>
  <si>
    <t>90320003</t>
  </si>
  <si>
    <t>90320004</t>
  </si>
  <si>
    <t>90320001</t>
  </si>
  <si>
    <t>90310002</t>
  </si>
  <si>
    <t>90310003</t>
  </si>
  <si>
    <t>90310004</t>
  </si>
  <si>
    <t>90310001</t>
  </si>
  <si>
    <t>90310005</t>
  </si>
  <si>
    <t>508506</t>
  </si>
  <si>
    <t>AA-</t>
  </si>
  <si>
    <t>לאומי 11.2.18</t>
  </si>
  <si>
    <t>501506</t>
  </si>
  <si>
    <t>לאומי 3.1.18</t>
  </si>
  <si>
    <t>494680</t>
  </si>
  <si>
    <t>לאומי 5.3.18</t>
  </si>
  <si>
    <t>505055</t>
  </si>
  <si>
    <t>נדלן מקרקעין להשכרה - סטריט מול רמת ישי</t>
  </si>
  <si>
    <t>קניון</t>
  </si>
  <si>
    <t>האקליפטוס 3, פינת רח' הצפצפה, א.ת. רמת ישי</t>
  </si>
  <si>
    <t>קרדן אן.וי אגח ב חש 2/18</t>
  </si>
  <si>
    <t>1143270</t>
  </si>
  <si>
    <t>Apollo Fund IX</t>
  </si>
  <si>
    <t>ICG SDP III</t>
  </si>
  <si>
    <t>OWL ROCK</t>
  </si>
  <si>
    <t>Patria VI</t>
  </si>
  <si>
    <t>ACE IV</t>
  </si>
  <si>
    <t>brookfield III</t>
  </si>
  <si>
    <t>SVB IX</t>
  </si>
  <si>
    <t>Court Square IV</t>
  </si>
  <si>
    <t>Vintage Fund of Funds (access) V</t>
  </si>
  <si>
    <t>PGCO IV Co-mingled Fund SCSP</t>
  </si>
  <si>
    <t>TPG ASIA VII L.P</t>
  </si>
  <si>
    <t xml:space="preserve">ADLS </t>
  </si>
  <si>
    <t>IFM GIF</t>
  </si>
  <si>
    <t>ADLS  co-inv</t>
  </si>
  <si>
    <t>KELSO INVESTMENT ASSOCIATES X - HARB B</t>
  </si>
  <si>
    <t>Vintage fund of funds ISRAEL V</t>
  </si>
  <si>
    <t>Thoma Bravo Fund XIII</t>
  </si>
  <si>
    <t>Brookfield Capital Partners V</t>
  </si>
  <si>
    <t>Blackstone Real Estate Partners IX</t>
  </si>
  <si>
    <t>Astorg VII</t>
  </si>
  <si>
    <t>סה"כ יתרות התחייבות להשקעה</t>
  </si>
  <si>
    <t>סה"כ בחו"ל</t>
  </si>
  <si>
    <t xml:space="preserve">TDLIV </t>
  </si>
  <si>
    <t>apollo natural pesources partners II</t>
  </si>
  <si>
    <t>ARES private credit solutions</t>
  </si>
  <si>
    <t>Bluebay SLFI</t>
  </si>
  <si>
    <t>Crescent mezzanine VII</t>
  </si>
  <si>
    <t>harbourvest part' co inv fund IV (Tranche B)</t>
  </si>
  <si>
    <t>Migdal-HarbourVest 2016 Fund L.P. (Tranche B)</t>
  </si>
  <si>
    <t>Permira</t>
  </si>
  <si>
    <t>SVB</t>
  </si>
  <si>
    <t>Warburg Pincus China I</t>
  </si>
  <si>
    <t>waterton</t>
  </si>
  <si>
    <t>פורוורד ריבית</t>
  </si>
  <si>
    <t>מובטחות משכנתא - גורם 01</t>
  </si>
  <si>
    <t>בבטחונות אחרים - גורם 114</t>
  </si>
  <si>
    <t>בבטחונות אחרים - גורם 94</t>
  </si>
  <si>
    <t>בבטחונות אחרים - גורם 111</t>
  </si>
  <si>
    <t>בבטחונות אחרים-גורם 105</t>
  </si>
  <si>
    <t>בבטחונות אחרים - גורם 40</t>
  </si>
  <si>
    <t>בבטחונות אחרים - גורם 96</t>
  </si>
  <si>
    <t>בבטחונות אחרים - גורם 41</t>
  </si>
  <si>
    <t>בבטחונות אחרים - גורם 38</t>
  </si>
  <si>
    <t>בבטחונות אחרים - גורם 98*</t>
  </si>
  <si>
    <t>בבטחונות אחרים - גורם 103</t>
  </si>
  <si>
    <t>בבטחונות אחרים - גורם 104</t>
  </si>
  <si>
    <t>בבטחונות אחרים - גורם 115*</t>
  </si>
  <si>
    <t>גורם 98</t>
  </si>
  <si>
    <t>גורם 105</t>
  </si>
  <si>
    <t>גורם 113</t>
  </si>
  <si>
    <t>גורם 104</t>
  </si>
  <si>
    <t>גורם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</si>
</sst>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#,##0.0000"/>
    <numFmt numFmtId="169" formatCode="0.0000"/>
  </numFmts>
  <fonts count="63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2"/>
      <charset val="177"/>
      <scheme val="maj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Arial"/>
      <family val="2"/>
      <charset val="177"/>
    </font>
  </fonts>
  <fills count="6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5"/>
      </patternFill>
    </fill>
  </fills>
  <borders count="4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231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" fillId="0" borderId="0"/>
    <xf numFmtId="0" fontId="3" fillId="0" borderId="0"/>
    <xf numFmtId="0" fontId="1" fillId="0" borderId="0"/>
    <xf numFmtId="0" fontId="35" fillId="0" borderId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/>
    <xf numFmtId="9" fontId="1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7" borderId="0" applyNumberFormat="0" applyBorder="0" applyAlignment="0" applyProtection="0"/>
    <xf numFmtId="0" fontId="36" fillId="30" borderId="0" applyNumberFormat="0" applyBorder="0" applyAlignment="0" applyProtection="0"/>
    <xf numFmtId="0" fontId="37" fillId="10" borderId="0" applyNumberFormat="0" applyBorder="0" applyAlignment="0" applyProtection="0"/>
    <xf numFmtId="0" fontId="37" fillId="12" borderId="0" applyNumberFormat="0" applyBorder="0" applyAlignment="0" applyProtection="0"/>
    <xf numFmtId="0" fontId="37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8" borderId="0" applyNumberFormat="0" applyBorder="0" applyAlignment="0" applyProtection="0"/>
    <xf numFmtId="0" fontId="37" fillId="20" borderId="0" applyNumberFormat="0" applyBorder="0" applyAlignment="0" applyProtection="0"/>
    <xf numFmtId="0" fontId="38" fillId="31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3" borderId="0" applyNumberFormat="0" applyBorder="0" applyAlignment="0" applyProtection="0"/>
    <xf numFmtId="0" fontId="38" fillId="32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38" fillId="33" borderId="0" applyNumberFormat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6" fillId="52" borderId="0" applyNumberFormat="0" applyBorder="0" applyAlignment="0" applyProtection="0"/>
    <xf numFmtId="0" fontId="36" fillId="42" borderId="0" applyNumberFormat="0" applyBorder="0" applyAlignment="0" applyProtection="0"/>
    <xf numFmtId="0" fontId="38" fillId="53" borderId="0" applyNumberFormat="0" applyBorder="0" applyAlignment="0" applyProtection="0"/>
    <xf numFmtId="0" fontId="38" fillId="54" borderId="0" applyNumberFormat="0" applyBorder="0" applyAlignment="0" applyProtection="0"/>
    <xf numFmtId="0" fontId="39" fillId="22" borderId="0" applyNumberFormat="0" applyBorder="0" applyAlignment="0" applyProtection="0"/>
    <xf numFmtId="0" fontId="40" fillId="55" borderId="34" applyNumberFormat="0" applyAlignment="0" applyProtection="0"/>
    <xf numFmtId="0" fontId="41" fillId="56" borderId="35" applyNumberFormat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5" fillId="0" borderId="36" applyNumberFormat="0" applyFill="0" applyAlignment="0" applyProtection="0"/>
    <xf numFmtId="0" fontId="46" fillId="0" borderId="37" applyNumberFormat="0" applyFill="0" applyAlignment="0" applyProtection="0"/>
    <xf numFmtId="0" fontId="47" fillId="0" borderId="38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34" applyNumberFormat="0" applyAlignment="0" applyProtection="0"/>
    <xf numFmtId="0" fontId="49" fillId="0" borderId="39" applyNumberFormat="0" applyFill="0" applyAlignment="0" applyProtection="0"/>
    <xf numFmtId="0" fontId="50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1" borderId="40" applyNumberFormat="0" applyFont="0" applyAlignment="0" applyProtection="0"/>
    <xf numFmtId="0" fontId="51" fillId="55" borderId="41" applyNumberFormat="0" applyAlignment="0" applyProtection="0"/>
    <xf numFmtId="4" fontId="52" fillId="60" borderId="42" applyNumberFormat="0" applyProtection="0">
      <alignment vertical="center"/>
    </xf>
    <xf numFmtId="4" fontId="53" fillId="60" borderId="42" applyNumberFormat="0" applyProtection="0">
      <alignment vertical="center"/>
    </xf>
    <xf numFmtId="4" fontId="52" fillId="60" borderId="42" applyNumberFormat="0" applyProtection="0">
      <alignment horizontal="left" vertical="center" indent="1"/>
    </xf>
    <xf numFmtId="0" fontId="52" fillId="60" borderId="42" applyNumberFormat="0" applyProtection="0">
      <alignment horizontal="left" vertical="top" indent="1"/>
    </xf>
    <xf numFmtId="4" fontId="52" fillId="62" borderId="0" applyNumberFormat="0" applyProtection="0">
      <alignment horizontal="left" vertical="center" indent="1"/>
    </xf>
    <xf numFmtId="4" fontId="54" fillId="22" borderId="42" applyNumberFormat="0" applyProtection="0">
      <alignment horizontal="right" vertical="center"/>
    </xf>
    <xf numFmtId="4" fontId="54" fillId="28" borderId="42" applyNumberFormat="0" applyProtection="0">
      <alignment horizontal="right" vertical="center"/>
    </xf>
    <xf numFmtId="4" fontId="54" fillId="40" borderId="42" applyNumberFormat="0" applyProtection="0">
      <alignment horizontal="right" vertical="center"/>
    </xf>
    <xf numFmtId="4" fontId="54" fillId="30" borderId="42" applyNumberFormat="0" applyProtection="0">
      <alignment horizontal="right" vertical="center"/>
    </xf>
    <xf numFmtId="4" fontId="54" fillId="34" borderId="42" applyNumberFormat="0" applyProtection="0">
      <alignment horizontal="right" vertical="center"/>
    </xf>
    <xf numFmtId="4" fontId="54" fillId="51" borderId="42" applyNumberFormat="0" applyProtection="0">
      <alignment horizontal="right" vertical="center"/>
    </xf>
    <xf numFmtId="4" fontId="54" fillId="45" borderId="42" applyNumberFormat="0" applyProtection="0">
      <alignment horizontal="right" vertical="center"/>
    </xf>
    <xf numFmtId="4" fontId="54" fillId="63" borderId="42" applyNumberFormat="0" applyProtection="0">
      <alignment horizontal="right" vertical="center"/>
    </xf>
    <xf numFmtId="4" fontId="54" fillId="29" borderId="42" applyNumberFormat="0" applyProtection="0">
      <alignment horizontal="right" vertical="center"/>
    </xf>
    <xf numFmtId="4" fontId="52" fillId="64" borderId="43" applyNumberFormat="0" applyProtection="0">
      <alignment horizontal="left" vertical="center" indent="1"/>
    </xf>
    <xf numFmtId="4" fontId="54" fillId="65" borderId="0" applyNumberFormat="0" applyProtection="0">
      <alignment horizontal="left" vertical="center" indent="1"/>
    </xf>
    <xf numFmtId="4" fontId="55" fillId="66" borderId="0" applyNumberFormat="0" applyProtection="0">
      <alignment horizontal="left" vertical="center" indent="1"/>
    </xf>
    <xf numFmtId="4" fontId="54" fillId="62" borderId="42" applyNumberFormat="0" applyProtection="0">
      <alignment horizontal="right" vertical="center"/>
    </xf>
    <xf numFmtId="4" fontId="54" fillId="65" borderId="0" applyNumberFormat="0" applyProtection="0">
      <alignment horizontal="left" vertical="center" indent="1"/>
    </xf>
    <xf numFmtId="4" fontId="54" fillId="62" borderId="0" applyNumberFormat="0" applyProtection="0">
      <alignment horizontal="left" vertical="center" indent="1"/>
    </xf>
    <xf numFmtId="0" fontId="3" fillId="66" borderId="42" applyNumberFormat="0" applyProtection="0">
      <alignment horizontal="left" vertical="center" indent="1"/>
    </xf>
    <xf numFmtId="0" fontId="3" fillId="66" borderId="42" applyNumberFormat="0" applyProtection="0">
      <alignment horizontal="left" vertical="top" indent="1"/>
    </xf>
    <xf numFmtId="0" fontId="3" fillId="62" borderId="42" applyNumberFormat="0" applyProtection="0">
      <alignment horizontal="left" vertical="center" indent="1"/>
    </xf>
    <xf numFmtId="0" fontId="3" fillId="62" borderId="42" applyNumberFormat="0" applyProtection="0">
      <alignment horizontal="left" vertical="top" indent="1"/>
    </xf>
    <xf numFmtId="0" fontId="3" fillId="27" borderId="42" applyNumberFormat="0" applyProtection="0">
      <alignment horizontal="left" vertical="center" indent="1"/>
    </xf>
    <xf numFmtId="0" fontId="3" fillId="27" borderId="42" applyNumberFormat="0" applyProtection="0">
      <alignment horizontal="left" vertical="top" indent="1"/>
    </xf>
    <xf numFmtId="0" fontId="3" fillId="65" borderId="42" applyNumberFormat="0" applyProtection="0">
      <alignment horizontal="left" vertical="center" indent="1"/>
    </xf>
    <xf numFmtId="0" fontId="3" fillId="65" borderId="42" applyNumberFormat="0" applyProtection="0">
      <alignment horizontal="left" vertical="top" indent="1"/>
    </xf>
    <xf numFmtId="0" fontId="3" fillId="67" borderId="33" applyNumberFormat="0">
      <protection locked="0"/>
    </xf>
    <xf numFmtId="4" fontId="54" fillId="61" borderId="42" applyNumberFormat="0" applyProtection="0">
      <alignment vertical="center"/>
    </xf>
    <xf numFmtId="4" fontId="56" fillId="61" borderId="42" applyNumberFormat="0" applyProtection="0">
      <alignment vertical="center"/>
    </xf>
    <xf numFmtId="4" fontId="54" fillId="61" borderId="42" applyNumberFormat="0" applyProtection="0">
      <alignment horizontal="left" vertical="center" indent="1"/>
    </xf>
    <xf numFmtId="0" fontId="54" fillId="61" borderId="42" applyNumberFormat="0" applyProtection="0">
      <alignment horizontal="left" vertical="top" indent="1"/>
    </xf>
    <xf numFmtId="4" fontId="54" fillId="65" borderId="42" applyNumberFormat="0" applyProtection="0">
      <alignment horizontal="right" vertical="center"/>
    </xf>
    <xf numFmtId="4" fontId="56" fillId="65" borderId="42" applyNumberFormat="0" applyProtection="0">
      <alignment horizontal="right" vertical="center"/>
    </xf>
    <xf numFmtId="4" fontId="54" fillId="62" borderId="42" applyNumberFormat="0" applyProtection="0">
      <alignment horizontal="left" vertical="center" indent="1"/>
    </xf>
    <xf numFmtId="0" fontId="54" fillId="62" borderId="42" applyNumberFormat="0" applyProtection="0">
      <alignment horizontal="left" vertical="top" indent="1"/>
    </xf>
    <xf numFmtId="4" fontId="57" fillId="68" borderId="0" applyNumberFormat="0" applyProtection="0">
      <alignment horizontal="left" vertical="center" indent="1"/>
    </xf>
    <xf numFmtId="4" fontId="58" fillId="65" borderId="42" applyNumberFormat="0" applyProtection="0">
      <alignment horizontal="right"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7" fillId="8" borderId="32" applyNumberFormat="0" applyFont="0" applyAlignment="0" applyProtection="0"/>
    <xf numFmtId="0" fontId="37" fillId="8" borderId="32" applyNumberFormat="0" applyFont="0" applyAlignment="0" applyProtection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62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3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</cellStyleXfs>
  <cellXfs count="177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right" readingOrder="2"/>
    </xf>
    <xf numFmtId="0" fontId="8" fillId="0" borderId="0" xfId="0" applyFont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68" fontId="30" fillId="0" borderId="0" xfId="0" applyNumberFormat="1" applyFont="1" applyFill="1" applyBorder="1" applyAlignment="1">
      <alignment horizontal="right"/>
    </xf>
    <xf numFmtId="14" fontId="30" fillId="0" borderId="0" xfId="0" applyNumberFormat="1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2"/>
    </xf>
    <xf numFmtId="0" fontId="30" fillId="0" borderId="29" xfId="0" applyFont="1" applyFill="1" applyBorder="1" applyAlignment="1">
      <alignment horizontal="right" indent="3"/>
    </xf>
    <xf numFmtId="0" fontId="30" fillId="0" borderId="29" xfId="0" applyFont="1" applyFill="1" applyBorder="1" applyAlignment="1">
      <alignment horizontal="right" indent="2"/>
    </xf>
    <xf numFmtId="0" fontId="30" fillId="0" borderId="30" xfId="0" applyFont="1" applyFill="1" applyBorder="1" applyAlignment="1">
      <alignment horizontal="right" indent="2"/>
    </xf>
    <xf numFmtId="0" fontId="30" fillId="0" borderId="25" xfId="0" applyNumberFormat="1" applyFont="1" applyFill="1" applyBorder="1" applyAlignment="1">
      <alignment horizontal="right"/>
    </xf>
    <xf numFmtId="2" fontId="30" fillId="0" borderId="25" xfId="0" applyNumberFormat="1" applyFont="1" applyFill="1" applyBorder="1" applyAlignment="1">
      <alignment horizontal="right"/>
    </xf>
    <xf numFmtId="10" fontId="30" fillId="0" borderId="25" xfId="0" applyNumberFormat="1" applyFont="1" applyFill="1" applyBorder="1" applyAlignment="1">
      <alignment horizontal="right"/>
    </xf>
    <xf numFmtId="4" fontId="30" fillId="0" borderId="25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4" fontId="7" fillId="0" borderId="31" xfId="13" applyFont="1" applyBorder="1" applyAlignment="1">
      <alignment horizontal="right"/>
    </xf>
    <xf numFmtId="10" fontId="7" fillId="0" borderId="31" xfId="14" applyNumberFormat="1" applyFont="1" applyBorder="1" applyAlignment="1">
      <alignment horizontal="center"/>
    </xf>
    <xf numFmtId="2" fontId="7" fillId="0" borderId="31" xfId="7" applyNumberFormat="1" applyFont="1" applyBorder="1" applyAlignment="1">
      <alignment horizontal="right"/>
    </xf>
    <xf numFmtId="169" fontId="7" fillId="0" borderId="31" xfId="7" applyNumberFormat="1" applyFont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2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167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/>
    <xf numFmtId="0" fontId="30" fillId="0" borderId="0" xfId="0" applyFont="1" applyFill="1" applyBorder="1" applyAlignment="1"/>
    <xf numFmtId="0" fontId="29" fillId="0" borderId="29" xfId="0" applyFont="1" applyFill="1" applyBorder="1" applyAlignment="1">
      <alignment horizontal="right"/>
    </xf>
    <xf numFmtId="0" fontId="29" fillId="0" borderId="29" xfId="0" applyFont="1" applyFill="1" applyBorder="1" applyAlignment="1">
      <alignment horizontal="right" indent="1"/>
    </xf>
    <xf numFmtId="49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164" fontId="7" fillId="0" borderId="31" xfId="13" applyFont="1" applyFill="1" applyBorder="1" applyAlignment="1">
      <alignment horizontal="right"/>
    </xf>
    <xf numFmtId="10" fontId="7" fillId="0" borderId="31" xfId="14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164" fontId="30" fillId="0" borderId="0" xfId="13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readingOrder="2"/>
    </xf>
    <xf numFmtId="0" fontId="20" fillId="0" borderId="0" xfId="0" applyFont="1" applyFill="1" applyAlignment="1">
      <alignment horizontal="center"/>
    </xf>
    <xf numFmtId="0" fontId="30" fillId="0" borderId="0" xfId="16" applyFont="1" applyFill="1" applyBorder="1" applyAlignment="1">
      <alignment horizontal="right" indent="3"/>
    </xf>
    <xf numFmtId="0" fontId="1" fillId="0" borderId="0" xfId="17" applyFill="1"/>
    <xf numFmtId="10" fontId="34" fillId="0" borderId="0" xfId="0" applyNumberFormat="1" applyFont="1" applyFill="1" applyBorder="1"/>
    <xf numFmtId="10" fontId="35" fillId="0" borderId="0" xfId="228" applyNumberFormat="1" applyFill="1" applyBorder="1"/>
    <xf numFmtId="0" fontId="3" fillId="0" borderId="0" xfId="0" applyFont="1" applyFill="1" applyBorder="1" applyAlignment="1">
      <alignment horizontal="right"/>
    </xf>
    <xf numFmtId="164" fontId="2" fillId="0" borderId="0" xfId="15" applyNumberFormat="1" applyFill="1" applyAlignment="1">
      <alignment horizontal="right"/>
    </xf>
    <xf numFmtId="14" fontId="2" fillId="0" borderId="0" xfId="15" applyNumberFormat="1" applyFill="1" applyAlignment="1">
      <alignment horizontal="right"/>
    </xf>
    <xf numFmtId="0" fontId="2" fillId="0" borderId="0" xfId="15" applyFill="1" applyAlignment="1">
      <alignment horizontal="left"/>
    </xf>
    <xf numFmtId="0" fontId="7" fillId="0" borderId="0" xfId="0" applyFont="1" applyFill="1" applyAlignment="1">
      <alignment horizontal="right" readingOrder="2"/>
    </xf>
    <xf numFmtId="4" fontId="6" fillId="0" borderId="0" xfId="0" applyNumberFormat="1" applyFont="1" applyFill="1" applyAlignment="1">
      <alignment horizontal="center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  <xf numFmtId="0" fontId="7" fillId="0" borderId="0" xfId="0" applyFont="1" applyFill="1" applyAlignment="1">
      <alignment horizontal="right" readingOrder="2"/>
    </xf>
  </cellXfs>
  <cellStyles count="231"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הדגשה1 2" xfId="37"/>
    <cellStyle name="20% - הדגשה2 2" xfId="38"/>
    <cellStyle name="20% - הדגשה3 2" xfId="39"/>
    <cellStyle name="20% - הדגשה4 2" xfId="40"/>
    <cellStyle name="20% - הדגשה5 2" xfId="41"/>
    <cellStyle name="20% - הדגשה6 2" xfId="42"/>
    <cellStyle name="40% - Accent1" xfId="43"/>
    <cellStyle name="40% - Accent2" xfId="44"/>
    <cellStyle name="40% - Accent3" xfId="45"/>
    <cellStyle name="40% - Accent4" xfId="46"/>
    <cellStyle name="40% - Accent5" xfId="47"/>
    <cellStyle name="40% - Accent6" xfId="48"/>
    <cellStyle name="40% - הדגשה1 2" xfId="49"/>
    <cellStyle name="40% - הדגשה2 2" xfId="50"/>
    <cellStyle name="40% - הדגשה3 2" xfId="51"/>
    <cellStyle name="40% - הדגשה4 2" xfId="52"/>
    <cellStyle name="40% - הדגשה5 2" xfId="53"/>
    <cellStyle name="40% - הדגשה6 2" xfId="54"/>
    <cellStyle name="60% - Accent1" xfId="55"/>
    <cellStyle name="60% - Accent2" xfId="56"/>
    <cellStyle name="60% - Accent3" xfId="57"/>
    <cellStyle name="60% - Accent4" xfId="58"/>
    <cellStyle name="60% - Accent5" xfId="59"/>
    <cellStyle name="60% - Accent6" xfId="60"/>
    <cellStyle name="Accent1" xfId="61"/>
    <cellStyle name="Accent1 - 20%" xfId="62"/>
    <cellStyle name="Accent1 - 40%" xfId="63"/>
    <cellStyle name="Accent1 - 60%" xfId="64"/>
    <cellStyle name="Accent1_30 6 11 (3)" xfId="65"/>
    <cellStyle name="Accent2" xfId="66"/>
    <cellStyle name="Accent2 - 20%" xfId="67"/>
    <cellStyle name="Accent2 - 40%" xfId="68"/>
    <cellStyle name="Accent2 - 60%" xfId="69"/>
    <cellStyle name="Accent2_30 6 11 (3)" xfId="70"/>
    <cellStyle name="Accent3" xfId="71"/>
    <cellStyle name="Accent3 - 20%" xfId="72"/>
    <cellStyle name="Accent3 - 40%" xfId="73"/>
    <cellStyle name="Accent3 - 60%" xfId="74"/>
    <cellStyle name="Accent3_30 6 11 (3)" xfId="75"/>
    <cellStyle name="Accent4" xfId="76"/>
    <cellStyle name="Accent4 - 20%" xfId="77"/>
    <cellStyle name="Accent4 - 40%" xfId="78"/>
    <cellStyle name="Accent4 - 60%" xfId="79"/>
    <cellStyle name="Accent4_30 6 11 (3)" xfId="80"/>
    <cellStyle name="Accent5" xfId="81"/>
    <cellStyle name="Accent5 - 20%" xfId="82"/>
    <cellStyle name="Accent5 - 40%" xfId="83"/>
    <cellStyle name="Accent5 - 60%" xfId="84"/>
    <cellStyle name="Accent5_30 6 11 (3)" xfId="85"/>
    <cellStyle name="Accent6" xfId="86"/>
    <cellStyle name="Accent6 - 20%" xfId="87"/>
    <cellStyle name="Accent6 - 40%" xfId="88"/>
    <cellStyle name="Accent6 - 60%" xfId="89"/>
    <cellStyle name="Accent6_30 6 11 (3)" xfId="90"/>
    <cellStyle name="Bad" xfId="91"/>
    <cellStyle name="Calculation" xfId="92"/>
    <cellStyle name="Check Cell" xfId="93"/>
    <cellStyle name="Comma" xfId="13" builtinId="3"/>
    <cellStyle name="Comma 2" xfId="1"/>
    <cellStyle name="Comma 2 2" xfId="174"/>
    <cellStyle name="Comma 2 2 2" xfId="221"/>
    <cellStyle name="Comma 2 3" xfId="161"/>
    <cellStyle name="Comma 2 3 2" xfId="212"/>
    <cellStyle name="Comma 2 4" xfId="203"/>
    <cellStyle name="Comma 2 5" xfId="19"/>
    <cellStyle name="Comma 3" xfId="24"/>
    <cellStyle name="Comma 3 2" xfId="196"/>
    <cellStyle name="Comma 3 3" xfId="94"/>
    <cellStyle name="Comma 4" xfId="179"/>
    <cellStyle name="Comma 4 2" xfId="185"/>
    <cellStyle name="Comma 5" xfId="95"/>
    <cellStyle name="Comma 5 2" xfId="170"/>
    <cellStyle name="Comma 5 2 2" xfId="219"/>
    <cellStyle name="Comma 5 3" xfId="210"/>
    <cellStyle name="Comma 6" xfId="165"/>
    <cellStyle name="Comma 7" xfId="207"/>
    <cellStyle name="Currency [0] _1" xfId="2"/>
    <cellStyle name="Emphasis 1" xfId="96"/>
    <cellStyle name="Emphasis 2" xfId="97"/>
    <cellStyle name="Emphasis 3" xfId="98"/>
    <cellStyle name="Explanatory Text" xfId="99"/>
    <cellStyle name="Good" xfId="100"/>
    <cellStyle name="Heading 1" xfId="101"/>
    <cellStyle name="Heading 2" xfId="102"/>
    <cellStyle name="Heading 3" xfId="103"/>
    <cellStyle name="Heading 4" xfId="104"/>
    <cellStyle name="Hyperlink 2" xfId="3"/>
    <cellStyle name="Input" xfId="105"/>
    <cellStyle name="Linked Cell" xfId="106"/>
    <cellStyle name="Neutral" xfId="107"/>
    <cellStyle name="Normal" xfId="0" builtinId="0"/>
    <cellStyle name="Normal 10" xfId="172"/>
    <cellStyle name="Normal 10 2" xfId="220"/>
    <cellStyle name="Normal 11" xfId="4"/>
    <cellStyle name="Normal 11 2" xfId="175"/>
    <cellStyle name="Normal 11 2 2" xfId="222"/>
    <cellStyle name="Normal 11 3" xfId="162"/>
    <cellStyle name="Normal 11 3 2" xfId="213"/>
    <cellStyle name="Normal 11 4" xfId="204"/>
    <cellStyle name="Normal 11 5" xfId="20"/>
    <cellStyle name="Normal 11_הלוואות" xfId="189"/>
    <cellStyle name="Normal 12" xfId="188"/>
    <cellStyle name="Normal 13" xfId="160"/>
    <cellStyle name="Normal 14" xfId="192"/>
    <cellStyle name="Normal 15" xfId="16"/>
    <cellStyle name="Normal 16" xfId="193"/>
    <cellStyle name="Normal 17" xfId="159"/>
    <cellStyle name="Normal 17 2" xfId="198"/>
    <cellStyle name="Normal 17 3" xfId="211"/>
    <cellStyle name="Normal 18" xfId="195"/>
    <cellStyle name="Normal 19" xfId="171"/>
    <cellStyle name="Normal 2" xfId="5"/>
    <cellStyle name="Normal 2 2" xfId="108"/>
    <cellStyle name="Normal 2 2 2" xfId="109"/>
    <cellStyle name="Normal 2 2_גולמי" xfId="110"/>
    <cellStyle name="Normal 2 3" xfId="21"/>
    <cellStyle name="Normal 2 4" xfId="111"/>
    <cellStyle name="Normal 2_IPM באר טוביה" xfId="112"/>
    <cellStyle name="Normal 20" xfId="194"/>
    <cellStyle name="Normal 21" xfId="199"/>
    <cellStyle name="Normal 22" xfId="202"/>
    <cellStyle name="Normal 23" xfId="228"/>
    <cellStyle name="Normal 24" xfId="200"/>
    <cellStyle name="Normal 25" xfId="229"/>
    <cellStyle name="Normal 26" xfId="30"/>
    <cellStyle name="Normal 27" xfId="29"/>
    <cellStyle name="Normal 28" xfId="230"/>
    <cellStyle name="Normal 29" xfId="17"/>
    <cellStyle name="Normal 3" xfId="6"/>
    <cellStyle name="Normal 3 2" xfId="176"/>
    <cellStyle name="Normal 3 2 2" xfId="223"/>
    <cellStyle name="Normal 3 3" xfId="163"/>
    <cellStyle name="Normal 3 3 2" xfId="214"/>
    <cellStyle name="Normal 3 4" xfId="205"/>
    <cellStyle name="Normal 3 5" xfId="22"/>
    <cellStyle name="Normal 3_הלוואות" xfId="190"/>
    <cellStyle name="Normal 4" xfId="12"/>
    <cellStyle name="Normal 5" xfId="18"/>
    <cellStyle name="Normal 5 2" xfId="181"/>
    <cellStyle name="Normal 5 2 2" xfId="225"/>
    <cellStyle name="Normal 5 3" xfId="216"/>
    <cellStyle name="Normal 5 4" xfId="167"/>
    <cellStyle name="Normal 5_הלוואות" xfId="191"/>
    <cellStyle name="Normal 6" xfId="26"/>
    <cellStyle name="Normal 6 2" xfId="183"/>
    <cellStyle name="Normal 6 2 2" xfId="227"/>
    <cellStyle name="Normal 6 3" xfId="218"/>
    <cellStyle name="Normal 6 4" xfId="169"/>
    <cellStyle name="Normal 7" xfId="28"/>
    <cellStyle name="Normal 7 2" xfId="182"/>
    <cellStyle name="Normal 7 2 2" xfId="226"/>
    <cellStyle name="Normal 7 3" xfId="217"/>
    <cellStyle name="Normal 7 4" xfId="168"/>
    <cellStyle name="Normal 8" xfId="173"/>
    <cellStyle name="Normal 8 2" xfId="178"/>
    <cellStyle name="Normal 9" xfId="186"/>
    <cellStyle name="Normal 9 2" xfId="187"/>
    <cellStyle name="Normal_2007-16618" xfId="7"/>
    <cellStyle name="Normal_יתרת התחייבות להשקעה" xfId="15"/>
    <cellStyle name="Note" xfId="113"/>
    <cellStyle name="Output" xfId="114"/>
    <cellStyle name="Percent" xfId="14" builtinId="5"/>
    <cellStyle name="Percent 2" xfId="8"/>
    <cellStyle name="Percent 2 2" xfId="27"/>
    <cellStyle name="Percent 2 2 2" xfId="177"/>
    <cellStyle name="Percent 2 2 2 2" xfId="224"/>
    <cellStyle name="Percent 2 2 3" xfId="209"/>
    <cellStyle name="Percent 2 3" xfId="164"/>
    <cellStyle name="Percent 2 3 2" xfId="215"/>
    <cellStyle name="Percent 2 4" xfId="206"/>
    <cellStyle name="Percent 2 5" xfId="23"/>
    <cellStyle name="Percent 3" xfId="25"/>
    <cellStyle name="Percent 3 2" xfId="197"/>
    <cellStyle name="Percent 4" xfId="180"/>
    <cellStyle name="Percent 4 2" xfId="184"/>
    <cellStyle name="Percent 5" xfId="166"/>
    <cellStyle name="Percent 6" xfId="208"/>
    <cellStyle name="Percent 7" xfId="201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resData" xfId="144"/>
    <cellStyle name="SAPBEXresDataEmph" xfId="145"/>
    <cellStyle name="SAPBEXresItem" xfId="146"/>
    <cellStyle name="SAPBEXresItemX" xfId="147"/>
    <cellStyle name="SAPBEXstdData" xfId="148"/>
    <cellStyle name="SAPBEXstdDataEmph" xfId="149"/>
    <cellStyle name="SAPBEXstdItem" xfId="150"/>
    <cellStyle name="SAPBEXstdItemX" xfId="151"/>
    <cellStyle name="SAPBEXtitle" xfId="152"/>
    <cellStyle name="SAPBEXundefined" xfId="153"/>
    <cellStyle name="Sheet Title" xfId="154"/>
    <cellStyle name="Text" xfId="9"/>
    <cellStyle name="Title" xfId="155"/>
    <cellStyle name="Total" xfId="10"/>
    <cellStyle name="Warning Text" xfId="156"/>
    <cellStyle name="היפר-קישור" xfId="11" builtinId="8"/>
    <cellStyle name="הערה 2" xfId="157"/>
    <cellStyle name="הערה 3" xfId="158"/>
  </cellStyles>
  <dxfs count="1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theme" Target="theme/theme1.xml"/><Relationship Id="rId40" Type="http://schemas.openxmlformats.org/officeDocument/2006/relationships/sheetMetadata" Target="metadata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198120</xdr:colOff>
      <xdr:row>50</xdr:row>
      <xdr:rowOff>0</xdr:rowOff>
    </xdr:from>
    <xdr:to>
      <xdr:col>23</xdr:col>
      <xdr:colOff>198120</xdr:colOff>
      <xdr:row>50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146075400" y="10163175"/>
          <a:ext cx="9239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300" b="0" i="0" u="none" strike="noStrike" baseline="0">
              <a:solidFill>
                <a:srgbClr val="000000"/>
              </a:solidFill>
              <a:cs typeface="FrankRuehl"/>
            </a:rPr>
            <a:t> 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cockpithome\olak.MIGDAL_NTDOM\WINDOWS\512237744_p8801_0418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סכום נכסי הקרן"/>
      <sheetName val="Sheet1"/>
      <sheetName val="מזומנים"/>
      <sheetName val="תעודות התחייבות ממשלתיות"/>
      <sheetName val="תעודות חוב מסחריות "/>
      <sheetName val="אג&quot;ח קונצרני"/>
      <sheetName val="מניות"/>
      <sheetName val="תעודות סל"/>
      <sheetName val="קרנות נאמנות"/>
      <sheetName val="כתבי אופציה"/>
      <sheetName val="אופציות"/>
      <sheetName val="חוזים עתידיים"/>
      <sheetName val="מוצרים מובנים"/>
      <sheetName val="לא סחיר- תעודות התחייבות ממשלתי"/>
      <sheetName val="לא סחיר - תעודות חוב מסחריות"/>
      <sheetName val="לא סחיר - אג&quot;ח קונצרני"/>
      <sheetName val="לא סחיר - מניות"/>
      <sheetName val="לא סחיר - קרנות השקעה"/>
      <sheetName val="לא סחיר - כתבי אופציה"/>
      <sheetName val="לא סחיר - אופציות"/>
      <sheetName val="לא סחיר - חוזים עתידיים"/>
      <sheetName val="לא סחיר - מוצרים מובנים"/>
      <sheetName val="הלוואות"/>
      <sheetName val="פקדונות מעל 3 חודשים"/>
      <sheetName val="זכויות מקרקעין"/>
      <sheetName val="השקעה בחברות מוחזקות"/>
      <sheetName val="השקעות אחרות "/>
      <sheetName val="יתרת התחייבות להשקעה"/>
      <sheetName val="עלות מתואמת אג&quot;ח קונצרני סחיר"/>
      <sheetName val="עלות מתואמת אג&quot;ח קונצרני ל.סחיר"/>
      <sheetName val="עלות מתואמת מסגרות אשראי ללווים"/>
    </sheetNames>
    <sheetDataSet>
      <sheetData sheetId="0">
        <row r="42">
          <cell r="C42">
            <v>4688862.4143169355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R66"/>
  <sheetViews>
    <sheetView rightToLeft="1" tabSelected="1" workbookViewId="0">
      <selection activeCell="E15" sqref="E15"/>
    </sheetView>
  </sheetViews>
  <sheetFormatPr defaultColWidth="9.140625" defaultRowHeight="18"/>
  <cols>
    <col min="1" max="1" width="6.28515625" style="9" customWidth="1"/>
    <col min="2" max="2" width="47.28515625" style="8" customWidth="1"/>
    <col min="3" max="3" width="18" style="9" customWidth="1"/>
    <col min="4" max="4" width="20.140625" style="9" customWidth="1"/>
    <col min="5" max="18" width="6.7109375" style="9" customWidth="1"/>
    <col min="19" max="21" width="7.7109375" style="9" customWidth="1"/>
    <col min="22" max="22" width="7.140625" style="9" customWidth="1"/>
    <col min="23" max="23" width="6" style="9" customWidth="1"/>
    <col min="24" max="24" width="8.140625" style="9" customWidth="1"/>
    <col min="25" max="25" width="6.28515625" style="9" customWidth="1"/>
    <col min="26" max="26" width="8" style="9" customWidth="1"/>
    <col min="27" max="27" width="8.7109375" style="9" customWidth="1"/>
    <col min="28" max="28" width="10" style="9" customWidth="1"/>
    <col min="29" max="29" width="9.5703125" style="9" customWidth="1"/>
    <col min="30" max="30" width="6.140625" style="9" customWidth="1"/>
    <col min="31" max="32" width="5.7109375" style="9" customWidth="1"/>
    <col min="33" max="33" width="6.85546875" style="9" customWidth="1"/>
    <col min="34" max="34" width="6.42578125" style="9" customWidth="1"/>
    <col min="35" max="35" width="6.7109375" style="9" customWidth="1"/>
    <col min="36" max="36" width="7.28515625" style="9" customWidth="1"/>
    <col min="37" max="48" width="5.7109375" style="9" customWidth="1"/>
    <col min="49" max="16384" width="9.140625" style="9"/>
  </cols>
  <sheetData>
    <row r="1" spans="1:18">
      <c r="B1" s="57" t="s">
        <v>190</v>
      </c>
      <c r="C1" s="78" t="s" vm="1">
        <v>266</v>
      </c>
    </row>
    <row r="2" spans="1:18">
      <c r="B2" s="57" t="s">
        <v>189</v>
      </c>
      <c r="C2" s="78" t="s">
        <v>267</v>
      </c>
    </row>
    <row r="3" spans="1:18">
      <c r="B3" s="57" t="s">
        <v>191</v>
      </c>
      <c r="C3" s="78" t="s">
        <v>268</v>
      </c>
    </row>
    <row r="4" spans="1:18">
      <c r="B4" s="57" t="s">
        <v>192</v>
      </c>
      <c r="C4" s="78">
        <v>8801</v>
      </c>
    </row>
    <row r="6" spans="1:18" ht="26.25" customHeight="1">
      <c r="B6" s="159" t="s">
        <v>206</v>
      </c>
      <c r="C6" s="160"/>
      <c r="D6" s="161"/>
    </row>
    <row r="7" spans="1:18" s="10" customFormat="1">
      <c r="B7" s="23"/>
      <c r="C7" s="24" t="s">
        <v>121</v>
      </c>
      <c r="D7" s="25" t="s">
        <v>119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s="10" customFormat="1">
      <c r="B8" s="23"/>
      <c r="C8" s="26" t="s">
        <v>253</v>
      </c>
      <c r="D8" s="27" t="s">
        <v>20</v>
      </c>
    </row>
    <row r="9" spans="1:18" s="11" customFormat="1" ht="18" customHeight="1">
      <c r="B9" s="37"/>
      <c r="C9" s="20" t="s">
        <v>1</v>
      </c>
      <c r="D9" s="28" t="s">
        <v>2</v>
      </c>
    </row>
    <row r="10" spans="1:18" s="11" customFormat="1" ht="18" customHeight="1">
      <c r="B10" s="67" t="s">
        <v>205</v>
      </c>
      <c r="C10" s="117">
        <f>C11+C12+C23+C33+C34+C35+C37</f>
        <v>4688681.1115769353</v>
      </c>
      <c r="D10" s="118">
        <f>C10/$C$42</f>
        <v>1</v>
      </c>
    </row>
    <row r="11" spans="1:18">
      <c r="A11" s="45" t="s">
        <v>152</v>
      </c>
      <c r="B11" s="29" t="s">
        <v>207</v>
      </c>
      <c r="C11" s="117">
        <f>מזומנים!J10</f>
        <v>612861.51574522408</v>
      </c>
      <c r="D11" s="118">
        <f t="shared" ref="D11:D13" si="0">C11/$C$42</f>
        <v>0.13071085475017546</v>
      </c>
    </row>
    <row r="12" spans="1:18">
      <c r="B12" s="29" t="s">
        <v>208</v>
      </c>
      <c r="C12" s="117">
        <f>C13+C15+C16+C17+C18+C19+C21+C22</f>
        <v>2519896.0433754474</v>
      </c>
      <c r="D12" s="118">
        <f t="shared" si="0"/>
        <v>0.53744240297202373</v>
      </c>
    </row>
    <row r="13" spans="1:18">
      <c r="A13" s="55" t="s">
        <v>152</v>
      </c>
      <c r="B13" s="30" t="s">
        <v>77</v>
      </c>
      <c r="C13" s="117">
        <f>'תעודות התחייבות ממשלתיות'!O11</f>
        <v>382250.17659438896</v>
      </c>
      <c r="D13" s="118">
        <f t="shared" si="0"/>
        <v>8.1526162154761578E-2</v>
      </c>
    </row>
    <row r="14" spans="1:18">
      <c r="A14" s="55" t="s">
        <v>152</v>
      </c>
      <c r="B14" s="30" t="s">
        <v>78</v>
      </c>
      <c r="C14" s="117" t="s" vm="2">
        <v>1851</v>
      </c>
      <c r="D14" s="118" t="s" vm="3">
        <v>1851</v>
      </c>
    </row>
    <row r="15" spans="1:18">
      <c r="A15" s="55" t="s">
        <v>152</v>
      </c>
      <c r="B15" s="30" t="s">
        <v>79</v>
      </c>
      <c r="C15" s="117">
        <f>'אג"ח קונצרני'!R11</f>
        <v>492690.52745285397</v>
      </c>
      <c r="D15" s="118">
        <f t="shared" ref="D15:D19" si="1">C15/$C$42</f>
        <v>0.10508083525585478</v>
      </c>
    </row>
    <row r="16" spans="1:18">
      <c r="A16" s="55" t="s">
        <v>152</v>
      </c>
      <c r="B16" s="30" t="s">
        <v>80</v>
      </c>
      <c r="C16" s="117">
        <f>מניות!L11</f>
        <v>709384.19287859229</v>
      </c>
      <c r="D16" s="118">
        <f t="shared" si="1"/>
        <v>0.15129717206125082</v>
      </c>
    </row>
    <row r="17" spans="1:4">
      <c r="A17" s="55" t="s">
        <v>152</v>
      </c>
      <c r="B17" s="30" t="s">
        <v>81</v>
      </c>
      <c r="C17" s="117">
        <f>'תעודות סל'!K11</f>
        <v>837850.5584281137</v>
      </c>
      <c r="D17" s="118">
        <f t="shared" si="1"/>
        <v>0.17869642624220206</v>
      </c>
    </row>
    <row r="18" spans="1:4">
      <c r="A18" s="55" t="s">
        <v>152</v>
      </c>
      <c r="B18" s="30" t="s">
        <v>82</v>
      </c>
      <c r="C18" s="117">
        <f>'קרנות נאמנות'!L11</f>
        <v>109480.86657999987</v>
      </c>
      <c r="D18" s="118">
        <f t="shared" si="1"/>
        <v>2.3350034684525255E-2</v>
      </c>
    </row>
    <row r="19" spans="1:4">
      <c r="A19" s="55" t="s">
        <v>152</v>
      </c>
      <c r="B19" s="30" t="s">
        <v>83</v>
      </c>
      <c r="C19" s="117">
        <f>'כתבי אופציה'!I11</f>
        <v>13.176839020999999</v>
      </c>
      <c r="D19" s="118">
        <f t="shared" si="1"/>
        <v>2.8103508657188796E-6</v>
      </c>
    </row>
    <row r="20" spans="1:4">
      <c r="A20" s="55" t="s">
        <v>152</v>
      </c>
      <c r="B20" s="30" t="s">
        <v>84</v>
      </c>
      <c r="C20" s="117" t="s" vm="4">
        <v>1851</v>
      </c>
      <c r="D20" s="118" t="s" vm="5">
        <v>1851</v>
      </c>
    </row>
    <row r="21" spans="1:4">
      <c r="A21" s="55" t="s">
        <v>152</v>
      </c>
      <c r="B21" s="30" t="s">
        <v>85</v>
      </c>
      <c r="C21" s="117">
        <f>'חוזים עתידיים'!I11</f>
        <v>-18891.46614</v>
      </c>
      <c r="D21" s="118">
        <f t="shared" ref="D21:D24" si="2">C21/$C$42</f>
        <v>-4.0291642128006165E-3</v>
      </c>
    </row>
    <row r="22" spans="1:4">
      <c r="A22" s="55" t="s">
        <v>152</v>
      </c>
      <c r="B22" s="30" t="s">
        <v>86</v>
      </c>
      <c r="C22" s="117">
        <f>'מוצרים מובנים'!N11</f>
        <v>7118.0107424779999</v>
      </c>
      <c r="D22" s="118">
        <f t="shared" si="2"/>
        <v>1.5181264353642538E-3</v>
      </c>
    </row>
    <row r="23" spans="1:4">
      <c r="B23" s="29" t="s">
        <v>209</v>
      </c>
      <c r="C23" s="117">
        <f>C24+C26+C27+C28+C29+C31</f>
        <v>1425408.1763500001</v>
      </c>
      <c r="D23" s="118">
        <f t="shared" si="2"/>
        <v>0.30401047595889824</v>
      </c>
    </row>
    <row r="24" spans="1:4">
      <c r="A24" s="55" t="s">
        <v>152</v>
      </c>
      <c r="B24" s="30" t="s">
        <v>87</v>
      </c>
      <c r="C24" s="117">
        <f>'לא סחיר- תעודות התחייבות ממשלתי'!M11</f>
        <v>1296176.2988900002</v>
      </c>
      <c r="D24" s="118">
        <f t="shared" si="2"/>
        <v>0.27644795370911024</v>
      </c>
    </row>
    <row r="25" spans="1:4">
      <c r="A25" s="55" t="s">
        <v>152</v>
      </c>
      <c r="B25" s="30" t="s">
        <v>88</v>
      </c>
      <c r="C25" s="117" t="s" vm="6">
        <v>1851</v>
      </c>
      <c r="D25" s="118" t="s" vm="7">
        <v>1851</v>
      </c>
    </row>
    <row r="26" spans="1:4">
      <c r="A26" s="55" t="s">
        <v>152</v>
      </c>
      <c r="B26" s="30" t="s">
        <v>79</v>
      </c>
      <c r="C26" s="117">
        <f>'לא סחיר - אג"ח קונצרני'!P11</f>
        <v>24842.070110000001</v>
      </c>
      <c r="D26" s="118">
        <f t="shared" ref="D26:D29" si="3">C26/$C$42</f>
        <v>5.2983066066621268E-3</v>
      </c>
    </row>
    <row r="27" spans="1:4">
      <c r="A27" s="55" t="s">
        <v>152</v>
      </c>
      <c r="B27" s="30" t="s">
        <v>89</v>
      </c>
      <c r="C27" s="117">
        <f>'לא סחיר - מניות'!J11</f>
        <v>34594.411999999997</v>
      </c>
      <c r="D27" s="118">
        <f t="shared" si="3"/>
        <v>7.3782821174556111E-3</v>
      </c>
    </row>
    <row r="28" spans="1:4">
      <c r="A28" s="55" t="s">
        <v>152</v>
      </c>
      <c r="B28" s="30" t="s">
        <v>90</v>
      </c>
      <c r="C28" s="117">
        <f>'לא סחיר - קרנות השקעה'!H11</f>
        <v>77593.47384999998</v>
      </c>
      <c r="D28" s="118">
        <f t="shared" si="3"/>
        <v>1.6549104535689592E-2</v>
      </c>
    </row>
    <row r="29" spans="1:4">
      <c r="A29" s="55" t="s">
        <v>152</v>
      </c>
      <c r="B29" s="30" t="s">
        <v>91</v>
      </c>
      <c r="C29" s="117">
        <f>'לא סחיר - כתבי אופציה'!I11</f>
        <v>1.1683299999999999</v>
      </c>
      <c r="D29" s="118">
        <f t="shared" si="3"/>
        <v>2.4918094709304245E-7</v>
      </c>
    </row>
    <row r="30" spans="1:4">
      <c r="A30" s="55" t="s">
        <v>152</v>
      </c>
      <c r="B30" s="30" t="s">
        <v>232</v>
      </c>
      <c r="C30" s="117" t="s" vm="8">
        <v>1851</v>
      </c>
      <c r="D30" s="118" t="s" vm="9">
        <v>1851</v>
      </c>
    </row>
    <row r="31" spans="1:4">
      <c r="A31" s="55" t="s">
        <v>152</v>
      </c>
      <c r="B31" s="30" t="s">
        <v>115</v>
      </c>
      <c r="C31" s="117">
        <f>'לא סחיר - חוזים עתידיים'!I11</f>
        <v>-7799.24683</v>
      </c>
      <c r="D31" s="118">
        <f>C31/$C$42</f>
        <v>-1.6634201909664303E-3</v>
      </c>
    </row>
    <row r="32" spans="1:4">
      <c r="A32" s="55" t="s">
        <v>152</v>
      </c>
      <c r="B32" s="30" t="s">
        <v>92</v>
      </c>
      <c r="C32" s="117" t="s" vm="10">
        <v>1851</v>
      </c>
      <c r="D32" s="118" t="s" vm="11">
        <v>1851</v>
      </c>
    </row>
    <row r="33" spans="1:4">
      <c r="A33" s="55" t="s">
        <v>152</v>
      </c>
      <c r="B33" s="29" t="s">
        <v>210</v>
      </c>
      <c r="C33" s="117">
        <f>הלוואות!O10</f>
        <v>75143.493939999986</v>
      </c>
      <c r="D33" s="118">
        <f t="shared" ref="D33:D35" si="4">C33/$C$42</f>
        <v>1.6026573817200188E-2</v>
      </c>
    </row>
    <row r="34" spans="1:4">
      <c r="A34" s="55" t="s">
        <v>152</v>
      </c>
      <c r="B34" s="29" t="s">
        <v>211</v>
      </c>
      <c r="C34" s="117">
        <f>'פקדונות מעל 3 חודשים'!M10</f>
        <v>47126.199890000004</v>
      </c>
      <c r="D34" s="118">
        <f t="shared" si="4"/>
        <v>1.0051056740378348E-2</v>
      </c>
    </row>
    <row r="35" spans="1:4">
      <c r="A35" s="55" t="s">
        <v>152</v>
      </c>
      <c r="B35" s="29" t="s">
        <v>212</v>
      </c>
      <c r="C35" s="117">
        <f>'זכויות מקרקעין'!G10</f>
        <v>8148.0003099999994</v>
      </c>
      <c r="D35" s="118">
        <f t="shared" si="4"/>
        <v>1.7378021912988657E-3</v>
      </c>
    </row>
    <row r="36" spans="1:4">
      <c r="A36" s="55" t="s">
        <v>152</v>
      </c>
      <c r="B36" s="56" t="s">
        <v>213</v>
      </c>
      <c r="C36" s="117" t="s" vm="12">
        <v>1851</v>
      </c>
      <c r="D36" s="118" t="s" vm="13">
        <v>1851</v>
      </c>
    </row>
    <row r="37" spans="1:4">
      <c r="A37" s="55" t="s">
        <v>152</v>
      </c>
      <c r="B37" s="29" t="s">
        <v>214</v>
      </c>
      <c r="C37" s="117">
        <f>'השקעות אחרות '!I10</f>
        <v>97.681966263999982</v>
      </c>
      <c r="D37" s="118">
        <f t="shared" ref="D37:D38" si="5">C37/$C$42</f>
        <v>2.0833570025227583E-5</v>
      </c>
    </row>
    <row r="38" spans="1:4">
      <c r="A38" s="55"/>
      <c r="B38" s="68" t="s">
        <v>216</v>
      </c>
      <c r="C38" s="117">
        <v>0</v>
      </c>
      <c r="D38" s="118">
        <f t="shared" si="5"/>
        <v>0</v>
      </c>
    </row>
    <row r="39" spans="1:4">
      <c r="A39" s="55" t="s">
        <v>152</v>
      </c>
      <c r="B39" s="69" t="s">
        <v>217</v>
      </c>
      <c r="C39" s="117" t="s" vm="14">
        <v>1851</v>
      </c>
      <c r="D39" s="118" t="s" vm="15">
        <v>1851</v>
      </c>
    </row>
    <row r="40" spans="1:4">
      <c r="A40" s="55" t="s">
        <v>152</v>
      </c>
      <c r="B40" s="69" t="s">
        <v>251</v>
      </c>
      <c r="C40" s="117" t="s" vm="16">
        <v>1851</v>
      </c>
      <c r="D40" s="118" t="s" vm="17">
        <v>1851</v>
      </c>
    </row>
    <row r="41" spans="1:4">
      <c r="A41" s="55" t="s">
        <v>152</v>
      </c>
      <c r="B41" s="69" t="s">
        <v>218</v>
      </c>
      <c r="C41" s="117" t="s" vm="18">
        <v>1851</v>
      </c>
      <c r="D41" s="118" t="s" vm="19">
        <v>1851</v>
      </c>
    </row>
    <row r="42" spans="1:4">
      <c r="B42" s="69" t="s">
        <v>93</v>
      </c>
      <c r="C42" s="117">
        <f>C38+C10</f>
        <v>4688681.1115769353</v>
      </c>
      <c r="D42" s="118">
        <f>C42/$C$42</f>
        <v>1</v>
      </c>
    </row>
    <row r="43" spans="1:4">
      <c r="A43" s="55" t="s">
        <v>152</v>
      </c>
      <c r="B43" s="69" t="s">
        <v>215</v>
      </c>
      <c r="C43" s="137">
        <f>'יתרת התחייבות להשקעה'!C10</f>
        <v>332043.8037472461</v>
      </c>
      <c r="D43" s="138"/>
    </row>
    <row r="44" spans="1:4">
      <c r="B44" s="6" t="s">
        <v>120</v>
      </c>
    </row>
    <row r="45" spans="1:4">
      <c r="C45" s="75" t="s">
        <v>197</v>
      </c>
      <c r="D45" s="36" t="s">
        <v>114</v>
      </c>
    </row>
    <row r="46" spans="1:4">
      <c r="C46" s="76" t="s">
        <v>1</v>
      </c>
      <c r="D46" s="25" t="s">
        <v>2</v>
      </c>
    </row>
    <row r="47" spans="1:4">
      <c r="C47" s="119" t="s">
        <v>178</v>
      </c>
      <c r="D47" s="120" vm="20">
        <v>2.6452</v>
      </c>
    </row>
    <row r="48" spans="1:4">
      <c r="C48" s="119" t="s">
        <v>187</v>
      </c>
      <c r="D48" s="120">
        <v>0.96568071730392657</v>
      </c>
    </row>
    <row r="49" spans="2:4">
      <c r="C49" s="119" t="s">
        <v>183</v>
      </c>
      <c r="D49" s="120" vm="21">
        <v>2.7517</v>
      </c>
    </row>
    <row r="50" spans="2:4">
      <c r="B50" s="12"/>
      <c r="C50" s="119" t="s">
        <v>1267</v>
      </c>
      <c r="D50" s="120" vm="22">
        <v>3.8071999999999999</v>
      </c>
    </row>
    <row r="51" spans="2:4">
      <c r="C51" s="119" t="s">
        <v>176</v>
      </c>
      <c r="D51" s="120" vm="23">
        <v>4.2915999999999999</v>
      </c>
    </row>
    <row r="52" spans="2:4">
      <c r="C52" s="119" t="s">
        <v>177</v>
      </c>
      <c r="D52" s="120" vm="24">
        <v>4.7934000000000001</v>
      </c>
    </row>
    <row r="53" spans="2:4">
      <c r="C53" s="119" t="s">
        <v>179</v>
      </c>
      <c r="D53" s="120">
        <v>0.47864732325296283</v>
      </c>
    </row>
    <row r="54" spans="2:4">
      <c r="C54" s="119" t="s">
        <v>184</v>
      </c>
      <c r="D54" s="120" vm="25">
        <v>3.4113000000000002</v>
      </c>
    </row>
    <row r="55" spans="2:4">
      <c r="C55" s="119" t="s">
        <v>185</v>
      </c>
      <c r="D55" s="120">
        <v>0.19088362617774382</v>
      </c>
    </row>
    <row r="56" spans="2:4">
      <c r="C56" s="119" t="s">
        <v>182</v>
      </c>
      <c r="D56" s="120" vm="26">
        <v>0.5746</v>
      </c>
    </row>
    <row r="57" spans="2:4">
      <c r="C57" s="119" t="s">
        <v>1852</v>
      </c>
      <c r="D57" s="120">
        <v>2.5160324000000003</v>
      </c>
    </row>
    <row r="58" spans="2:4">
      <c r="C58" s="119" t="s">
        <v>181</v>
      </c>
      <c r="D58" s="120" vm="27">
        <v>0.41889999999999999</v>
      </c>
    </row>
    <row r="59" spans="2:4">
      <c r="C59" s="119" t="s">
        <v>174</v>
      </c>
      <c r="D59" s="120" vm="28">
        <v>3.7480000000000002</v>
      </c>
    </row>
    <row r="60" spans="2:4">
      <c r="C60" s="119" t="s">
        <v>188</v>
      </c>
      <c r="D60" s="120" vm="29">
        <v>0.26100000000000001</v>
      </c>
    </row>
    <row r="61" spans="2:4">
      <c r="C61" s="119" t="s">
        <v>1853</v>
      </c>
      <c r="D61" s="120" vm="30">
        <v>0.43149999999999999</v>
      </c>
    </row>
    <row r="62" spans="2:4">
      <c r="C62" s="119" t="s">
        <v>1854</v>
      </c>
      <c r="D62" s="120">
        <v>5.3951501227871679E-2</v>
      </c>
    </row>
    <row r="63" spans="2:4">
      <c r="C63" s="119" t="s">
        <v>175</v>
      </c>
      <c r="D63" s="120">
        <v>1</v>
      </c>
    </row>
    <row r="64" spans="2:4">
      <c r="C64"/>
      <c r="D64"/>
    </row>
    <row r="65" spans="3:4">
      <c r="C65"/>
      <c r="D65"/>
    </row>
    <row r="66" spans="3:4">
      <c r="C66"/>
      <c r="D66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96"/>
  <sheetViews>
    <sheetView rightToLeft="1" workbookViewId="0">
      <selection activeCell="J21" sqref="J21"/>
    </sheetView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41.7109375" style="2" bestFit="1" customWidth="1"/>
    <col min="4" max="4" width="6.42578125" style="2" bestFit="1" customWidth="1"/>
    <col min="5" max="5" width="11.140625" style="2" bestFit="1" customWidth="1"/>
    <col min="6" max="6" width="9" style="1" bestFit="1" customWidth="1"/>
    <col min="7" max="7" width="10.140625" style="1" bestFit="1" customWidth="1"/>
    <col min="8" max="8" width="6.425781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3" width="7.7109375" style="1" customWidth="1"/>
    <col min="14" max="14" width="7.140625" style="1" customWidth="1"/>
    <col min="15" max="15" width="6" style="1" customWidth="1"/>
    <col min="16" max="16" width="7.85546875" style="1" customWidth="1"/>
    <col min="17" max="17" width="8.140625" style="1" customWidth="1"/>
    <col min="18" max="18" width="6.28515625" style="1" customWidth="1"/>
    <col min="19" max="19" width="8" style="1" customWidth="1"/>
    <col min="20" max="20" width="8.7109375" style="1" customWidth="1"/>
    <col min="21" max="21" width="10" style="1" customWidth="1"/>
    <col min="22" max="22" width="9.5703125" style="1" customWidth="1"/>
    <col min="23" max="23" width="6.140625" style="1" customWidth="1"/>
    <col min="24" max="25" width="5.7109375" style="1" customWidth="1"/>
    <col min="26" max="26" width="6.85546875" style="1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190</v>
      </c>
      <c r="C1" s="78" t="s" vm="1">
        <v>266</v>
      </c>
    </row>
    <row r="2" spans="2:60">
      <c r="B2" s="57" t="s">
        <v>189</v>
      </c>
      <c r="C2" s="78" t="s">
        <v>267</v>
      </c>
    </row>
    <row r="3" spans="2:60">
      <c r="B3" s="57" t="s">
        <v>191</v>
      </c>
      <c r="C3" s="78" t="s">
        <v>268</v>
      </c>
    </row>
    <row r="4" spans="2:60">
      <c r="B4" s="57" t="s">
        <v>192</v>
      </c>
      <c r="C4" s="78">
        <v>8801</v>
      </c>
    </row>
    <row r="6" spans="2:60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2:60" ht="26.25" customHeight="1">
      <c r="B7" s="173" t="s">
        <v>103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  <c r="BH7" s="3"/>
    </row>
    <row r="8" spans="2:60" s="3" customFormat="1" ht="78.75">
      <c r="B8" s="23" t="s">
        <v>127</v>
      </c>
      <c r="C8" s="31" t="s">
        <v>48</v>
      </c>
      <c r="D8" s="31" t="s">
        <v>130</v>
      </c>
      <c r="E8" s="31" t="s">
        <v>70</v>
      </c>
      <c r="F8" s="31" t="s">
        <v>112</v>
      </c>
      <c r="G8" s="31" t="s">
        <v>250</v>
      </c>
      <c r="H8" s="31" t="s">
        <v>249</v>
      </c>
      <c r="I8" s="31" t="s">
        <v>67</v>
      </c>
      <c r="J8" s="31" t="s">
        <v>64</v>
      </c>
      <c r="K8" s="31" t="s">
        <v>193</v>
      </c>
      <c r="L8" s="31" t="s">
        <v>195</v>
      </c>
      <c r="BD8" s="1"/>
      <c r="BE8" s="1"/>
    </row>
    <row r="9" spans="2:60" s="3" customFormat="1" ht="25.5">
      <c r="B9" s="16"/>
      <c r="C9" s="17"/>
      <c r="D9" s="17"/>
      <c r="E9" s="17"/>
      <c r="F9" s="17"/>
      <c r="G9" s="17" t="s">
        <v>257</v>
      </c>
      <c r="H9" s="17"/>
      <c r="I9" s="17" t="s">
        <v>253</v>
      </c>
      <c r="J9" s="17" t="s">
        <v>20</v>
      </c>
      <c r="K9" s="33" t="s">
        <v>20</v>
      </c>
      <c r="L9" s="18" t="s">
        <v>20</v>
      </c>
      <c r="BC9" s="1"/>
      <c r="BD9" s="1"/>
      <c r="BE9" s="1"/>
      <c r="BG9" s="4"/>
    </row>
    <row r="10" spans="2:60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C10" s="1"/>
      <c r="BD10" s="3"/>
      <c r="BE10" s="1"/>
    </row>
    <row r="11" spans="2:60" s="4" customFormat="1" ht="18" customHeight="1">
      <c r="B11" s="128" t="s">
        <v>51</v>
      </c>
      <c r="C11" s="124"/>
      <c r="D11" s="124"/>
      <c r="E11" s="124"/>
      <c r="F11" s="124"/>
      <c r="G11" s="125"/>
      <c r="H11" s="127"/>
      <c r="I11" s="125">
        <v>13.176839020999999</v>
      </c>
      <c r="J11" s="124"/>
      <c r="K11" s="126">
        <f>I11/$I$11</f>
        <v>1</v>
      </c>
      <c r="L11" s="126">
        <f>I11/'סכום נכסי הקרן'!$C$42</f>
        <v>2.8103508657188796E-6</v>
      </c>
      <c r="BC11" s="100"/>
      <c r="BD11" s="3"/>
      <c r="BE11" s="100"/>
      <c r="BG11" s="100"/>
    </row>
    <row r="12" spans="2:60" s="4" customFormat="1" ht="18" customHeight="1">
      <c r="B12" s="129" t="s">
        <v>26</v>
      </c>
      <c r="C12" s="124"/>
      <c r="D12" s="124"/>
      <c r="E12" s="124"/>
      <c r="F12" s="124"/>
      <c r="G12" s="125"/>
      <c r="H12" s="127"/>
      <c r="I12" s="125">
        <v>13.176839020999999</v>
      </c>
      <c r="J12" s="124"/>
      <c r="K12" s="126">
        <f t="shared" ref="K12:K15" si="0">I12/$I$11</f>
        <v>1</v>
      </c>
      <c r="L12" s="126">
        <f>I12/'סכום נכסי הקרן'!$C$42</f>
        <v>2.8103508657188796E-6</v>
      </c>
      <c r="BC12" s="100"/>
      <c r="BD12" s="3"/>
      <c r="BE12" s="100"/>
      <c r="BG12" s="100"/>
    </row>
    <row r="13" spans="2:60">
      <c r="B13" s="102" t="s">
        <v>1603</v>
      </c>
      <c r="C13" s="82"/>
      <c r="D13" s="82"/>
      <c r="E13" s="82"/>
      <c r="F13" s="82"/>
      <c r="G13" s="91"/>
      <c r="H13" s="93"/>
      <c r="I13" s="91">
        <v>13.176839020999999</v>
      </c>
      <c r="J13" s="82"/>
      <c r="K13" s="92">
        <f t="shared" si="0"/>
        <v>1</v>
      </c>
      <c r="L13" s="92">
        <f>I13/'סכום נכסי הקרן'!$C$42</f>
        <v>2.8103508657188796E-6</v>
      </c>
      <c r="BD13" s="3"/>
    </row>
    <row r="14" spans="2:60" ht="20.25">
      <c r="B14" s="87" t="s">
        <v>1604</v>
      </c>
      <c r="C14" s="84" t="s">
        <v>1605</v>
      </c>
      <c r="D14" s="97" t="s">
        <v>131</v>
      </c>
      <c r="E14" s="97" t="s">
        <v>1104</v>
      </c>
      <c r="F14" s="97" t="s">
        <v>175</v>
      </c>
      <c r="G14" s="94">
        <v>36253.035041000003</v>
      </c>
      <c r="H14" s="96">
        <v>34.799999999999997</v>
      </c>
      <c r="I14" s="94">
        <v>12.616056323999999</v>
      </c>
      <c r="J14" s="95">
        <v>5.6309691105460077E-3</v>
      </c>
      <c r="K14" s="95">
        <f t="shared" si="0"/>
        <v>0.95744178887620335</v>
      </c>
      <c r="L14" s="95">
        <f>I14/'סכום נכסי הקרן'!$C$42</f>
        <v>2.6907473602436708E-6</v>
      </c>
      <c r="BD14" s="4"/>
    </row>
    <row r="15" spans="2:60">
      <c r="B15" s="87" t="s">
        <v>1606</v>
      </c>
      <c r="C15" s="84" t="s">
        <v>1607</v>
      </c>
      <c r="D15" s="97" t="s">
        <v>131</v>
      </c>
      <c r="E15" s="97" t="s">
        <v>201</v>
      </c>
      <c r="F15" s="97" t="s">
        <v>175</v>
      </c>
      <c r="G15" s="94">
        <v>9668.6671960000003</v>
      </c>
      <c r="H15" s="96">
        <v>5.8</v>
      </c>
      <c r="I15" s="94">
        <v>0.56078269699999994</v>
      </c>
      <c r="J15" s="95">
        <v>8.0608433254603529E-3</v>
      </c>
      <c r="K15" s="95">
        <f t="shared" si="0"/>
        <v>4.2558211123796652E-2</v>
      </c>
      <c r="L15" s="95">
        <f>I15/'סכום נכסי הקרן'!$C$42</f>
        <v>1.1960350547520877E-7</v>
      </c>
    </row>
    <row r="16" spans="2:60">
      <c r="B16" s="83"/>
      <c r="C16" s="84"/>
      <c r="D16" s="84"/>
      <c r="E16" s="84"/>
      <c r="F16" s="84"/>
      <c r="G16" s="94"/>
      <c r="H16" s="96"/>
      <c r="I16" s="84"/>
      <c r="J16" s="84"/>
      <c r="K16" s="95"/>
      <c r="L16" s="84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56" ht="20.25">
      <c r="B19" s="99" t="s">
        <v>265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BC19" s="4"/>
    </row>
    <row r="20" spans="2:56">
      <c r="B20" s="99" t="s">
        <v>123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BD20" s="3"/>
    </row>
    <row r="21" spans="2:56">
      <c r="B21" s="99" t="s">
        <v>248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6">
      <c r="B22" s="99" t="s">
        <v>256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</row>
    <row r="115" spans="2:12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</row>
    <row r="116" spans="2:12">
      <c r="D116" s="1"/>
      <c r="E116" s="1"/>
    </row>
    <row r="117" spans="2:12">
      <c r="D117" s="1"/>
      <c r="E117" s="1"/>
    </row>
    <row r="118" spans="2:12">
      <c r="D118" s="1"/>
      <c r="E118" s="1"/>
    </row>
    <row r="119" spans="2:12">
      <c r="D119" s="1"/>
      <c r="E119" s="1"/>
    </row>
    <row r="120" spans="2:12">
      <c r="D120" s="1"/>
      <c r="E120" s="1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1:B18 C5:C1048576 D1:AF1048576 AH1:XFD1048576 AG1:AG19 B20:B1048576 AG24:AG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9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61">
      <c r="B1" s="57" t="s">
        <v>190</v>
      </c>
      <c r="C1" s="78" t="s" vm="1">
        <v>266</v>
      </c>
    </row>
    <row r="2" spans="2:61">
      <c r="B2" s="57" t="s">
        <v>189</v>
      </c>
      <c r="C2" s="78" t="s">
        <v>267</v>
      </c>
    </row>
    <row r="3" spans="2:61">
      <c r="B3" s="57" t="s">
        <v>191</v>
      </c>
      <c r="C3" s="78" t="s">
        <v>268</v>
      </c>
    </row>
    <row r="4" spans="2:61">
      <c r="B4" s="57" t="s">
        <v>192</v>
      </c>
      <c r="C4" s="78">
        <v>8801</v>
      </c>
    </row>
    <row r="6" spans="2:61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2:61" ht="26.25" customHeight="1">
      <c r="B7" s="173" t="s">
        <v>104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  <c r="BI7" s="3"/>
    </row>
    <row r="8" spans="2:61" s="3" customFormat="1" ht="78.75">
      <c r="B8" s="23" t="s">
        <v>127</v>
      </c>
      <c r="C8" s="31" t="s">
        <v>48</v>
      </c>
      <c r="D8" s="31" t="s">
        <v>130</v>
      </c>
      <c r="E8" s="31" t="s">
        <v>70</v>
      </c>
      <c r="F8" s="31" t="s">
        <v>112</v>
      </c>
      <c r="G8" s="31" t="s">
        <v>250</v>
      </c>
      <c r="H8" s="31" t="s">
        <v>249</v>
      </c>
      <c r="I8" s="31" t="s">
        <v>67</v>
      </c>
      <c r="J8" s="31" t="s">
        <v>64</v>
      </c>
      <c r="K8" s="31" t="s">
        <v>193</v>
      </c>
      <c r="L8" s="32" t="s">
        <v>195</v>
      </c>
      <c r="M8" s="1"/>
      <c r="BE8" s="1"/>
      <c r="BF8" s="1"/>
    </row>
    <row r="9" spans="2:61" s="3" customFormat="1" ht="20.25">
      <c r="B9" s="16"/>
      <c r="C9" s="31"/>
      <c r="D9" s="31"/>
      <c r="E9" s="31"/>
      <c r="F9" s="31"/>
      <c r="G9" s="17" t="s">
        <v>257</v>
      </c>
      <c r="H9" s="17"/>
      <c r="I9" s="17" t="s">
        <v>253</v>
      </c>
      <c r="J9" s="17" t="s">
        <v>20</v>
      </c>
      <c r="K9" s="33" t="s">
        <v>20</v>
      </c>
      <c r="L9" s="18" t="s">
        <v>20</v>
      </c>
      <c r="BD9" s="1"/>
      <c r="BE9" s="1"/>
      <c r="BF9" s="1"/>
      <c r="BH9" s="4"/>
    </row>
    <row r="10" spans="2:6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20" t="s">
        <v>6</v>
      </c>
      <c r="J10" s="20" t="s">
        <v>7</v>
      </c>
      <c r="K10" s="21" t="s">
        <v>8</v>
      </c>
      <c r="L10" s="21" t="s">
        <v>9</v>
      </c>
      <c r="BD10" s="1"/>
      <c r="BE10" s="3"/>
      <c r="BF10" s="1"/>
    </row>
    <row r="11" spans="2:61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BD11" s="1"/>
      <c r="BE11" s="3"/>
      <c r="BF11" s="1"/>
      <c r="BH11" s="1"/>
    </row>
    <row r="12" spans="2:61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BE12" s="3"/>
    </row>
    <row r="13" spans="2:61" ht="20.25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BE13" s="4"/>
    </row>
    <row r="14" spans="2:61">
      <c r="B14" s="99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61">
      <c r="B15" s="99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6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5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56" ht="20.2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BD18" s="4"/>
    </row>
    <row r="19" spans="2:5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BD21" s="3"/>
    </row>
    <row r="22" spans="2:5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  <c r="E111" s="1"/>
    </row>
    <row r="112" spans="2:12">
      <c r="C112" s="1"/>
      <c r="D112" s="1"/>
      <c r="E112" s="1"/>
    </row>
    <row r="113" spans="3:5">
      <c r="C113" s="1"/>
      <c r="D113" s="1"/>
      <c r="E113" s="1"/>
    </row>
    <row r="114" spans="3:5">
      <c r="C114" s="1"/>
      <c r="D114" s="1"/>
      <c r="E114" s="1"/>
    </row>
    <row r="115" spans="3:5">
      <c r="C115" s="1"/>
      <c r="D115" s="1"/>
      <c r="E115" s="1"/>
    </row>
    <row r="116" spans="3:5">
      <c r="C116" s="1"/>
      <c r="D116" s="1"/>
      <c r="E116" s="1"/>
    </row>
    <row r="117" spans="3:5">
      <c r="C117" s="1"/>
      <c r="D117" s="1"/>
      <c r="E117" s="1"/>
    </row>
    <row r="118" spans="3:5">
      <c r="C118" s="1"/>
      <c r="D118" s="1"/>
      <c r="E118" s="1"/>
    </row>
    <row r="119" spans="3:5">
      <c r="C119" s="1"/>
      <c r="D119" s="1"/>
      <c r="E119" s="1"/>
    </row>
    <row r="120" spans="3:5">
      <c r="C120" s="1"/>
      <c r="D120" s="1"/>
      <c r="E120" s="1"/>
    </row>
    <row r="121" spans="3:5">
      <c r="C121" s="1"/>
      <c r="D121" s="1"/>
      <c r="E121" s="1"/>
    </row>
    <row r="122" spans="3:5">
      <c r="C122" s="1"/>
      <c r="D122" s="1"/>
      <c r="E122" s="1"/>
    </row>
    <row r="123" spans="3:5">
      <c r="C123" s="1"/>
      <c r="D123" s="1"/>
      <c r="E123" s="1"/>
    </row>
    <row r="124" spans="3:5">
      <c r="C124" s="1"/>
      <c r="D124" s="1"/>
      <c r="E124" s="1"/>
    </row>
    <row r="125" spans="3:5">
      <c r="C125" s="1"/>
      <c r="D125" s="1"/>
      <c r="E125" s="1"/>
    </row>
    <row r="126" spans="3:5">
      <c r="C126" s="1"/>
      <c r="D126" s="1"/>
      <c r="E126" s="1"/>
    </row>
    <row r="127" spans="3:5">
      <c r="C127" s="1"/>
      <c r="D127" s="1"/>
      <c r="E127" s="1"/>
    </row>
    <row r="128" spans="3:5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0 D45:XFD1048576 D41:AF44 AH41:XFD4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80"/>
  <sheetViews>
    <sheetView rightToLeft="1" workbookViewId="0">
      <selection activeCell="I22" sqref="I22"/>
    </sheetView>
  </sheetViews>
  <sheetFormatPr defaultColWidth="9.140625" defaultRowHeight="18"/>
  <cols>
    <col min="1" max="1" width="6.28515625" style="2" customWidth="1"/>
    <col min="2" max="2" width="32.7109375" style="2" bestFit="1" customWidth="1"/>
    <col min="3" max="3" width="41.7109375" style="2" bestFit="1" customWidth="1"/>
    <col min="4" max="4" width="5.42578125" style="2" bestFit="1" customWidth="1"/>
    <col min="5" max="5" width="5.28515625" style="2" bestFit="1" customWidth="1"/>
    <col min="6" max="6" width="12.28515625" style="1" bestFit="1" customWidth="1"/>
    <col min="7" max="7" width="9" style="1" bestFit="1" customWidth="1"/>
    <col min="8" max="8" width="10.7109375" style="1" bestFit="1" customWidth="1"/>
    <col min="9" max="9" width="10.85546875" style="1" bestFit="1" customWidth="1"/>
    <col min="10" max="10" width="9.140625" style="1" bestFit="1" customWidth="1"/>
    <col min="11" max="11" width="9" style="3" bestFit="1" customWidth="1"/>
    <col min="12" max="12" width="7.7109375" style="3" customWidth="1"/>
    <col min="13" max="13" width="7.140625" style="3" customWidth="1"/>
    <col min="14" max="14" width="6" style="3" customWidth="1"/>
    <col min="15" max="15" width="7.85546875" style="3" customWidth="1"/>
    <col min="16" max="16" width="8.140625" style="3" customWidth="1"/>
    <col min="17" max="17" width="6.28515625" style="1" customWidth="1"/>
    <col min="18" max="18" width="8" style="1" customWidth="1"/>
    <col min="19" max="19" width="8.7109375" style="1" customWidth="1"/>
    <col min="20" max="20" width="10" style="1" customWidth="1"/>
    <col min="21" max="21" width="9.5703125" style="1" customWidth="1"/>
    <col min="22" max="22" width="6.140625" style="1" customWidth="1"/>
    <col min="23" max="24" width="5.7109375" style="1" customWidth="1"/>
    <col min="25" max="25" width="6.85546875" style="1" customWidth="1"/>
    <col min="26" max="26" width="6.42578125" style="1" customWidth="1"/>
    <col min="27" max="27" width="6.7109375" style="1" customWidth="1"/>
    <col min="28" max="28" width="7.28515625" style="1" customWidth="1"/>
    <col min="29" max="40" width="5.7109375" style="1" customWidth="1"/>
    <col min="41" max="16384" width="9.140625" style="1"/>
  </cols>
  <sheetData>
    <row r="1" spans="1:60">
      <c r="B1" s="57" t="s">
        <v>190</v>
      </c>
      <c r="C1" s="78" t="s" vm="1">
        <v>266</v>
      </c>
    </row>
    <row r="2" spans="1:60">
      <c r="B2" s="57" t="s">
        <v>189</v>
      </c>
      <c r="C2" s="78" t="s">
        <v>267</v>
      </c>
    </row>
    <row r="3" spans="1:60">
      <c r="B3" s="57" t="s">
        <v>191</v>
      </c>
      <c r="C3" s="78" t="s">
        <v>268</v>
      </c>
    </row>
    <row r="4" spans="1:60">
      <c r="B4" s="57" t="s">
        <v>192</v>
      </c>
      <c r="C4" s="78">
        <v>8801</v>
      </c>
    </row>
    <row r="6" spans="1:60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5"/>
      <c r="BD6" s="1" t="s">
        <v>131</v>
      </c>
      <c r="BF6" s="1" t="s">
        <v>198</v>
      </c>
      <c r="BH6" s="3" t="s">
        <v>175</v>
      </c>
    </row>
    <row r="7" spans="1:60" ht="26.25" customHeight="1">
      <c r="B7" s="173" t="s">
        <v>105</v>
      </c>
      <c r="C7" s="174"/>
      <c r="D7" s="174"/>
      <c r="E7" s="174"/>
      <c r="F7" s="174"/>
      <c r="G7" s="174"/>
      <c r="H7" s="174"/>
      <c r="I7" s="174"/>
      <c r="J7" s="174"/>
      <c r="K7" s="175"/>
      <c r="BD7" s="3" t="s">
        <v>133</v>
      </c>
      <c r="BF7" s="1" t="s">
        <v>153</v>
      </c>
      <c r="BH7" s="3" t="s">
        <v>174</v>
      </c>
    </row>
    <row r="8" spans="1:60" s="3" customFormat="1" ht="78.75">
      <c r="A8" s="2"/>
      <c r="B8" s="23" t="s">
        <v>127</v>
      </c>
      <c r="C8" s="31" t="s">
        <v>48</v>
      </c>
      <c r="D8" s="31" t="s">
        <v>130</v>
      </c>
      <c r="E8" s="31" t="s">
        <v>70</v>
      </c>
      <c r="F8" s="31" t="s">
        <v>112</v>
      </c>
      <c r="G8" s="31" t="s">
        <v>250</v>
      </c>
      <c r="H8" s="31" t="s">
        <v>249</v>
      </c>
      <c r="I8" s="31" t="s">
        <v>67</v>
      </c>
      <c r="J8" s="31" t="s">
        <v>193</v>
      </c>
      <c r="K8" s="31" t="s">
        <v>195</v>
      </c>
      <c r="BC8" s="1" t="s">
        <v>146</v>
      </c>
      <c r="BD8" s="1" t="s">
        <v>147</v>
      </c>
      <c r="BE8" s="1" t="s">
        <v>154</v>
      </c>
      <c r="BG8" s="4" t="s">
        <v>176</v>
      </c>
    </row>
    <row r="9" spans="1:60" s="3" customFormat="1" ht="18.75" customHeight="1">
      <c r="A9" s="2"/>
      <c r="B9" s="16"/>
      <c r="C9" s="17"/>
      <c r="D9" s="17"/>
      <c r="E9" s="17"/>
      <c r="F9" s="17"/>
      <c r="G9" s="17" t="s">
        <v>257</v>
      </c>
      <c r="H9" s="17"/>
      <c r="I9" s="17" t="s">
        <v>253</v>
      </c>
      <c r="J9" s="33" t="s">
        <v>20</v>
      </c>
      <c r="K9" s="58" t="s">
        <v>20</v>
      </c>
      <c r="BC9" s="1" t="s">
        <v>143</v>
      </c>
      <c r="BE9" s="1" t="s">
        <v>155</v>
      </c>
      <c r="BG9" s="4" t="s">
        <v>177</v>
      </c>
    </row>
    <row r="10" spans="1:60" s="4" customFormat="1" ht="18" customHeight="1">
      <c r="A10" s="2"/>
      <c r="B10" s="19"/>
      <c r="C10" s="20" t="s">
        <v>1</v>
      </c>
      <c r="D10" s="20" t="s">
        <v>2</v>
      </c>
      <c r="E10" s="20" t="s">
        <v>3</v>
      </c>
      <c r="F10" s="20" t="s">
        <v>3</v>
      </c>
      <c r="G10" s="20" t="s">
        <v>4</v>
      </c>
      <c r="H10" s="20" t="s">
        <v>5</v>
      </c>
      <c r="I10" s="59" t="s">
        <v>6</v>
      </c>
      <c r="J10" s="59" t="s">
        <v>7</v>
      </c>
      <c r="K10" s="59" t="s">
        <v>8</v>
      </c>
      <c r="L10" s="3"/>
      <c r="M10" s="3"/>
      <c r="N10" s="3"/>
      <c r="O10" s="3"/>
      <c r="BC10" s="1" t="s">
        <v>139</v>
      </c>
      <c r="BD10" s="3"/>
      <c r="BE10" s="1" t="s">
        <v>199</v>
      </c>
      <c r="BG10" s="1" t="s">
        <v>183</v>
      </c>
    </row>
    <row r="11" spans="1:60" s="4" customFormat="1" ht="18" customHeight="1">
      <c r="A11" s="116"/>
      <c r="B11" s="128" t="s">
        <v>52</v>
      </c>
      <c r="C11" s="124"/>
      <c r="D11" s="124"/>
      <c r="E11" s="124"/>
      <c r="F11" s="124"/>
      <c r="G11" s="125"/>
      <c r="H11" s="127"/>
      <c r="I11" s="125">
        <v>-18891.46614</v>
      </c>
      <c r="J11" s="126">
        <f>I11/$I$11</f>
        <v>1</v>
      </c>
      <c r="K11" s="126">
        <f>I11/'סכום נכסי הקרן'!$C$42</f>
        <v>-4.0291642128006165E-3</v>
      </c>
      <c r="L11" s="3"/>
      <c r="M11" s="3"/>
      <c r="N11" s="3"/>
      <c r="O11" s="3"/>
      <c r="BC11" s="100" t="s">
        <v>138</v>
      </c>
      <c r="BD11" s="3"/>
      <c r="BE11" s="100" t="s">
        <v>156</v>
      </c>
      <c r="BG11" s="100" t="s">
        <v>178</v>
      </c>
    </row>
    <row r="12" spans="1:60" s="100" customFormat="1" ht="20.25">
      <c r="A12" s="116"/>
      <c r="B12" s="129" t="s">
        <v>246</v>
      </c>
      <c r="C12" s="124"/>
      <c r="D12" s="124"/>
      <c r="E12" s="124"/>
      <c r="F12" s="124"/>
      <c r="G12" s="125"/>
      <c r="H12" s="127"/>
      <c r="I12" s="125">
        <v>-18891.46614</v>
      </c>
      <c r="J12" s="126">
        <f t="shared" ref="J12:J20" si="0">I12/$I$11</f>
        <v>1</v>
      </c>
      <c r="K12" s="126">
        <f>I12/'סכום נכסי הקרן'!$C$42</f>
        <v>-4.0291642128006165E-3</v>
      </c>
      <c r="L12" s="3"/>
      <c r="M12" s="3"/>
      <c r="N12" s="3"/>
      <c r="O12" s="3"/>
      <c r="BC12" s="100" t="s">
        <v>136</v>
      </c>
      <c r="BD12" s="4"/>
      <c r="BE12" s="100" t="s">
        <v>157</v>
      </c>
      <c r="BG12" s="100" t="s">
        <v>179</v>
      </c>
    </row>
    <row r="13" spans="1:60">
      <c r="B13" s="83" t="s">
        <v>1608</v>
      </c>
      <c r="C13" s="84" t="s">
        <v>1609</v>
      </c>
      <c r="D13" s="97" t="s">
        <v>28</v>
      </c>
      <c r="E13" s="97" t="s">
        <v>1610</v>
      </c>
      <c r="F13" s="97" t="s">
        <v>174</v>
      </c>
      <c r="G13" s="94">
        <v>55</v>
      </c>
      <c r="H13" s="96">
        <v>134900</v>
      </c>
      <c r="I13" s="94">
        <v>-690.84834000000001</v>
      </c>
      <c r="J13" s="95">
        <f t="shared" si="0"/>
        <v>3.6569334263433721E-2</v>
      </c>
      <c r="K13" s="95">
        <f>I13/'סכום נכסי הקרן'!$C$42</f>
        <v>-1.4734385290017052E-4</v>
      </c>
      <c r="P13" s="1"/>
      <c r="BC13" s="1" t="s">
        <v>140</v>
      </c>
      <c r="BE13" s="1" t="s">
        <v>158</v>
      </c>
      <c r="BG13" s="1" t="s">
        <v>180</v>
      </c>
    </row>
    <row r="14" spans="1:60">
      <c r="B14" s="83" t="s">
        <v>1611</v>
      </c>
      <c r="C14" s="84" t="s">
        <v>1612</v>
      </c>
      <c r="D14" s="97" t="s">
        <v>28</v>
      </c>
      <c r="E14" s="97" t="s">
        <v>1610</v>
      </c>
      <c r="F14" s="97" t="s">
        <v>176</v>
      </c>
      <c r="G14" s="94">
        <v>133</v>
      </c>
      <c r="H14" s="96">
        <v>297400</v>
      </c>
      <c r="I14" s="94">
        <v>-78.106999999999999</v>
      </c>
      <c r="J14" s="95">
        <f t="shared" si="0"/>
        <v>4.1345123465361695E-3</v>
      </c>
      <c r="K14" s="95">
        <f>I14/'סכום נכסי הקרן'!$C$42</f>
        <v>-1.6658629184045836E-5</v>
      </c>
      <c r="P14" s="1"/>
      <c r="BC14" s="1" t="s">
        <v>137</v>
      </c>
      <c r="BE14" s="1" t="s">
        <v>159</v>
      </c>
      <c r="BG14" s="1" t="s">
        <v>182</v>
      </c>
    </row>
    <row r="15" spans="1:60">
      <c r="B15" s="83" t="s">
        <v>1613</v>
      </c>
      <c r="C15" s="84" t="s">
        <v>1614</v>
      </c>
      <c r="D15" s="97" t="s">
        <v>28</v>
      </c>
      <c r="E15" s="97" t="s">
        <v>1610</v>
      </c>
      <c r="F15" s="97" t="s">
        <v>177</v>
      </c>
      <c r="G15" s="94">
        <v>99</v>
      </c>
      <c r="H15" s="96">
        <v>665900</v>
      </c>
      <c r="I15" s="94">
        <v>-633.43722000000002</v>
      </c>
      <c r="J15" s="95">
        <f t="shared" si="0"/>
        <v>3.3530336677193441E-2</v>
      </c>
      <c r="K15" s="95">
        <f>I15/'סכום נכסי הקרן'!$C$42</f>
        <v>-1.3509923258290374E-4</v>
      </c>
      <c r="P15" s="1"/>
      <c r="BC15" s="1" t="s">
        <v>148</v>
      </c>
      <c r="BE15" s="1" t="s">
        <v>200</v>
      </c>
      <c r="BG15" s="1" t="s">
        <v>184</v>
      </c>
    </row>
    <row r="16" spans="1:60" ht="20.25">
      <c r="B16" s="83" t="s">
        <v>1615</v>
      </c>
      <c r="C16" s="84" t="s">
        <v>1616</v>
      </c>
      <c r="D16" s="97" t="s">
        <v>28</v>
      </c>
      <c r="E16" s="97" t="s">
        <v>1610</v>
      </c>
      <c r="F16" s="97" t="s">
        <v>174</v>
      </c>
      <c r="G16" s="94">
        <v>1084</v>
      </c>
      <c r="H16" s="96">
        <v>250525</v>
      </c>
      <c r="I16" s="94">
        <v>-17081.15814</v>
      </c>
      <c r="J16" s="95">
        <f t="shared" si="0"/>
        <v>0.90417323956837159</v>
      </c>
      <c r="K16" s="95">
        <f>I16/'סכום נכסי הקרן'!$C$42</f>
        <v>-3.6430624590408807E-3</v>
      </c>
      <c r="P16" s="1"/>
      <c r="BC16" s="4" t="s">
        <v>134</v>
      </c>
      <c r="BD16" s="1" t="s">
        <v>149</v>
      </c>
      <c r="BE16" s="1" t="s">
        <v>160</v>
      </c>
      <c r="BG16" s="1" t="s">
        <v>185</v>
      </c>
    </row>
    <row r="17" spans="2:60">
      <c r="B17" s="83" t="s">
        <v>1617</v>
      </c>
      <c r="C17" s="84" t="s">
        <v>1618</v>
      </c>
      <c r="D17" s="97" t="s">
        <v>28</v>
      </c>
      <c r="E17" s="97" t="s">
        <v>1610</v>
      </c>
      <c r="F17" s="97" t="s">
        <v>178</v>
      </c>
      <c r="G17" s="94">
        <v>22</v>
      </c>
      <c r="H17" s="96">
        <v>556100</v>
      </c>
      <c r="I17" s="94">
        <v>3.3230300000000002</v>
      </c>
      <c r="J17" s="95">
        <f t="shared" si="0"/>
        <v>-1.7590111722265724E-4</v>
      </c>
      <c r="K17" s="95">
        <f>I17/'סכום נכסי הקרן'!$C$42</f>
        <v>7.0873448650517663E-7</v>
      </c>
      <c r="P17" s="1"/>
      <c r="BC17" s="1" t="s">
        <v>144</v>
      </c>
      <c r="BE17" s="1" t="s">
        <v>161</v>
      </c>
      <c r="BG17" s="1" t="s">
        <v>186</v>
      </c>
    </row>
    <row r="18" spans="2:60">
      <c r="B18" s="83" t="s">
        <v>1619</v>
      </c>
      <c r="C18" s="84" t="s">
        <v>1620</v>
      </c>
      <c r="D18" s="97" t="s">
        <v>28</v>
      </c>
      <c r="E18" s="97" t="s">
        <v>1610</v>
      </c>
      <c r="F18" s="97" t="s">
        <v>176</v>
      </c>
      <c r="G18" s="94">
        <v>63</v>
      </c>
      <c r="H18" s="96">
        <v>11920</v>
      </c>
      <c r="I18" s="94">
        <v>-8.1111199999999997</v>
      </c>
      <c r="J18" s="95">
        <f t="shared" si="0"/>
        <v>4.2935365311990548E-4</v>
      </c>
      <c r="K18" s="95">
        <f>I18/'סכום נכסי הקרן'!$C$42</f>
        <v>-1.7299363737859327E-6</v>
      </c>
      <c r="BD18" s="1" t="s">
        <v>132</v>
      </c>
      <c r="BF18" s="1" t="s">
        <v>162</v>
      </c>
      <c r="BH18" s="1" t="s">
        <v>28</v>
      </c>
    </row>
    <row r="19" spans="2:60">
      <c r="B19" s="83" t="s">
        <v>1621</v>
      </c>
      <c r="C19" s="84" t="s">
        <v>1622</v>
      </c>
      <c r="D19" s="97" t="s">
        <v>28</v>
      </c>
      <c r="E19" s="97" t="s">
        <v>1610</v>
      </c>
      <c r="F19" s="97" t="s">
        <v>176</v>
      </c>
      <c r="G19" s="94">
        <v>67</v>
      </c>
      <c r="H19" s="96">
        <v>11600</v>
      </c>
      <c r="I19" s="94">
        <v>-220.96393</v>
      </c>
      <c r="J19" s="95">
        <f t="shared" si="0"/>
        <v>1.1696494510404368E-2</v>
      </c>
      <c r="K19" s="95">
        <f>I19/'סכום נכסי הקרן'!$C$42</f>
        <v>-4.7127097096540143E-5</v>
      </c>
      <c r="BD19" s="1" t="s">
        <v>145</v>
      </c>
      <c r="BF19" s="1" t="s">
        <v>163</v>
      </c>
    </row>
    <row r="20" spans="2:60">
      <c r="B20" s="83" t="s">
        <v>1623</v>
      </c>
      <c r="C20" s="84" t="s">
        <v>1624</v>
      </c>
      <c r="D20" s="97" t="s">
        <v>28</v>
      </c>
      <c r="E20" s="97" t="s">
        <v>1610</v>
      </c>
      <c r="F20" s="97" t="s">
        <v>184</v>
      </c>
      <c r="G20" s="94">
        <v>6</v>
      </c>
      <c r="H20" s="96">
        <v>149350</v>
      </c>
      <c r="I20" s="94">
        <v>-182.16342</v>
      </c>
      <c r="J20" s="95">
        <f t="shared" si="0"/>
        <v>9.6426300981634662E-3</v>
      </c>
      <c r="K20" s="95">
        <f>I20/'סכום נכסי הקרן'!$C$42</f>
        <v>-3.885174010879433E-5</v>
      </c>
      <c r="BD20" s="1" t="s">
        <v>150</v>
      </c>
      <c r="BF20" s="1" t="s">
        <v>164</v>
      </c>
    </row>
    <row r="21" spans="2:60">
      <c r="B21" s="105"/>
      <c r="C21" s="84"/>
      <c r="D21" s="84"/>
      <c r="E21" s="84"/>
      <c r="F21" s="84"/>
      <c r="G21" s="94"/>
      <c r="H21" s="96"/>
      <c r="I21" s="84"/>
      <c r="J21" s="95"/>
      <c r="K21" s="84"/>
      <c r="BD21" s="1" t="s">
        <v>135</v>
      </c>
      <c r="BE21" s="1" t="s">
        <v>151</v>
      </c>
      <c r="BF21" s="1" t="s">
        <v>165</v>
      </c>
    </row>
    <row r="22" spans="2:6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BD22" s="1" t="s">
        <v>141</v>
      </c>
      <c r="BF22" s="1" t="s">
        <v>166</v>
      </c>
    </row>
    <row r="23" spans="2:6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BD23" s="1" t="s">
        <v>28</v>
      </c>
      <c r="BE23" s="1" t="s">
        <v>142</v>
      </c>
      <c r="BF23" s="1" t="s">
        <v>201</v>
      </c>
    </row>
    <row r="24" spans="2:60">
      <c r="B24" s="99" t="s">
        <v>265</v>
      </c>
      <c r="C24" s="101"/>
      <c r="D24" s="101"/>
      <c r="E24" s="101"/>
      <c r="F24" s="101"/>
      <c r="G24" s="101"/>
      <c r="H24" s="101"/>
      <c r="I24" s="101"/>
      <c r="J24" s="101"/>
      <c r="K24" s="101"/>
      <c r="BF24" s="1" t="s">
        <v>204</v>
      </c>
    </row>
    <row r="25" spans="2:60">
      <c r="B25" s="99" t="s">
        <v>123</v>
      </c>
      <c r="C25" s="101"/>
      <c r="D25" s="101"/>
      <c r="E25" s="101"/>
      <c r="F25" s="101"/>
      <c r="G25" s="101"/>
      <c r="H25" s="101"/>
      <c r="I25" s="101"/>
      <c r="J25" s="101"/>
      <c r="K25" s="101"/>
      <c r="BF25" s="1" t="s">
        <v>167</v>
      </c>
    </row>
    <row r="26" spans="2:60">
      <c r="B26" s="99" t="s">
        <v>248</v>
      </c>
      <c r="C26" s="101"/>
      <c r="D26" s="101"/>
      <c r="E26" s="101"/>
      <c r="F26" s="101"/>
      <c r="G26" s="101"/>
      <c r="H26" s="101"/>
      <c r="I26" s="101"/>
      <c r="J26" s="101"/>
      <c r="K26" s="101"/>
      <c r="BF26" s="1" t="s">
        <v>168</v>
      </c>
    </row>
    <row r="27" spans="2:60">
      <c r="B27" s="99" t="s">
        <v>256</v>
      </c>
      <c r="C27" s="101"/>
      <c r="D27" s="101"/>
      <c r="E27" s="101"/>
      <c r="F27" s="101"/>
      <c r="G27" s="101"/>
      <c r="H27" s="101"/>
      <c r="I27" s="101"/>
      <c r="J27" s="101"/>
      <c r="K27" s="101"/>
      <c r="BF27" s="1" t="s">
        <v>203</v>
      </c>
    </row>
    <row r="28" spans="2:6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BF28" s="1" t="s">
        <v>169</v>
      </c>
    </row>
    <row r="29" spans="2:6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BF29" s="1" t="s">
        <v>170</v>
      </c>
    </row>
    <row r="30" spans="2:6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BF30" s="1" t="s">
        <v>202</v>
      </c>
    </row>
    <row r="31" spans="2:6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BF31" s="1" t="s">
        <v>28</v>
      </c>
    </row>
    <row r="32" spans="2:60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2:11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</row>
    <row r="114" spans="2:11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</row>
    <row r="115" spans="2:11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</row>
    <row r="116" spans="2:11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</row>
    <row r="117" spans="2:11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</row>
    <row r="118" spans="2:11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</row>
    <row r="119" spans="2:11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</row>
    <row r="120" spans="2:11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</row>
    <row r="121" spans="2:11">
      <c r="C121" s="3"/>
      <c r="D121" s="3"/>
      <c r="E121" s="3"/>
      <c r="F121" s="3"/>
      <c r="G121" s="3"/>
      <c r="H121" s="3"/>
    </row>
    <row r="122" spans="2:11">
      <c r="C122" s="3"/>
      <c r="D122" s="3"/>
      <c r="E122" s="3"/>
      <c r="F122" s="3"/>
      <c r="G122" s="3"/>
      <c r="H122" s="3"/>
    </row>
    <row r="123" spans="2:11">
      <c r="C123" s="3"/>
      <c r="D123" s="3"/>
      <c r="E123" s="3"/>
      <c r="F123" s="3"/>
      <c r="G123" s="3"/>
      <c r="H123" s="3"/>
    </row>
    <row r="124" spans="2:11">
      <c r="C124" s="3"/>
      <c r="D124" s="3"/>
      <c r="E124" s="3"/>
      <c r="F124" s="3"/>
      <c r="G124" s="3"/>
      <c r="H124" s="3"/>
    </row>
    <row r="125" spans="2:11">
      <c r="C125" s="3"/>
      <c r="D125" s="3"/>
      <c r="E125" s="3"/>
      <c r="F125" s="3"/>
      <c r="G125" s="3"/>
      <c r="H125" s="3"/>
    </row>
    <row r="126" spans="2:11">
      <c r="C126" s="3"/>
      <c r="D126" s="3"/>
      <c r="E126" s="3"/>
      <c r="F126" s="3"/>
      <c r="G126" s="3"/>
      <c r="H126" s="3"/>
    </row>
    <row r="127" spans="2:11">
      <c r="C127" s="3"/>
      <c r="D127" s="3"/>
      <c r="E127" s="3"/>
      <c r="F127" s="3"/>
      <c r="G127" s="3"/>
      <c r="H127" s="3"/>
    </row>
    <row r="128" spans="2:11">
      <c r="C128" s="3"/>
      <c r="D128" s="3"/>
      <c r="E128" s="3"/>
      <c r="F128" s="3"/>
      <c r="G128" s="3"/>
      <c r="H128" s="3"/>
    </row>
    <row r="129" spans="3:8">
      <c r="C129" s="3"/>
      <c r="D129" s="3"/>
      <c r="E129" s="3"/>
      <c r="F129" s="3"/>
      <c r="G129" s="3"/>
      <c r="H129" s="3"/>
    </row>
    <row r="130" spans="3:8">
      <c r="C130" s="3"/>
      <c r="D130" s="3"/>
      <c r="E130" s="3"/>
      <c r="F130" s="3"/>
      <c r="G130" s="3"/>
      <c r="H130" s="3"/>
    </row>
    <row r="131" spans="3:8">
      <c r="C131" s="3"/>
      <c r="D131" s="3"/>
      <c r="E131" s="3"/>
      <c r="F131" s="3"/>
      <c r="G131" s="3"/>
      <c r="H131" s="3"/>
    </row>
    <row r="132" spans="3:8">
      <c r="C132" s="3"/>
      <c r="D132" s="3"/>
      <c r="E132" s="3"/>
      <c r="F132" s="3"/>
      <c r="G132" s="3"/>
      <c r="H132" s="3"/>
    </row>
    <row r="133" spans="3:8">
      <c r="C133" s="3"/>
      <c r="D133" s="3"/>
      <c r="E133" s="3"/>
      <c r="F133" s="3"/>
      <c r="G133" s="3"/>
      <c r="H133" s="3"/>
    </row>
    <row r="134" spans="3:8">
      <c r="C134" s="3"/>
      <c r="D134" s="3"/>
      <c r="E134" s="3"/>
      <c r="F134" s="3"/>
      <c r="G134" s="3"/>
      <c r="H134" s="3"/>
    </row>
    <row r="135" spans="3:8">
      <c r="C135" s="3"/>
      <c r="D135" s="3"/>
      <c r="E135" s="3"/>
      <c r="F135" s="3"/>
      <c r="G135" s="3"/>
      <c r="H135" s="3"/>
    </row>
    <row r="136" spans="3:8">
      <c r="C136" s="3"/>
      <c r="D136" s="3"/>
      <c r="E136" s="3"/>
      <c r="F136" s="3"/>
      <c r="G136" s="3"/>
      <c r="H136" s="3"/>
    </row>
    <row r="137" spans="3:8">
      <c r="C137" s="3"/>
      <c r="D137" s="3"/>
      <c r="E137" s="3"/>
      <c r="F137" s="3"/>
      <c r="G137" s="3"/>
      <c r="H137" s="3"/>
    </row>
    <row r="138" spans="3:8">
      <c r="C138" s="3"/>
      <c r="D138" s="3"/>
      <c r="E138" s="3"/>
      <c r="F138" s="3"/>
      <c r="G138" s="3"/>
      <c r="H138" s="3"/>
    </row>
    <row r="139" spans="3:8">
      <c r="C139" s="3"/>
      <c r="D139" s="3"/>
      <c r="E139" s="3"/>
      <c r="F139" s="3"/>
      <c r="G139" s="3"/>
      <c r="H139" s="3"/>
    </row>
    <row r="140" spans="3:8">
      <c r="C140" s="3"/>
      <c r="D140" s="3"/>
      <c r="E140" s="3"/>
      <c r="F140" s="3"/>
      <c r="G140" s="3"/>
      <c r="H140" s="3"/>
    </row>
    <row r="141" spans="3:8">
      <c r="C141" s="3"/>
      <c r="D141" s="3"/>
      <c r="E141" s="3"/>
      <c r="F141" s="3"/>
      <c r="G141" s="3"/>
      <c r="H141" s="3"/>
    </row>
    <row r="142" spans="3:8">
      <c r="C142" s="3"/>
      <c r="D142" s="3"/>
      <c r="E142" s="3"/>
      <c r="F142" s="3"/>
      <c r="G142" s="3"/>
      <c r="H142" s="3"/>
    </row>
    <row r="143" spans="3:8">
      <c r="C143" s="3"/>
      <c r="D143" s="3"/>
      <c r="E143" s="3"/>
      <c r="F143" s="3"/>
      <c r="G143" s="3"/>
      <c r="H143" s="3"/>
    </row>
    <row r="144" spans="3:8">
      <c r="C144" s="3"/>
      <c r="D144" s="3"/>
      <c r="E144" s="3"/>
      <c r="F144" s="3"/>
      <c r="G144" s="3"/>
      <c r="H144" s="3"/>
    </row>
    <row r="145" spans="3:8">
      <c r="C145" s="3"/>
      <c r="D145" s="3"/>
      <c r="E145" s="3"/>
      <c r="F145" s="3"/>
      <c r="G145" s="3"/>
      <c r="H145" s="3"/>
    </row>
    <row r="146" spans="3:8">
      <c r="C146" s="3"/>
      <c r="D146" s="3"/>
      <c r="E146" s="3"/>
      <c r="F146" s="3"/>
      <c r="G146" s="3"/>
      <c r="H146" s="3"/>
    </row>
    <row r="147" spans="3:8">
      <c r="C147" s="3"/>
      <c r="D147" s="3"/>
      <c r="E147" s="3"/>
      <c r="F147" s="3"/>
      <c r="G147" s="3"/>
      <c r="H147" s="3"/>
    </row>
    <row r="148" spans="3:8">
      <c r="C148" s="3"/>
      <c r="D148" s="3"/>
      <c r="E148" s="3"/>
      <c r="F148" s="3"/>
      <c r="G148" s="3"/>
      <c r="H148" s="3"/>
    </row>
    <row r="149" spans="3:8">
      <c r="C149" s="3"/>
      <c r="D149" s="3"/>
      <c r="E149" s="3"/>
      <c r="F149" s="3"/>
      <c r="G149" s="3"/>
      <c r="H149" s="3"/>
    </row>
    <row r="150" spans="3:8">
      <c r="C150" s="3"/>
      <c r="D150" s="3"/>
      <c r="E150" s="3"/>
      <c r="F150" s="3"/>
      <c r="G150" s="3"/>
      <c r="H150" s="3"/>
    </row>
    <row r="151" spans="3:8">
      <c r="C151" s="3"/>
      <c r="D151" s="3"/>
      <c r="E151" s="3"/>
      <c r="F151" s="3"/>
      <c r="G151" s="3"/>
      <c r="H151" s="3"/>
    </row>
    <row r="152" spans="3:8">
      <c r="C152" s="3"/>
      <c r="D152" s="3"/>
      <c r="E152" s="3"/>
      <c r="F152" s="3"/>
      <c r="G152" s="3"/>
      <c r="H152" s="3"/>
    </row>
    <row r="153" spans="3:8">
      <c r="C153" s="3"/>
      <c r="D153" s="3"/>
      <c r="E153" s="3"/>
      <c r="F153" s="3"/>
      <c r="G153" s="3"/>
      <c r="H153" s="3"/>
    </row>
    <row r="154" spans="3:8">
      <c r="C154" s="3"/>
      <c r="D154" s="3"/>
      <c r="E154" s="3"/>
      <c r="F154" s="3"/>
      <c r="G154" s="3"/>
      <c r="H154" s="3"/>
    </row>
    <row r="155" spans="3:8">
      <c r="C155" s="3"/>
      <c r="D155" s="3"/>
      <c r="E155" s="3"/>
      <c r="F155" s="3"/>
      <c r="G155" s="3"/>
      <c r="H155" s="3"/>
    </row>
    <row r="156" spans="3:8">
      <c r="C156" s="3"/>
      <c r="D156" s="3"/>
      <c r="E156" s="3"/>
      <c r="F156" s="3"/>
      <c r="G156" s="3"/>
      <c r="H156" s="3"/>
    </row>
    <row r="157" spans="3:8">
      <c r="C157" s="3"/>
      <c r="D157" s="3"/>
      <c r="E157" s="3"/>
      <c r="F157" s="3"/>
      <c r="G157" s="3"/>
      <c r="H157" s="3"/>
    </row>
    <row r="158" spans="3:8">
      <c r="C158" s="3"/>
      <c r="D158" s="3"/>
      <c r="E158" s="3"/>
      <c r="F158" s="3"/>
      <c r="G158" s="3"/>
      <c r="H158" s="3"/>
    </row>
    <row r="159" spans="3:8">
      <c r="C159" s="3"/>
      <c r="D159" s="3"/>
      <c r="E159" s="3"/>
      <c r="F159" s="3"/>
      <c r="G159" s="3"/>
      <c r="H159" s="3"/>
    </row>
    <row r="160" spans="3:8">
      <c r="C160" s="3"/>
      <c r="D160" s="3"/>
      <c r="E160" s="3"/>
      <c r="F160" s="3"/>
      <c r="G160" s="3"/>
      <c r="H160" s="3"/>
    </row>
    <row r="161" spans="3:8">
      <c r="C161" s="3"/>
      <c r="D161" s="3"/>
      <c r="E161" s="3"/>
      <c r="F161" s="3"/>
      <c r="G161" s="3"/>
      <c r="H161" s="3"/>
    </row>
    <row r="162" spans="3:8">
      <c r="C162" s="3"/>
      <c r="D162" s="3"/>
      <c r="E162" s="3"/>
      <c r="F162" s="3"/>
      <c r="G162" s="3"/>
      <c r="H162" s="3"/>
    </row>
    <row r="163" spans="3:8">
      <c r="C163" s="3"/>
      <c r="D163" s="3"/>
      <c r="E163" s="3"/>
      <c r="F163" s="3"/>
      <c r="G163" s="3"/>
      <c r="H163" s="3"/>
    </row>
    <row r="164" spans="3:8">
      <c r="C164" s="3"/>
      <c r="D164" s="3"/>
      <c r="E164" s="3"/>
      <c r="F164" s="3"/>
      <c r="G164" s="3"/>
      <c r="H164" s="3"/>
    </row>
    <row r="165" spans="3:8">
      <c r="C165" s="3"/>
      <c r="D165" s="3"/>
      <c r="E165" s="3"/>
      <c r="F165" s="3"/>
      <c r="G165" s="3"/>
      <c r="H165" s="3"/>
    </row>
    <row r="166" spans="3:8">
      <c r="C166" s="3"/>
      <c r="D166" s="3"/>
      <c r="E166" s="3"/>
      <c r="F166" s="3"/>
      <c r="G166" s="3"/>
      <c r="H166" s="3"/>
    </row>
    <row r="167" spans="3:8">
      <c r="C167" s="3"/>
      <c r="D167" s="3"/>
      <c r="E167" s="3"/>
      <c r="F167" s="3"/>
      <c r="G167" s="3"/>
      <c r="H167" s="3"/>
    </row>
    <row r="168" spans="3:8">
      <c r="C168" s="3"/>
      <c r="D168" s="3"/>
      <c r="E168" s="3"/>
      <c r="F168" s="3"/>
      <c r="G168" s="3"/>
      <c r="H168" s="3"/>
    </row>
    <row r="169" spans="3:8">
      <c r="C169" s="3"/>
      <c r="D169" s="3"/>
      <c r="E169" s="3"/>
      <c r="F169" s="3"/>
      <c r="G169" s="3"/>
      <c r="H169" s="3"/>
    </row>
    <row r="170" spans="3:8">
      <c r="C170" s="3"/>
      <c r="D170" s="3"/>
      <c r="E170" s="3"/>
      <c r="F170" s="3"/>
      <c r="G170" s="3"/>
      <c r="H170" s="3"/>
    </row>
    <row r="171" spans="3:8">
      <c r="C171" s="3"/>
      <c r="D171" s="3"/>
      <c r="E171" s="3"/>
      <c r="F171" s="3"/>
      <c r="G171" s="3"/>
      <c r="H171" s="3"/>
    </row>
    <row r="172" spans="3:8">
      <c r="C172" s="3"/>
      <c r="D172" s="3"/>
      <c r="E172" s="3"/>
      <c r="F172" s="3"/>
      <c r="G172" s="3"/>
      <c r="H172" s="3"/>
    </row>
    <row r="173" spans="3:8">
      <c r="C173" s="3"/>
      <c r="D173" s="3"/>
      <c r="E173" s="3"/>
      <c r="F173" s="3"/>
      <c r="G173" s="3"/>
      <c r="H173" s="3"/>
    </row>
    <row r="174" spans="3:8">
      <c r="C174" s="3"/>
      <c r="D174" s="3"/>
      <c r="E174" s="3"/>
      <c r="F174" s="3"/>
      <c r="G174" s="3"/>
      <c r="H174" s="3"/>
    </row>
    <row r="175" spans="3:8">
      <c r="C175" s="3"/>
      <c r="D175" s="3"/>
      <c r="E175" s="3"/>
      <c r="F175" s="3"/>
      <c r="G175" s="3"/>
      <c r="H175" s="3"/>
    </row>
    <row r="176" spans="3:8">
      <c r="C176" s="3"/>
      <c r="D176" s="3"/>
      <c r="E176" s="3"/>
      <c r="F176" s="3"/>
      <c r="G176" s="3"/>
      <c r="H176" s="3"/>
    </row>
    <row r="177" spans="3:8">
      <c r="C177" s="3"/>
      <c r="D177" s="3"/>
      <c r="E177" s="3"/>
      <c r="F177" s="3"/>
      <c r="G177" s="3"/>
      <c r="H177" s="3"/>
    </row>
    <row r="178" spans="3:8">
      <c r="C178" s="3"/>
      <c r="D178" s="3"/>
      <c r="E178" s="3"/>
      <c r="F178" s="3"/>
      <c r="G178" s="3"/>
      <c r="H178" s="3"/>
    </row>
    <row r="179" spans="3:8">
      <c r="C179" s="3"/>
      <c r="D179" s="3"/>
      <c r="E179" s="3"/>
      <c r="F179" s="3"/>
      <c r="G179" s="3"/>
      <c r="H179" s="3"/>
    </row>
    <row r="180" spans="3:8">
      <c r="C180" s="3"/>
      <c r="D180" s="3"/>
      <c r="E180" s="3"/>
      <c r="F180" s="3"/>
      <c r="G180" s="3"/>
      <c r="H180" s="3"/>
    </row>
    <row r="181" spans="3:8">
      <c r="C181" s="3"/>
      <c r="D181" s="3"/>
      <c r="E181" s="3"/>
      <c r="F181" s="3"/>
      <c r="G181" s="3"/>
      <c r="H181" s="3"/>
    </row>
    <row r="182" spans="3:8">
      <c r="C182" s="3"/>
      <c r="D182" s="3"/>
      <c r="E182" s="3"/>
      <c r="F182" s="3"/>
      <c r="G182" s="3"/>
      <c r="H182" s="3"/>
    </row>
    <row r="183" spans="3:8">
      <c r="C183" s="3"/>
      <c r="D183" s="3"/>
      <c r="E183" s="3"/>
      <c r="F183" s="3"/>
      <c r="G183" s="3"/>
      <c r="H183" s="3"/>
    </row>
    <row r="184" spans="3:8">
      <c r="C184" s="3"/>
      <c r="D184" s="3"/>
      <c r="E184" s="3"/>
      <c r="F184" s="3"/>
      <c r="G184" s="3"/>
      <c r="H184" s="3"/>
    </row>
    <row r="185" spans="3:8">
      <c r="C185" s="3"/>
      <c r="D185" s="3"/>
      <c r="E185" s="3"/>
      <c r="F185" s="3"/>
      <c r="G185" s="3"/>
      <c r="H185" s="3"/>
    </row>
    <row r="186" spans="3:8">
      <c r="C186" s="3"/>
      <c r="D186" s="3"/>
      <c r="E186" s="3"/>
      <c r="F186" s="3"/>
      <c r="G186" s="3"/>
      <c r="H186" s="3"/>
    </row>
    <row r="187" spans="3:8">
      <c r="C187" s="3"/>
      <c r="D187" s="3"/>
      <c r="E187" s="3"/>
      <c r="F187" s="3"/>
      <c r="G187" s="3"/>
      <c r="H187" s="3"/>
    </row>
    <row r="188" spans="3:8">
      <c r="C188" s="3"/>
      <c r="D188" s="3"/>
      <c r="E188" s="3"/>
      <c r="F188" s="3"/>
      <c r="G188" s="3"/>
      <c r="H188" s="3"/>
    </row>
    <row r="189" spans="3:8">
      <c r="C189" s="3"/>
      <c r="D189" s="3"/>
      <c r="E189" s="3"/>
      <c r="F189" s="3"/>
      <c r="G189" s="3"/>
      <c r="H189" s="3"/>
    </row>
    <row r="190" spans="3:8">
      <c r="C190" s="3"/>
      <c r="D190" s="3"/>
      <c r="E190" s="3"/>
      <c r="F190" s="3"/>
      <c r="G190" s="3"/>
      <c r="H190" s="3"/>
    </row>
    <row r="191" spans="3:8">
      <c r="C191" s="3"/>
      <c r="D191" s="3"/>
      <c r="E191" s="3"/>
      <c r="F191" s="3"/>
      <c r="G191" s="3"/>
      <c r="H191" s="3"/>
    </row>
    <row r="192" spans="3:8">
      <c r="C192" s="3"/>
      <c r="D192" s="3"/>
      <c r="E192" s="3"/>
      <c r="F192" s="3"/>
      <c r="G192" s="3"/>
      <c r="H192" s="3"/>
    </row>
    <row r="193" spans="3:8">
      <c r="C193" s="3"/>
      <c r="D193" s="3"/>
      <c r="E193" s="3"/>
      <c r="F193" s="3"/>
      <c r="G193" s="3"/>
      <c r="H193" s="3"/>
    </row>
    <row r="194" spans="3:8">
      <c r="C194" s="3"/>
      <c r="D194" s="3"/>
      <c r="E194" s="3"/>
      <c r="F194" s="3"/>
      <c r="G194" s="3"/>
      <c r="H194" s="3"/>
    </row>
    <row r="195" spans="3:8">
      <c r="C195" s="3"/>
      <c r="D195" s="3"/>
      <c r="E195" s="3"/>
      <c r="F195" s="3"/>
      <c r="G195" s="3"/>
      <c r="H195" s="3"/>
    </row>
    <row r="196" spans="3:8">
      <c r="C196" s="3"/>
      <c r="D196" s="3"/>
      <c r="E196" s="3"/>
      <c r="F196" s="3"/>
      <c r="G196" s="3"/>
      <c r="H196" s="3"/>
    </row>
    <row r="197" spans="3:8">
      <c r="C197" s="3"/>
      <c r="D197" s="3"/>
      <c r="E197" s="3"/>
      <c r="F197" s="3"/>
      <c r="G197" s="3"/>
      <c r="H197" s="3"/>
    </row>
    <row r="198" spans="3:8">
      <c r="C198" s="3"/>
      <c r="D198" s="3"/>
      <c r="E198" s="3"/>
      <c r="F198" s="3"/>
      <c r="G198" s="3"/>
      <c r="H198" s="3"/>
    </row>
    <row r="199" spans="3:8">
      <c r="C199" s="3"/>
      <c r="D199" s="3"/>
      <c r="E199" s="3"/>
      <c r="F199" s="3"/>
      <c r="G199" s="3"/>
      <c r="H199" s="3"/>
    </row>
    <row r="200" spans="3:8">
      <c r="C200" s="3"/>
      <c r="D200" s="3"/>
      <c r="E200" s="3"/>
      <c r="F200" s="3"/>
      <c r="G200" s="3"/>
      <c r="H200" s="3"/>
    </row>
    <row r="201" spans="3:8">
      <c r="C201" s="3"/>
      <c r="D201" s="3"/>
      <c r="E201" s="3"/>
      <c r="F201" s="3"/>
      <c r="G201" s="3"/>
      <c r="H201" s="3"/>
    </row>
    <row r="202" spans="3:8">
      <c r="C202" s="3"/>
      <c r="D202" s="3"/>
      <c r="E202" s="3"/>
      <c r="F202" s="3"/>
      <c r="G202" s="3"/>
      <c r="H202" s="3"/>
    </row>
    <row r="203" spans="3:8">
      <c r="C203" s="3"/>
      <c r="D203" s="3"/>
      <c r="E203" s="3"/>
      <c r="F203" s="3"/>
      <c r="G203" s="3"/>
      <c r="H203" s="3"/>
    </row>
    <row r="204" spans="3:8">
      <c r="C204" s="3"/>
      <c r="D204" s="3"/>
      <c r="E204" s="3"/>
      <c r="F204" s="3"/>
      <c r="G204" s="3"/>
      <c r="H204" s="3"/>
    </row>
    <row r="205" spans="3:8">
      <c r="C205" s="3"/>
      <c r="D205" s="3"/>
      <c r="E205" s="3"/>
      <c r="F205" s="3"/>
      <c r="G205" s="3"/>
      <c r="H205" s="3"/>
    </row>
    <row r="206" spans="3:8">
      <c r="C206" s="3"/>
      <c r="D206" s="3"/>
      <c r="E206" s="3"/>
      <c r="F206" s="3"/>
      <c r="G206" s="3"/>
      <c r="H206" s="3"/>
    </row>
    <row r="207" spans="3:8">
      <c r="C207" s="3"/>
      <c r="D207" s="3"/>
      <c r="E207" s="3"/>
      <c r="F207" s="3"/>
      <c r="G207" s="3"/>
      <c r="H207" s="3"/>
    </row>
    <row r="208" spans="3:8">
      <c r="C208" s="3"/>
      <c r="D208" s="3"/>
      <c r="E208" s="3"/>
      <c r="F208" s="3"/>
      <c r="G208" s="3"/>
      <c r="H208" s="3"/>
    </row>
    <row r="209" spans="3:8">
      <c r="C209" s="3"/>
      <c r="D209" s="3"/>
      <c r="E209" s="3"/>
      <c r="F209" s="3"/>
      <c r="G209" s="3"/>
      <c r="H209" s="3"/>
    </row>
    <row r="210" spans="3:8">
      <c r="C210" s="3"/>
      <c r="D210" s="3"/>
      <c r="E210" s="3"/>
      <c r="F210" s="3"/>
      <c r="G210" s="3"/>
      <c r="H210" s="3"/>
    </row>
    <row r="211" spans="3:8">
      <c r="C211" s="3"/>
      <c r="D211" s="3"/>
      <c r="E211" s="3"/>
      <c r="F211" s="3"/>
      <c r="G211" s="3"/>
      <c r="H211" s="3"/>
    </row>
    <row r="212" spans="3:8">
      <c r="C212" s="3"/>
      <c r="D212" s="3"/>
      <c r="E212" s="3"/>
      <c r="F212" s="3"/>
      <c r="G212" s="3"/>
      <c r="H212" s="3"/>
    </row>
    <row r="213" spans="3:8">
      <c r="C213" s="3"/>
      <c r="D213" s="3"/>
      <c r="E213" s="3"/>
      <c r="F213" s="3"/>
      <c r="G213" s="3"/>
      <c r="H213" s="3"/>
    </row>
    <row r="214" spans="3:8">
      <c r="C214" s="3"/>
      <c r="D214" s="3"/>
      <c r="E214" s="3"/>
      <c r="F214" s="3"/>
      <c r="G214" s="3"/>
      <c r="H214" s="3"/>
    </row>
    <row r="215" spans="3:8">
      <c r="C215" s="3"/>
      <c r="D215" s="3"/>
      <c r="E215" s="3"/>
      <c r="F215" s="3"/>
      <c r="G215" s="3"/>
      <c r="H215" s="3"/>
    </row>
    <row r="216" spans="3:8">
      <c r="C216" s="3"/>
      <c r="D216" s="3"/>
      <c r="E216" s="3"/>
      <c r="F216" s="3"/>
      <c r="G216" s="3"/>
      <c r="H216" s="3"/>
    </row>
    <row r="217" spans="3:8">
      <c r="C217" s="3"/>
      <c r="D217" s="3"/>
      <c r="E217" s="3"/>
      <c r="F217" s="3"/>
      <c r="G217" s="3"/>
      <c r="H217" s="3"/>
    </row>
    <row r="218" spans="3:8">
      <c r="C218" s="3"/>
      <c r="D218" s="3"/>
      <c r="E218" s="3"/>
      <c r="F218" s="3"/>
      <c r="G218" s="3"/>
      <c r="H218" s="3"/>
    </row>
    <row r="219" spans="3:8">
      <c r="C219" s="3"/>
      <c r="D219" s="3"/>
      <c r="E219" s="3"/>
      <c r="F219" s="3"/>
      <c r="G219" s="3"/>
      <c r="H219" s="3"/>
    </row>
    <row r="220" spans="3:8">
      <c r="C220" s="3"/>
      <c r="D220" s="3"/>
      <c r="E220" s="3"/>
      <c r="F220" s="3"/>
      <c r="G220" s="3"/>
      <c r="H220" s="3"/>
    </row>
    <row r="221" spans="3:8">
      <c r="C221" s="3"/>
      <c r="D221" s="3"/>
      <c r="E221" s="3"/>
      <c r="F221" s="3"/>
      <c r="G221" s="3"/>
      <c r="H221" s="3"/>
    </row>
    <row r="222" spans="3:8">
      <c r="C222" s="3"/>
      <c r="D222" s="3"/>
      <c r="E222" s="3"/>
      <c r="F222" s="3"/>
      <c r="G222" s="3"/>
      <c r="H222" s="3"/>
    </row>
    <row r="223" spans="3:8">
      <c r="C223" s="3"/>
      <c r="D223" s="3"/>
      <c r="E223" s="3"/>
      <c r="F223" s="3"/>
      <c r="G223" s="3"/>
      <c r="H223" s="3"/>
    </row>
    <row r="224" spans="3:8">
      <c r="C224" s="3"/>
      <c r="D224" s="3"/>
      <c r="E224" s="3"/>
      <c r="F224" s="3"/>
      <c r="G224" s="3"/>
      <c r="H224" s="3"/>
    </row>
    <row r="225" spans="3:8">
      <c r="C225" s="3"/>
      <c r="D225" s="3"/>
      <c r="E225" s="3"/>
      <c r="F225" s="3"/>
      <c r="G225" s="3"/>
      <c r="H225" s="3"/>
    </row>
    <row r="226" spans="3:8">
      <c r="C226" s="3"/>
      <c r="D226" s="3"/>
      <c r="E226" s="3"/>
      <c r="F226" s="3"/>
      <c r="G226" s="3"/>
      <c r="H226" s="3"/>
    </row>
    <row r="227" spans="3:8">
      <c r="C227" s="3"/>
      <c r="D227" s="3"/>
      <c r="E227" s="3"/>
      <c r="F227" s="3"/>
      <c r="G227" s="3"/>
      <c r="H227" s="3"/>
    </row>
    <row r="228" spans="3:8">
      <c r="C228" s="3"/>
      <c r="D228" s="3"/>
      <c r="E228" s="3"/>
      <c r="F228" s="3"/>
      <c r="G228" s="3"/>
      <c r="H228" s="3"/>
    </row>
    <row r="229" spans="3:8">
      <c r="C229" s="3"/>
      <c r="D229" s="3"/>
      <c r="E229" s="3"/>
      <c r="F229" s="3"/>
      <c r="G229" s="3"/>
      <c r="H229" s="3"/>
    </row>
    <row r="230" spans="3:8">
      <c r="C230" s="3"/>
      <c r="D230" s="3"/>
      <c r="E230" s="3"/>
      <c r="F230" s="3"/>
      <c r="G230" s="3"/>
      <c r="H230" s="3"/>
    </row>
    <row r="231" spans="3:8">
      <c r="C231" s="3"/>
      <c r="D231" s="3"/>
      <c r="E231" s="3"/>
      <c r="F231" s="3"/>
      <c r="G231" s="3"/>
      <c r="H231" s="3"/>
    </row>
    <row r="232" spans="3:8">
      <c r="C232" s="3"/>
      <c r="D232" s="3"/>
      <c r="E232" s="3"/>
      <c r="F232" s="3"/>
      <c r="G232" s="3"/>
      <c r="H232" s="3"/>
    </row>
    <row r="233" spans="3:8">
      <c r="C233" s="3"/>
      <c r="D233" s="3"/>
      <c r="E233" s="3"/>
      <c r="F233" s="3"/>
      <c r="G233" s="3"/>
      <c r="H233" s="3"/>
    </row>
    <row r="234" spans="3:8">
      <c r="C234" s="3"/>
      <c r="D234" s="3"/>
      <c r="E234" s="3"/>
      <c r="F234" s="3"/>
      <c r="G234" s="3"/>
      <c r="H234" s="3"/>
    </row>
    <row r="235" spans="3:8">
      <c r="C235" s="3"/>
      <c r="D235" s="3"/>
      <c r="E235" s="3"/>
      <c r="F235" s="3"/>
      <c r="G235" s="3"/>
      <c r="H235" s="3"/>
    </row>
    <row r="236" spans="3:8">
      <c r="C236" s="3"/>
      <c r="D236" s="3"/>
      <c r="E236" s="3"/>
      <c r="F236" s="3"/>
      <c r="G236" s="3"/>
      <c r="H236" s="3"/>
    </row>
    <row r="237" spans="3:8">
      <c r="C237" s="3"/>
      <c r="D237" s="3"/>
      <c r="E237" s="3"/>
      <c r="F237" s="3"/>
      <c r="G237" s="3"/>
      <c r="H237" s="3"/>
    </row>
    <row r="238" spans="3:8">
      <c r="C238" s="3"/>
      <c r="D238" s="3"/>
      <c r="E238" s="3"/>
      <c r="F238" s="3"/>
      <c r="G238" s="3"/>
      <c r="H238" s="3"/>
    </row>
    <row r="239" spans="3:8">
      <c r="C239" s="3"/>
      <c r="D239" s="3"/>
      <c r="E239" s="3"/>
      <c r="F239" s="3"/>
      <c r="G239" s="3"/>
      <c r="H239" s="3"/>
    </row>
    <row r="240" spans="3:8">
      <c r="C240" s="3"/>
      <c r="D240" s="3"/>
      <c r="E240" s="3"/>
      <c r="F240" s="3"/>
      <c r="G240" s="3"/>
      <c r="H240" s="3"/>
    </row>
    <row r="241" spans="3:8">
      <c r="C241" s="3"/>
      <c r="D241" s="3"/>
      <c r="E241" s="3"/>
      <c r="F241" s="3"/>
      <c r="G241" s="3"/>
      <c r="H241" s="3"/>
    </row>
    <row r="242" spans="3:8">
      <c r="C242" s="3"/>
      <c r="D242" s="3"/>
      <c r="E242" s="3"/>
      <c r="F242" s="3"/>
      <c r="G242" s="3"/>
      <c r="H242" s="3"/>
    </row>
    <row r="243" spans="3:8">
      <c r="C243" s="3"/>
      <c r="D243" s="3"/>
      <c r="E243" s="3"/>
      <c r="F243" s="3"/>
      <c r="G243" s="3"/>
      <c r="H243" s="3"/>
    </row>
    <row r="244" spans="3:8">
      <c r="C244" s="3"/>
      <c r="D244" s="3"/>
      <c r="E244" s="3"/>
      <c r="F244" s="3"/>
      <c r="G244" s="3"/>
      <c r="H244" s="3"/>
    </row>
    <row r="245" spans="3:8">
      <c r="C245" s="3"/>
      <c r="D245" s="3"/>
      <c r="E245" s="3"/>
      <c r="F245" s="3"/>
      <c r="G245" s="3"/>
      <c r="H245" s="3"/>
    </row>
    <row r="246" spans="3:8">
      <c r="C246" s="3"/>
      <c r="D246" s="3"/>
      <c r="E246" s="3"/>
      <c r="F246" s="3"/>
      <c r="G246" s="3"/>
      <c r="H246" s="3"/>
    </row>
    <row r="247" spans="3:8">
      <c r="C247" s="3"/>
      <c r="D247" s="3"/>
      <c r="E247" s="3"/>
      <c r="F247" s="3"/>
      <c r="G247" s="3"/>
      <c r="H247" s="3"/>
    </row>
    <row r="248" spans="3:8">
      <c r="C248" s="3"/>
      <c r="D248" s="3"/>
      <c r="E248" s="3"/>
      <c r="F248" s="3"/>
      <c r="G248" s="3"/>
      <c r="H248" s="3"/>
    </row>
    <row r="249" spans="3:8">
      <c r="C249" s="3"/>
      <c r="D249" s="3"/>
      <c r="E249" s="3"/>
      <c r="F249" s="3"/>
      <c r="G249" s="3"/>
      <c r="H249" s="3"/>
    </row>
    <row r="250" spans="3:8">
      <c r="C250" s="3"/>
      <c r="D250" s="3"/>
      <c r="E250" s="3"/>
      <c r="F250" s="3"/>
      <c r="G250" s="3"/>
      <c r="H250" s="3"/>
    </row>
    <row r="251" spans="3:8">
      <c r="C251" s="3"/>
      <c r="D251" s="3"/>
      <c r="E251" s="3"/>
      <c r="F251" s="3"/>
      <c r="G251" s="3"/>
      <c r="H251" s="3"/>
    </row>
    <row r="252" spans="3:8">
      <c r="C252" s="3"/>
      <c r="D252" s="3"/>
      <c r="E252" s="3"/>
      <c r="F252" s="3"/>
      <c r="G252" s="3"/>
      <c r="H252" s="3"/>
    </row>
    <row r="253" spans="3:8">
      <c r="C253" s="3"/>
      <c r="D253" s="3"/>
      <c r="E253" s="3"/>
      <c r="F253" s="3"/>
      <c r="G253" s="3"/>
      <c r="H253" s="3"/>
    </row>
    <row r="254" spans="3:8">
      <c r="C254" s="3"/>
      <c r="D254" s="3"/>
      <c r="E254" s="3"/>
      <c r="F254" s="3"/>
      <c r="G254" s="3"/>
      <c r="H254" s="3"/>
    </row>
    <row r="255" spans="3:8">
      <c r="C255" s="3"/>
      <c r="D255" s="3"/>
      <c r="E255" s="3"/>
      <c r="F255" s="3"/>
      <c r="G255" s="3"/>
      <c r="H255" s="3"/>
    </row>
    <row r="256" spans="3:8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7 D22:XFD1048576 D18:AF21 AH18:XFD21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114"/>
  <sheetViews>
    <sheetView rightToLeft="1" workbookViewId="0">
      <selection activeCell="P12" sqref="P12:P14"/>
    </sheetView>
  </sheetViews>
  <sheetFormatPr defaultColWidth="9.140625" defaultRowHeight="18"/>
  <cols>
    <col min="1" max="1" width="6.28515625" style="1" customWidth="1"/>
    <col min="2" max="2" width="22.5703125" style="2" bestFit="1" customWidth="1"/>
    <col min="3" max="3" width="41.7109375" style="2" bestFit="1" customWidth="1"/>
    <col min="4" max="4" width="6.28515625" style="2" bestFit="1" customWidth="1"/>
    <col min="5" max="5" width="7" style="1" bestFit="1" customWidth="1"/>
    <col min="6" max="6" width="11.14062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3.140625" style="1" bestFit="1" customWidth="1"/>
    <col min="13" max="13" width="9.5703125" style="1" bestFit="1" customWidth="1"/>
    <col min="14" max="14" width="9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81">
      <c r="B1" s="57" t="s">
        <v>190</v>
      </c>
      <c r="C1" s="78" t="s" vm="1">
        <v>266</v>
      </c>
    </row>
    <row r="2" spans="2:81">
      <c r="B2" s="57" t="s">
        <v>189</v>
      </c>
      <c r="C2" s="78" t="s">
        <v>267</v>
      </c>
    </row>
    <row r="3" spans="2:81">
      <c r="B3" s="57" t="s">
        <v>191</v>
      </c>
      <c r="C3" s="78" t="s">
        <v>268</v>
      </c>
      <c r="E3" s="2"/>
    </row>
    <row r="4" spans="2:81">
      <c r="B4" s="57" t="s">
        <v>192</v>
      </c>
      <c r="C4" s="78">
        <v>8801</v>
      </c>
    </row>
    <row r="6" spans="2:81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81" ht="26.25" customHeight="1">
      <c r="B7" s="173" t="s">
        <v>106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2:81" s="3" customFormat="1" ht="47.25">
      <c r="B8" s="23" t="s">
        <v>127</v>
      </c>
      <c r="C8" s="31" t="s">
        <v>48</v>
      </c>
      <c r="D8" s="14" t="s">
        <v>55</v>
      </c>
      <c r="E8" s="31" t="s">
        <v>15</v>
      </c>
      <c r="F8" s="31" t="s">
        <v>71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250</v>
      </c>
      <c r="M8" s="31" t="s">
        <v>249</v>
      </c>
      <c r="N8" s="31" t="s">
        <v>67</v>
      </c>
      <c r="O8" s="31" t="s">
        <v>64</v>
      </c>
      <c r="P8" s="31" t="s">
        <v>193</v>
      </c>
      <c r="Q8" s="32" t="s">
        <v>195</v>
      </c>
      <c r="R8" s="1"/>
      <c r="S8" s="1"/>
      <c r="T8" s="1"/>
      <c r="U8" s="1"/>
      <c r="V8" s="1"/>
      <c r="W8" s="1"/>
      <c r="X8" s="1"/>
    </row>
    <row r="9" spans="2:81" s="3" customFormat="1" ht="18" customHeight="1">
      <c r="B9" s="16"/>
      <c r="C9" s="17"/>
      <c r="D9" s="17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257</v>
      </c>
      <c r="M9" s="33"/>
      <c r="N9" s="33" t="s">
        <v>253</v>
      </c>
      <c r="O9" s="33" t="s">
        <v>20</v>
      </c>
      <c r="P9" s="33" t="s">
        <v>20</v>
      </c>
      <c r="Q9" s="34" t="s">
        <v>20</v>
      </c>
      <c r="R9" s="1"/>
      <c r="S9" s="1"/>
      <c r="T9" s="1"/>
      <c r="U9" s="1"/>
      <c r="V9" s="1"/>
      <c r="W9" s="1"/>
      <c r="X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1"/>
      <c r="S10" s="1"/>
      <c r="T10" s="1"/>
      <c r="U10" s="1"/>
      <c r="V10" s="1"/>
      <c r="W10" s="1"/>
      <c r="X10" s="1"/>
    </row>
    <row r="11" spans="2:81" s="4" customFormat="1" ht="18" customHeight="1">
      <c r="B11" s="131" t="s">
        <v>54</v>
      </c>
      <c r="C11" s="124"/>
      <c r="D11" s="124"/>
      <c r="E11" s="124"/>
      <c r="F11" s="124"/>
      <c r="G11" s="124"/>
      <c r="H11" s="125">
        <v>3.8000000000002245</v>
      </c>
      <c r="I11" s="124"/>
      <c r="J11" s="124"/>
      <c r="K11" s="130">
        <v>7.3000000000000842E-3</v>
      </c>
      <c r="L11" s="125"/>
      <c r="M11" s="124"/>
      <c r="N11" s="125">
        <v>7118.0107424779999</v>
      </c>
      <c r="O11" s="124"/>
      <c r="P11" s="126">
        <f>N11/$N$11</f>
        <v>1</v>
      </c>
      <c r="Q11" s="126">
        <f>N11/'סכום נכסי הקרן'!$C$42</f>
        <v>1.5181264353642538E-3</v>
      </c>
      <c r="R11" s="100"/>
      <c r="S11" s="100"/>
      <c r="T11" s="100"/>
      <c r="U11" s="100"/>
      <c r="V11" s="100"/>
      <c r="W11" s="100"/>
      <c r="X11" s="100"/>
      <c r="CC11" s="100"/>
    </row>
    <row r="12" spans="2:81" s="100" customFormat="1" ht="21.75" customHeight="1">
      <c r="B12" s="131" t="s">
        <v>244</v>
      </c>
      <c r="C12" s="124"/>
      <c r="D12" s="124"/>
      <c r="E12" s="124"/>
      <c r="F12" s="124"/>
      <c r="G12" s="124"/>
      <c r="H12" s="125">
        <v>3.8000000000002245</v>
      </c>
      <c r="I12" s="124"/>
      <c r="J12" s="124"/>
      <c r="K12" s="130">
        <v>7.3000000000000842E-3</v>
      </c>
      <c r="L12" s="125"/>
      <c r="M12" s="124"/>
      <c r="N12" s="125">
        <v>7118.0107424779999</v>
      </c>
      <c r="O12" s="124"/>
      <c r="P12" s="126">
        <f t="shared" ref="P12:P14" si="0">N12/$N$11</f>
        <v>1</v>
      </c>
      <c r="Q12" s="126">
        <f>N12/'סכום נכסי הקרן'!$C$42</f>
        <v>1.5181264353642538E-3</v>
      </c>
    </row>
    <row r="13" spans="2:81" s="100" customFormat="1">
      <c r="B13" s="131" t="s">
        <v>53</v>
      </c>
      <c r="C13" s="124"/>
      <c r="D13" s="124"/>
      <c r="E13" s="124"/>
      <c r="F13" s="124"/>
      <c r="G13" s="124"/>
      <c r="H13" s="125">
        <v>3.8000000000002245</v>
      </c>
      <c r="I13" s="124"/>
      <c r="J13" s="124"/>
      <c r="K13" s="130">
        <v>7.3000000000000842E-3</v>
      </c>
      <c r="L13" s="125"/>
      <c r="M13" s="124"/>
      <c r="N13" s="125">
        <v>7118.0107424779999</v>
      </c>
      <c r="O13" s="124"/>
      <c r="P13" s="126">
        <f t="shared" si="0"/>
        <v>1</v>
      </c>
      <c r="Q13" s="126">
        <f>N13/'סכום נכסי הקרן'!$C$42</f>
        <v>1.5181264353642538E-3</v>
      </c>
    </row>
    <row r="14" spans="2:81">
      <c r="B14" s="132" t="s">
        <v>1625</v>
      </c>
      <c r="C14" s="84" t="s">
        <v>1626</v>
      </c>
      <c r="D14" s="97" t="s">
        <v>1627</v>
      </c>
      <c r="E14" s="84" t="s">
        <v>329</v>
      </c>
      <c r="F14" s="84" t="s">
        <v>378</v>
      </c>
      <c r="G14" s="84"/>
      <c r="H14" s="94">
        <v>3.8000000000002245</v>
      </c>
      <c r="I14" s="97" t="s">
        <v>175</v>
      </c>
      <c r="J14" s="98">
        <v>6.1999999999999998E-3</v>
      </c>
      <c r="K14" s="98">
        <v>7.3000000000000842E-3</v>
      </c>
      <c r="L14" s="94">
        <v>7055918.8073940007</v>
      </c>
      <c r="M14" s="106">
        <v>100.88</v>
      </c>
      <c r="N14" s="94">
        <v>7118.0107424779999</v>
      </c>
      <c r="O14" s="95">
        <v>1.4968737989749183E-3</v>
      </c>
      <c r="P14" s="95">
        <f t="shared" si="0"/>
        <v>1</v>
      </c>
      <c r="Q14" s="95">
        <f>N14/'סכום נכסי הקרן'!$C$42</f>
        <v>1.5181264353642538E-3</v>
      </c>
    </row>
    <row r="15" spans="2:81">
      <c r="B15" s="83"/>
      <c r="C15" s="84"/>
      <c r="D15" s="84"/>
      <c r="E15" s="84"/>
      <c r="F15" s="84"/>
      <c r="G15" s="84"/>
      <c r="H15" s="84"/>
      <c r="I15" s="84"/>
      <c r="J15" s="84"/>
      <c r="K15" s="84"/>
      <c r="L15" s="94"/>
      <c r="M15" s="84"/>
      <c r="N15" s="84"/>
      <c r="O15" s="84"/>
      <c r="P15" s="95"/>
      <c r="Q15" s="84"/>
    </row>
    <row r="16" spans="2:8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99" t="s">
        <v>265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99" t="s">
        <v>123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99" t="s">
        <v>248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99" t="s">
        <v>256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</row>
    <row r="112" spans="2:17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</row>
    <row r="113" spans="2:17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</row>
    <row r="114" spans="2:17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58"/>
  <sheetViews>
    <sheetView rightToLeft="1" workbookViewId="0">
      <selection activeCell="O12" sqref="O12:O52"/>
    </sheetView>
  </sheetViews>
  <sheetFormatPr defaultColWidth="9.140625" defaultRowHeight="18"/>
  <cols>
    <col min="1" max="1" width="3" style="1" customWidth="1"/>
    <col min="2" max="2" width="32" style="2" bestFit="1" customWidth="1"/>
    <col min="3" max="3" width="41.7109375" style="2" bestFit="1" customWidth="1"/>
    <col min="4" max="4" width="4.5703125" style="1" bestFit="1" customWidth="1"/>
    <col min="5" max="5" width="4.85546875" style="1" bestFit="1" customWidth="1"/>
    <col min="6" max="6" width="11.28515625" style="1" bestFit="1" customWidth="1"/>
    <col min="7" max="7" width="6.140625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4.28515625" style="1" bestFit="1" customWidth="1"/>
    <col min="12" max="12" width="9.5703125" style="1" bestFit="1" customWidth="1"/>
    <col min="13" max="13" width="13.140625" style="1" bestFit="1" customWidth="1"/>
    <col min="14" max="14" width="6.28515625" style="1" bestFit="1" customWidth="1"/>
    <col min="15" max="15" width="9.140625" style="1" customWidth="1"/>
    <col min="16" max="16" width="9" style="1" bestFit="1" customWidth="1"/>
    <col min="17" max="17" width="7.5703125" style="3" customWidth="1"/>
    <col min="18" max="18" width="6.7109375" style="3" customWidth="1"/>
    <col min="19" max="19" width="7.7109375" style="3" customWidth="1"/>
    <col min="20" max="20" width="7.140625" style="3" customWidth="1"/>
    <col min="21" max="21" width="6" style="3" customWidth="1"/>
    <col min="22" max="22" width="7.85546875" style="3" customWidth="1"/>
    <col min="23" max="23" width="8.140625" style="3" customWidth="1"/>
    <col min="24" max="24" width="6.28515625" style="3" customWidth="1"/>
    <col min="25" max="25" width="8" style="3" customWidth="1"/>
    <col min="26" max="26" width="8.7109375" style="3" customWidth="1"/>
    <col min="27" max="27" width="10" style="3" customWidth="1"/>
    <col min="28" max="28" width="9.5703125" style="3" customWidth="1"/>
    <col min="29" max="29" width="6.140625" style="3" customWidth="1"/>
    <col min="30" max="31" width="5.7109375" style="3" customWidth="1"/>
    <col min="32" max="32" width="6.85546875" style="3" customWidth="1"/>
    <col min="33" max="33" width="6.42578125" style="3" customWidth="1"/>
    <col min="34" max="34" width="6.7109375" style="3" customWidth="1"/>
    <col min="35" max="35" width="7.28515625" style="3" customWidth="1"/>
    <col min="36" max="39" width="5.7109375" style="3" customWidth="1"/>
    <col min="40" max="47" width="5.7109375" style="1" customWidth="1"/>
    <col min="48" max="16384" width="9.140625" style="1"/>
  </cols>
  <sheetData>
    <row r="1" spans="2:72">
      <c r="B1" s="57" t="s">
        <v>190</v>
      </c>
      <c r="C1" s="78" t="s" vm="1">
        <v>266</v>
      </c>
    </row>
    <row r="2" spans="2:72">
      <c r="B2" s="57" t="s">
        <v>189</v>
      </c>
      <c r="C2" s="78" t="s">
        <v>267</v>
      </c>
    </row>
    <row r="3" spans="2:72">
      <c r="B3" s="57" t="s">
        <v>191</v>
      </c>
      <c r="C3" s="78" t="s">
        <v>268</v>
      </c>
    </row>
    <row r="4" spans="2:72">
      <c r="B4" s="57" t="s">
        <v>192</v>
      </c>
      <c r="C4" s="78">
        <v>8801</v>
      </c>
    </row>
    <row r="6" spans="2:72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2:72" ht="26.25" customHeight="1">
      <c r="B7" s="173" t="s">
        <v>97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</row>
    <row r="8" spans="2:72" s="3" customFormat="1" ht="78.75">
      <c r="B8" s="23" t="s">
        <v>127</v>
      </c>
      <c r="C8" s="31" t="s">
        <v>48</v>
      </c>
      <c r="D8" s="31" t="s">
        <v>15</v>
      </c>
      <c r="E8" s="31" t="s">
        <v>71</v>
      </c>
      <c r="F8" s="31" t="s">
        <v>113</v>
      </c>
      <c r="G8" s="31" t="s">
        <v>18</v>
      </c>
      <c r="H8" s="31" t="s">
        <v>112</v>
      </c>
      <c r="I8" s="31" t="s">
        <v>17</v>
      </c>
      <c r="J8" s="31" t="s">
        <v>19</v>
      </c>
      <c r="K8" s="31" t="s">
        <v>250</v>
      </c>
      <c r="L8" s="31" t="s">
        <v>249</v>
      </c>
      <c r="M8" s="31" t="s">
        <v>121</v>
      </c>
      <c r="N8" s="31" t="s">
        <v>64</v>
      </c>
      <c r="O8" s="31" t="s">
        <v>193</v>
      </c>
      <c r="P8" s="32" t="s">
        <v>195</v>
      </c>
    </row>
    <row r="9" spans="2:72" s="3" customFormat="1" ht="25.5" customHeight="1">
      <c r="B9" s="16"/>
      <c r="C9" s="33"/>
      <c r="D9" s="33"/>
      <c r="E9" s="33"/>
      <c r="F9" s="33" t="s">
        <v>22</v>
      </c>
      <c r="G9" s="33" t="s">
        <v>21</v>
      </c>
      <c r="H9" s="33"/>
      <c r="I9" s="33" t="s">
        <v>20</v>
      </c>
      <c r="J9" s="33" t="s">
        <v>20</v>
      </c>
      <c r="K9" s="33" t="s">
        <v>257</v>
      </c>
      <c r="L9" s="33"/>
      <c r="M9" s="33" t="s">
        <v>253</v>
      </c>
      <c r="N9" s="33" t="s">
        <v>20</v>
      </c>
      <c r="O9" s="33" t="s">
        <v>20</v>
      </c>
      <c r="P9" s="34" t="s">
        <v>20</v>
      </c>
    </row>
    <row r="10" spans="2:7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1" t="s">
        <v>13</v>
      </c>
      <c r="P10" s="21" t="s">
        <v>14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72" s="4" customFormat="1" ht="18" customHeight="1">
      <c r="B11" s="79" t="s">
        <v>27</v>
      </c>
      <c r="C11" s="80"/>
      <c r="D11" s="80"/>
      <c r="E11" s="80"/>
      <c r="F11" s="80"/>
      <c r="G11" s="88">
        <v>9.9848077363984604</v>
      </c>
      <c r="H11" s="80"/>
      <c r="I11" s="80"/>
      <c r="J11" s="103">
        <v>4.8514163261431126E-2</v>
      </c>
      <c r="K11" s="88"/>
      <c r="L11" s="80"/>
      <c r="M11" s="88">
        <v>1296176.2988900002</v>
      </c>
      <c r="N11" s="80"/>
      <c r="O11" s="89">
        <f>M11/$M$11</f>
        <v>1</v>
      </c>
      <c r="P11" s="89">
        <f>M11/'סכום נכסי הקרן'!$C$42</f>
        <v>0.27644795370911024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BT11" s="1"/>
    </row>
    <row r="12" spans="2:72" ht="21.75" customHeight="1">
      <c r="B12" s="81" t="s">
        <v>244</v>
      </c>
      <c r="C12" s="82"/>
      <c r="D12" s="82"/>
      <c r="E12" s="82"/>
      <c r="F12" s="82"/>
      <c r="G12" s="91">
        <v>9.9848077363984604</v>
      </c>
      <c r="H12" s="82"/>
      <c r="I12" s="82"/>
      <c r="J12" s="104">
        <v>4.8514163261431126E-2</v>
      </c>
      <c r="K12" s="91"/>
      <c r="L12" s="82"/>
      <c r="M12" s="91">
        <v>1296176.2988900002</v>
      </c>
      <c r="N12" s="82"/>
      <c r="O12" s="92">
        <f t="shared" ref="O12:O52" si="0">M12/$M$11</f>
        <v>1</v>
      </c>
      <c r="P12" s="92">
        <f>M12/'סכום נכסי הקרן'!$C$42</f>
        <v>0.27644795370911024</v>
      </c>
    </row>
    <row r="13" spans="2:72">
      <c r="B13" s="102" t="s">
        <v>76</v>
      </c>
      <c r="C13" s="82"/>
      <c r="D13" s="82"/>
      <c r="E13" s="82"/>
      <c r="F13" s="82"/>
      <c r="G13" s="91">
        <v>9.9848077363984604</v>
      </c>
      <c r="H13" s="82"/>
      <c r="I13" s="82"/>
      <c r="J13" s="104">
        <v>4.8514163261431126E-2</v>
      </c>
      <c r="K13" s="91"/>
      <c r="L13" s="82"/>
      <c r="M13" s="91">
        <v>1296176.2988900002</v>
      </c>
      <c r="N13" s="82"/>
      <c r="O13" s="92">
        <f t="shared" si="0"/>
        <v>1</v>
      </c>
      <c r="P13" s="92">
        <f>M13/'סכום נכסי הקרן'!$C$42</f>
        <v>0.27644795370911024</v>
      </c>
    </row>
    <row r="14" spans="2:72">
      <c r="B14" s="87" t="s">
        <v>1628</v>
      </c>
      <c r="C14" s="84" t="s">
        <v>1629</v>
      </c>
      <c r="D14" s="84" t="s">
        <v>271</v>
      </c>
      <c r="E14" s="84"/>
      <c r="F14" s="107">
        <v>40909</v>
      </c>
      <c r="G14" s="94">
        <v>6.59</v>
      </c>
      <c r="H14" s="97" t="s">
        <v>175</v>
      </c>
      <c r="I14" s="98">
        <v>4.8000000000000001E-2</v>
      </c>
      <c r="J14" s="98">
        <v>4.8600000000000004E-2</v>
      </c>
      <c r="K14" s="94">
        <v>31000</v>
      </c>
      <c r="L14" s="106">
        <v>106.0566</v>
      </c>
      <c r="M14" s="94">
        <v>32.86618</v>
      </c>
      <c r="N14" s="84"/>
      <c r="O14" s="95">
        <f t="shared" si="0"/>
        <v>2.535625749996003E-5</v>
      </c>
      <c r="P14" s="95">
        <f>M14/'סכום נכסי הקרן'!$C$42</f>
        <v>7.0096854995852295E-6</v>
      </c>
    </row>
    <row r="15" spans="2:72">
      <c r="B15" s="87" t="s">
        <v>1630</v>
      </c>
      <c r="C15" s="84">
        <v>8790</v>
      </c>
      <c r="D15" s="84" t="s">
        <v>271</v>
      </c>
      <c r="E15" s="84"/>
      <c r="F15" s="107">
        <v>41030</v>
      </c>
      <c r="G15" s="94">
        <v>6.919999999999999</v>
      </c>
      <c r="H15" s="97" t="s">
        <v>175</v>
      </c>
      <c r="I15" s="98">
        <v>4.8000000000000001E-2</v>
      </c>
      <c r="J15" s="98">
        <v>4.8599999999999997E-2</v>
      </c>
      <c r="K15" s="94">
        <v>3059000</v>
      </c>
      <c r="L15" s="106">
        <v>103.9447</v>
      </c>
      <c r="M15" s="94">
        <v>3179.5147599999996</v>
      </c>
      <c r="N15" s="84"/>
      <c r="O15" s="95">
        <f t="shared" si="0"/>
        <v>2.452995601541877E-3</v>
      </c>
      <c r="P15" s="95">
        <f>M15/'סכום נכסי הקרן'!$C$42</f>
        <v>6.7812561450369979E-4</v>
      </c>
    </row>
    <row r="16" spans="2:72">
      <c r="B16" s="87" t="s">
        <v>1631</v>
      </c>
      <c r="C16" s="84" t="s">
        <v>1632</v>
      </c>
      <c r="D16" s="84" t="s">
        <v>271</v>
      </c>
      <c r="E16" s="84"/>
      <c r="F16" s="107">
        <v>41091</v>
      </c>
      <c r="G16" s="94">
        <v>6.9200000000000017</v>
      </c>
      <c r="H16" s="97" t="s">
        <v>175</v>
      </c>
      <c r="I16" s="98">
        <v>4.8000000000000001E-2</v>
      </c>
      <c r="J16" s="98">
        <v>4.8799999999999996E-2</v>
      </c>
      <c r="K16" s="94">
        <v>7845000</v>
      </c>
      <c r="L16" s="106">
        <v>104.69589999999999</v>
      </c>
      <c r="M16" s="94">
        <v>8206.7365599999994</v>
      </c>
      <c r="N16" s="84"/>
      <c r="O16" s="95">
        <f t="shared" si="0"/>
        <v>6.3314971636404399E-3</v>
      </c>
      <c r="P16" s="95">
        <f>M16/'סכום נכסי הקרן'!$C$42</f>
        <v>1.7503294348034351E-3</v>
      </c>
    </row>
    <row r="17" spans="2:16">
      <c r="B17" s="87" t="s">
        <v>1633</v>
      </c>
      <c r="C17" s="84">
        <v>8805</v>
      </c>
      <c r="D17" s="84" t="s">
        <v>271</v>
      </c>
      <c r="E17" s="84"/>
      <c r="F17" s="107">
        <v>41487</v>
      </c>
      <c r="G17" s="94">
        <v>7.6499999999999995</v>
      </c>
      <c r="H17" s="97" t="s">
        <v>175</v>
      </c>
      <c r="I17" s="98">
        <v>4.8000000000000001E-2</v>
      </c>
      <c r="J17" s="98">
        <v>4.8500000000000008E-2</v>
      </c>
      <c r="K17" s="94">
        <v>12598000</v>
      </c>
      <c r="L17" s="106">
        <v>102.5744</v>
      </c>
      <c r="M17" s="94">
        <v>12922.834929999999</v>
      </c>
      <c r="N17" s="84"/>
      <c r="O17" s="95">
        <f t="shared" si="0"/>
        <v>9.9699670029969375E-3</v>
      </c>
      <c r="P17" s="95">
        <f>M17/'סכום נכסי הקרן'!$C$42</f>
        <v>2.7561769765258545E-3</v>
      </c>
    </row>
    <row r="18" spans="2:16">
      <c r="B18" s="87" t="s">
        <v>1634</v>
      </c>
      <c r="C18" s="84" t="s">
        <v>1635</v>
      </c>
      <c r="D18" s="84" t="s">
        <v>271</v>
      </c>
      <c r="E18" s="84"/>
      <c r="F18" s="107">
        <v>42218</v>
      </c>
      <c r="G18" s="94">
        <v>8.8500000000000014</v>
      </c>
      <c r="H18" s="97" t="s">
        <v>175</v>
      </c>
      <c r="I18" s="98">
        <v>4.8000000000000001E-2</v>
      </c>
      <c r="J18" s="98">
        <v>4.8499999999999995E-2</v>
      </c>
      <c r="K18" s="94">
        <v>132000</v>
      </c>
      <c r="L18" s="106">
        <v>102.4652</v>
      </c>
      <c r="M18" s="94">
        <v>135.25414999999998</v>
      </c>
      <c r="N18" s="84"/>
      <c r="O18" s="95">
        <f t="shared" si="0"/>
        <v>1.0434857520217495E-4</v>
      </c>
      <c r="P18" s="95">
        <f>M18/'סכום נכסי הקרן'!$C$42</f>
        <v>2.8846950087102472E-5</v>
      </c>
    </row>
    <row r="19" spans="2:16">
      <c r="B19" s="87" t="s">
        <v>1636</v>
      </c>
      <c r="C19" s="84" t="s">
        <v>1637</v>
      </c>
      <c r="D19" s="84" t="s">
        <v>271</v>
      </c>
      <c r="E19" s="84"/>
      <c r="F19" s="107">
        <v>42309</v>
      </c>
      <c r="G19" s="94">
        <v>9.1</v>
      </c>
      <c r="H19" s="97" t="s">
        <v>175</v>
      </c>
      <c r="I19" s="98">
        <v>4.8000000000000001E-2</v>
      </c>
      <c r="J19" s="98">
        <v>4.8500000000000008E-2</v>
      </c>
      <c r="K19" s="94">
        <v>757000</v>
      </c>
      <c r="L19" s="106">
        <v>101.67749999999999</v>
      </c>
      <c r="M19" s="94">
        <v>769.69861000000003</v>
      </c>
      <c r="N19" s="84"/>
      <c r="O19" s="95">
        <f t="shared" si="0"/>
        <v>5.9382246894897159E-4</v>
      </c>
      <c r="P19" s="95">
        <f>M19/'סכום נכסי הקרן'!$C$42</f>
        <v>1.6416100640743485E-4</v>
      </c>
    </row>
    <row r="20" spans="2:16">
      <c r="B20" s="87" t="s">
        <v>1638</v>
      </c>
      <c r="C20" s="84" t="s">
        <v>1639</v>
      </c>
      <c r="D20" s="84" t="s">
        <v>271</v>
      </c>
      <c r="E20" s="84"/>
      <c r="F20" s="107">
        <v>42339</v>
      </c>
      <c r="G20" s="94">
        <v>9.19</v>
      </c>
      <c r="H20" s="97" t="s">
        <v>175</v>
      </c>
      <c r="I20" s="98">
        <v>4.8000000000000001E-2</v>
      </c>
      <c r="J20" s="98">
        <v>4.8500000000000008E-2</v>
      </c>
      <c r="K20" s="94">
        <v>978000</v>
      </c>
      <c r="L20" s="106">
        <v>101.1746</v>
      </c>
      <c r="M20" s="94">
        <v>989.48732999999993</v>
      </c>
      <c r="N20" s="84"/>
      <c r="O20" s="95">
        <f t="shared" si="0"/>
        <v>7.6338946395437259E-4</v>
      </c>
      <c r="P20" s="95">
        <f>M20/'סכום נכסי הקרן'!$C$42</f>
        <v>2.110374551932809E-4</v>
      </c>
    </row>
    <row r="21" spans="2:16">
      <c r="B21" s="87" t="s">
        <v>1640</v>
      </c>
      <c r="C21" s="84" t="s">
        <v>1641</v>
      </c>
      <c r="D21" s="84" t="s">
        <v>271</v>
      </c>
      <c r="E21" s="84"/>
      <c r="F21" s="107">
        <v>42370</v>
      </c>
      <c r="G21" s="94">
        <v>9.0500000000000007</v>
      </c>
      <c r="H21" s="97" t="s">
        <v>175</v>
      </c>
      <c r="I21" s="98">
        <v>4.8000000000000001E-2</v>
      </c>
      <c r="J21" s="98">
        <v>4.8499999999999995E-2</v>
      </c>
      <c r="K21" s="94">
        <v>1624000</v>
      </c>
      <c r="L21" s="106">
        <v>103.6103</v>
      </c>
      <c r="M21" s="94">
        <v>1682.63184</v>
      </c>
      <c r="N21" s="84"/>
      <c r="O21" s="95">
        <f t="shared" si="0"/>
        <v>1.2981504456152661E-3</v>
      </c>
      <c r="P21" s="95">
        <f>M21/'סכום נכסי הקרן'!$C$42</f>
        <v>3.588710342969099E-4</v>
      </c>
    </row>
    <row r="22" spans="2:16">
      <c r="B22" s="87" t="s">
        <v>1642</v>
      </c>
      <c r="C22" s="84" t="s">
        <v>1643</v>
      </c>
      <c r="D22" s="84" t="s">
        <v>271</v>
      </c>
      <c r="E22" s="84"/>
      <c r="F22" s="107">
        <v>42461</v>
      </c>
      <c r="G22" s="94">
        <v>9.2999999999999989</v>
      </c>
      <c r="H22" s="97" t="s">
        <v>175</v>
      </c>
      <c r="I22" s="98">
        <v>4.8000000000000001E-2</v>
      </c>
      <c r="J22" s="98">
        <v>4.8499999999999995E-2</v>
      </c>
      <c r="K22" s="94">
        <v>7022000</v>
      </c>
      <c r="L22" s="106">
        <v>103.3261</v>
      </c>
      <c r="M22" s="94">
        <v>7255.5573400000003</v>
      </c>
      <c r="N22" s="84"/>
      <c r="O22" s="95">
        <f t="shared" si="0"/>
        <v>5.5976624061197574E-3</v>
      </c>
      <c r="P22" s="95">
        <f>M22/'סכום נכסי הקרן'!$C$42</f>
        <v>1.5474623177262213E-3</v>
      </c>
    </row>
    <row r="23" spans="2:16">
      <c r="B23" s="87" t="s">
        <v>1644</v>
      </c>
      <c r="C23" s="84" t="s">
        <v>1645</v>
      </c>
      <c r="D23" s="84" t="s">
        <v>271</v>
      </c>
      <c r="E23" s="84"/>
      <c r="F23" s="107">
        <v>42491</v>
      </c>
      <c r="G23" s="94">
        <v>9.379999999999999</v>
      </c>
      <c r="H23" s="97" t="s">
        <v>175</v>
      </c>
      <c r="I23" s="98">
        <v>4.8000000000000001E-2</v>
      </c>
      <c r="J23" s="98">
        <v>4.8599999999999997E-2</v>
      </c>
      <c r="K23" s="94">
        <v>10289000</v>
      </c>
      <c r="L23" s="106">
        <v>103.12820000000001</v>
      </c>
      <c r="M23" s="94">
        <v>10610.85871</v>
      </c>
      <c r="N23" s="84"/>
      <c r="O23" s="95">
        <f t="shared" si="0"/>
        <v>8.1862773752974551E-3</v>
      </c>
      <c r="P23" s="95">
        <f>M23/'סכום נכסי הקרן'!$C$42</f>
        <v>2.2630796288961672E-3</v>
      </c>
    </row>
    <row r="24" spans="2:16">
      <c r="B24" s="87" t="s">
        <v>1646</v>
      </c>
      <c r="C24" s="84" t="s">
        <v>1647</v>
      </c>
      <c r="D24" s="84" t="s">
        <v>271</v>
      </c>
      <c r="E24" s="84"/>
      <c r="F24" s="107">
        <v>42522</v>
      </c>
      <c r="G24" s="94">
        <v>9.4700000000000006</v>
      </c>
      <c r="H24" s="97" t="s">
        <v>175</v>
      </c>
      <c r="I24" s="98">
        <v>4.8000000000000001E-2</v>
      </c>
      <c r="J24" s="98">
        <v>4.8600000000000004E-2</v>
      </c>
      <c r="K24" s="94">
        <v>16543000</v>
      </c>
      <c r="L24" s="106">
        <v>102.30410000000001</v>
      </c>
      <c r="M24" s="94">
        <v>16924.167450000001</v>
      </c>
      <c r="N24" s="84"/>
      <c r="O24" s="95">
        <f t="shared" si="0"/>
        <v>1.305699499712598E-2</v>
      </c>
      <c r="P24" s="95">
        <f>M24/'סכום נכסי הקרן'!$C$42</f>
        <v>3.609579548545567E-3</v>
      </c>
    </row>
    <row r="25" spans="2:16">
      <c r="B25" s="87" t="s">
        <v>1648</v>
      </c>
      <c r="C25" s="84" t="s">
        <v>1649</v>
      </c>
      <c r="D25" s="84" t="s">
        <v>271</v>
      </c>
      <c r="E25" s="84"/>
      <c r="F25" s="107">
        <v>42552</v>
      </c>
      <c r="G25" s="94">
        <v>9.32</v>
      </c>
      <c r="H25" s="97" t="s">
        <v>175</v>
      </c>
      <c r="I25" s="98">
        <v>4.8000000000000001E-2</v>
      </c>
      <c r="J25" s="98">
        <v>4.8600000000000004E-2</v>
      </c>
      <c r="K25" s="94">
        <v>15427000</v>
      </c>
      <c r="L25" s="106">
        <v>104.02889999999999</v>
      </c>
      <c r="M25" s="94">
        <v>16048.625609999999</v>
      </c>
      <c r="N25" s="84"/>
      <c r="O25" s="95">
        <f t="shared" si="0"/>
        <v>1.2381514477423694E-2</v>
      </c>
      <c r="P25" s="95">
        <f>M25/'סכום נכסי הקרן'!$C$42</f>
        <v>3.4228443411035039E-3</v>
      </c>
    </row>
    <row r="26" spans="2:16">
      <c r="B26" s="87" t="s">
        <v>1650</v>
      </c>
      <c r="C26" s="84" t="s">
        <v>1651</v>
      </c>
      <c r="D26" s="84" t="s">
        <v>271</v>
      </c>
      <c r="E26" s="84"/>
      <c r="F26" s="107">
        <v>42583</v>
      </c>
      <c r="G26" s="94">
        <v>9.41</v>
      </c>
      <c r="H26" s="97" t="s">
        <v>175</v>
      </c>
      <c r="I26" s="98">
        <v>4.8000000000000001E-2</v>
      </c>
      <c r="J26" s="98">
        <v>4.8500000000000015E-2</v>
      </c>
      <c r="K26" s="94">
        <v>82714000</v>
      </c>
      <c r="L26" s="106">
        <v>103.3173</v>
      </c>
      <c r="M26" s="94">
        <v>85457.80141</v>
      </c>
      <c r="N26" s="84"/>
      <c r="O26" s="95">
        <f t="shared" si="0"/>
        <v>6.5930692825646522E-2</v>
      </c>
      <c r="P26" s="95">
        <f>M26/'סכום נכסי הקרן'!$C$42</f>
        <v>1.8226405118273899E-2</v>
      </c>
    </row>
    <row r="27" spans="2:16">
      <c r="B27" s="87" t="s">
        <v>1652</v>
      </c>
      <c r="C27" s="84" t="s">
        <v>1653</v>
      </c>
      <c r="D27" s="84" t="s">
        <v>271</v>
      </c>
      <c r="E27" s="84"/>
      <c r="F27" s="107">
        <v>42614</v>
      </c>
      <c r="G27" s="94">
        <v>9.4899999999999984</v>
      </c>
      <c r="H27" s="97" t="s">
        <v>175</v>
      </c>
      <c r="I27" s="98">
        <v>4.8000000000000001E-2</v>
      </c>
      <c r="J27" s="98">
        <v>4.8499999999999995E-2</v>
      </c>
      <c r="K27" s="94">
        <v>59401000</v>
      </c>
      <c r="L27" s="106">
        <v>102.48480000000001</v>
      </c>
      <c r="M27" s="94">
        <v>60876.515950000001</v>
      </c>
      <c r="N27" s="84"/>
      <c r="O27" s="95">
        <f t="shared" si="0"/>
        <v>4.6966231370016952E-2</v>
      </c>
      <c r="P27" s="95">
        <f>M27/'סכום נכסי הקרן'!$C$42</f>
        <v>1.2983718555669809E-2</v>
      </c>
    </row>
    <row r="28" spans="2:16">
      <c r="B28" s="87" t="s">
        <v>1654</v>
      </c>
      <c r="C28" s="84" t="s">
        <v>1655</v>
      </c>
      <c r="D28" s="84" t="s">
        <v>271</v>
      </c>
      <c r="E28" s="84"/>
      <c r="F28" s="107">
        <v>42644</v>
      </c>
      <c r="G28" s="94">
        <v>9.57</v>
      </c>
      <c r="H28" s="97" t="s">
        <v>175</v>
      </c>
      <c r="I28" s="98">
        <v>4.8000000000000001E-2</v>
      </c>
      <c r="J28" s="98">
        <v>4.8600000000000004E-2</v>
      </c>
      <c r="K28" s="94">
        <v>43869000</v>
      </c>
      <c r="L28" s="106">
        <v>102.3888</v>
      </c>
      <c r="M28" s="94">
        <v>44916.725229999996</v>
      </c>
      <c r="N28" s="84"/>
      <c r="O28" s="95">
        <f t="shared" si="0"/>
        <v>3.4653253009228065E-2</v>
      </c>
      <c r="P28" s="95">
        <f>M28/'סכום נכסי הקרן'!$C$42</f>
        <v>9.5798208837651663E-3</v>
      </c>
    </row>
    <row r="29" spans="2:16">
      <c r="B29" s="87" t="s">
        <v>1656</v>
      </c>
      <c r="C29" s="84" t="s">
        <v>1657</v>
      </c>
      <c r="D29" s="84" t="s">
        <v>271</v>
      </c>
      <c r="E29" s="84"/>
      <c r="F29" s="107">
        <v>42705</v>
      </c>
      <c r="G29" s="94">
        <v>9.74</v>
      </c>
      <c r="H29" s="97" t="s">
        <v>175</v>
      </c>
      <c r="I29" s="98">
        <v>4.8000000000000001E-2</v>
      </c>
      <c r="J29" s="98">
        <v>4.8500000000000008E-2</v>
      </c>
      <c r="K29" s="94">
        <v>36720000</v>
      </c>
      <c r="L29" s="106">
        <v>101.4794</v>
      </c>
      <c r="M29" s="94">
        <v>37263.293909999993</v>
      </c>
      <c r="N29" s="84"/>
      <c r="O29" s="95">
        <f t="shared" si="0"/>
        <v>2.8748630832017966E-2</v>
      </c>
      <c r="P29" s="95">
        <f>M29/'סכום נכסי הקרן'!$C$42</f>
        <v>7.9475001654500024E-3</v>
      </c>
    </row>
    <row r="30" spans="2:16">
      <c r="B30" s="87" t="s">
        <v>1658</v>
      </c>
      <c r="C30" s="84" t="s">
        <v>1659</v>
      </c>
      <c r="D30" s="84" t="s">
        <v>271</v>
      </c>
      <c r="E30" s="84"/>
      <c r="F30" s="107">
        <v>42736</v>
      </c>
      <c r="G30" s="94">
        <v>9.5999999999999979</v>
      </c>
      <c r="H30" s="97" t="s">
        <v>175</v>
      </c>
      <c r="I30" s="98">
        <v>4.8000000000000001E-2</v>
      </c>
      <c r="J30" s="98">
        <v>4.8499999999999995E-2</v>
      </c>
      <c r="K30" s="94">
        <v>36947000</v>
      </c>
      <c r="L30" s="106">
        <v>103.9239</v>
      </c>
      <c r="M30" s="94">
        <v>38396.777520000003</v>
      </c>
      <c r="N30" s="84"/>
      <c r="O30" s="95">
        <f t="shared" si="0"/>
        <v>2.9623113424371093E-2</v>
      </c>
      <c r="P30" s="95">
        <f>M30/'סכום נכסי הקרן'!$C$42</f>
        <v>8.1892490886602623E-3</v>
      </c>
    </row>
    <row r="31" spans="2:16">
      <c r="B31" s="87" t="s">
        <v>1660</v>
      </c>
      <c r="C31" s="84" t="s">
        <v>1661</v>
      </c>
      <c r="D31" s="84" t="s">
        <v>271</v>
      </c>
      <c r="E31" s="84"/>
      <c r="F31" s="107">
        <v>42767</v>
      </c>
      <c r="G31" s="94">
        <v>9.68</v>
      </c>
      <c r="H31" s="97" t="s">
        <v>175</v>
      </c>
      <c r="I31" s="98">
        <v>4.8000000000000001E-2</v>
      </c>
      <c r="J31" s="98">
        <v>4.8499999999999995E-2</v>
      </c>
      <c r="K31" s="94">
        <v>30697000</v>
      </c>
      <c r="L31" s="106">
        <v>103.51390000000001</v>
      </c>
      <c r="M31" s="94">
        <v>31775.64921</v>
      </c>
      <c r="N31" s="84"/>
      <c r="O31" s="95">
        <f t="shared" si="0"/>
        <v>2.4514913007753304E-2</v>
      </c>
      <c r="P31" s="95">
        <f>M31/'סכום נכסי הקרן'!$C$42</f>
        <v>6.77709753635025E-3</v>
      </c>
    </row>
    <row r="32" spans="2:16">
      <c r="B32" s="87" t="s">
        <v>1662</v>
      </c>
      <c r="C32" s="84" t="s">
        <v>1663</v>
      </c>
      <c r="D32" s="84" t="s">
        <v>271</v>
      </c>
      <c r="E32" s="84"/>
      <c r="F32" s="107">
        <v>42795</v>
      </c>
      <c r="G32" s="94">
        <v>9.7600000000000016</v>
      </c>
      <c r="H32" s="97" t="s">
        <v>175</v>
      </c>
      <c r="I32" s="98">
        <v>4.8000000000000001E-2</v>
      </c>
      <c r="J32" s="98">
        <v>4.8500000000000008E-2</v>
      </c>
      <c r="K32" s="94">
        <v>38223000</v>
      </c>
      <c r="L32" s="106">
        <v>103.3121</v>
      </c>
      <c r="M32" s="94">
        <v>39488.97077</v>
      </c>
      <c r="N32" s="84"/>
      <c r="O32" s="95">
        <f t="shared" si="0"/>
        <v>3.0465740504449099E-2</v>
      </c>
      <c r="P32" s="95">
        <f>M32/'סכום נכסי הקרן'!$C$42</f>
        <v>8.4221916206877103E-3</v>
      </c>
    </row>
    <row r="33" spans="2:16">
      <c r="B33" s="87" t="s">
        <v>1664</v>
      </c>
      <c r="C33" s="84" t="s">
        <v>1665</v>
      </c>
      <c r="D33" s="84" t="s">
        <v>271</v>
      </c>
      <c r="E33" s="84"/>
      <c r="F33" s="107">
        <v>42826</v>
      </c>
      <c r="G33" s="94">
        <v>9.8499999999999979</v>
      </c>
      <c r="H33" s="97" t="s">
        <v>175</v>
      </c>
      <c r="I33" s="98">
        <v>4.8000000000000001E-2</v>
      </c>
      <c r="J33" s="98">
        <v>4.8499999999999995E-2</v>
      </c>
      <c r="K33" s="94">
        <v>26197000</v>
      </c>
      <c r="L33" s="106">
        <v>102.9044</v>
      </c>
      <c r="M33" s="94">
        <v>26957.865959999999</v>
      </c>
      <c r="N33" s="84"/>
      <c r="O33" s="95">
        <f t="shared" si="0"/>
        <v>2.0797993284621674E-2</v>
      </c>
      <c r="P33" s="95">
        <f>M33/'סכום נכסי הקרן'!$C$42</f>
        <v>5.7495626847894783E-3</v>
      </c>
    </row>
    <row r="34" spans="2:16">
      <c r="B34" s="87" t="s">
        <v>1666</v>
      </c>
      <c r="C34" s="84" t="s">
        <v>1667</v>
      </c>
      <c r="D34" s="84" t="s">
        <v>271</v>
      </c>
      <c r="E34" s="84"/>
      <c r="F34" s="107">
        <v>42856</v>
      </c>
      <c r="G34" s="94">
        <v>9.93</v>
      </c>
      <c r="H34" s="97" t="s">
        <v>175</v>
      </c>
      <c r="I34" s="98">
        <v>4.8000000000000001E-2</v>
      </c>
      <c r="J34" s="98">
        <v>4.8599999999999997E-2</v>
      </c>
      <c r="K34" s="94">
        <v>56730484</v>
      </c>
      <c r="L34" s="106">
        <v>102.1872</v>
      </c>
      <c r="M34" s="94">
        <v>57962.19126</v>
      </c>
      <c r="N34" s="84"/>
      <c r="O34" s="95">
        <f t="shared" si="0"/>
        <v>4.4717829904494306E-2</v>
      </c>
      <c r="P34" s="95">
        <f>M34/'סכום נכסי הקרן'!$C$42</f>
        <v>1.2362152571409508E-2</v>
      </c>
    </row>
    <row r="35" spans="2:16">
      <c r="B35" s="87" t="s">
        <v>1668</v>
      </c>
      <c r="C35" s="84" t="s">
        <v>1669</v>
      </c>
      <c r="D35" s="84" t="s">
        <v>271</v>
      </c>
      <c r="E35" s="84"/>
      <c r="F35" s="107">
        <v>42887</v>
      </c>
      <c r="G35" s="94">
        <v>10.01</v>
      </c>
      <c r="H35" s="97" t="s">
        <v>175</v>
      </c>
      <c r="I35" s="98">
        <v>4.8000000000000001E-2</v>
      </c>
      <c r="J35" s="98">
        <v>4.8499999999999995E-2</v>
      </c>
      <c r="K35" s="94">
        <v>44781000</v>
      </c>
      <c r="L35" s="106">
        <v>101.5849</v>
      </c>
      <c r="M35" s="94">
        <v>45490.750759999995</v>
      </c>
      <c r="N35" s="84"/>
      <c r="O35" s="95">
        <f t="shared" si="0"/>
        <v>3.5096113699160117E-2</v>
      </c>
      <c r="P35" s="95">
        <f>M35/'סכום נכסי הקרן'!$C$42</f>
        <v>9.7022488152750871E-3</v>
      </c>
    </row>
    <row r="36" spans="2:16">
      <c r="B36" s="87" t="s">
        <v>1670</v>
      </c>
      <c r="C36" s="84" t="s">
        <v>1671</v>
      </c>
      <c r="D36" s="84" t="s">
        <v>271</v>
      </c>
      <c r="E36" s="84"/>
      <c r="F36" s="107">
        <v>42949</v>
      </c>
      <c r="G36" s="94">
        <v>9.9499999999999993</v>
      </c>
      <c r="H36" s="97" t="s">
        <v>175</v>
      </c>
      <c r="I36" s="98">
        <v>4.8000000000000001E-2</v>
      </c>
      <c r="J36" s="98">
        <v>4.8499999999999995E-2</v>
      </c>
      <c r="K36" s="94">
        <v>51467000</v>
      </c>
      <c r="L36" s="106">
        <v>103.5125</v>
      </c>
      <c r="M36" s="94">
        <v>53274.786810000005</v>
      </c>
      <c r="N36" s="84"/>
      <c r="O36" s="95">
        <f t="shared" si="0"/>
        <v>4.1101497424094746E-2</v>
      </c>
      <c r="P36" s="95">
        <f>M36/'סכום נכסי הקרן'!$C$42</f>
        <v>1.1362424857271259E-2</v>
      </c>
    </row>
    <row r="37" spans="2:16">
      <c r="B37" s="87" t="s">
        <v>1672</v>
      </c>
      <c r="C37" s="84" t="s">
        <v>1673</v>
      </c>
      <c r="D37" s="84" t="s">
        <v>271</v>
      </c>
      <c r="E37" s="84"/>
      <c r="F37" s="107">
        <v>42979</v>
      </c>
      <c r="G37" s="94">
        <v>10.029999999999999</v>
      </c>
      <c r="H37" s="97" t="s">
        <v>175</v>
      </c>
      <c r="I37" s="98">
        <v>4.8000000000000001E-2</v>
      </c>
      <c r="J37" s="98">
        <v>4.8499999999999995E-2</v>
      </c>
      <c r="K37" s="94">
        <v>43124000</v>
      </c>
      <c r="L37" s="106">
        <v>103.221</v>
      </c>
      <c r="M37" s="94">
        <v>44513.021770000007</v>
      </c>
      <c r="N37" s="84"/>
      <c r="O37" s="95">
        <f t="shared" si="0"/>
        <v>3.4341795794383366E-2</v>
      </c>
      <c r="P37" s="95">
        <f>M37/'סכום נכסי הקרן'!$C$42</f>
        <v>9.49371917405341E-3</v>
      </c>
    </row>
    <row r="38" spans="2:16">
      <c r="B38" s="87" t="s">
        <v>1674</v>
      </c>
      <c r="C38" s="84" t="s">
        <v>1675</v>
      </c>
      <c r="D38" s="84" t="s">
        <v>271</v>
      </c>
      <c r="E38" s="84"/>
      <c r="F38" s="107">
        <v>43009</v>
      </c>
      <c r="G38" s="94">
        <v>10.110000000000001</v>
      </c>
      <c r="H38" s="97" t="s">
        <v>175</v>
      </c>
      <c r="I38" s="98">
        <v>4.8000000000000001E-2</v>
      </c>
      <c r="J38" s="98">
        <v>4.8499999999999995E-2</v>
      </c>
      <c r="K38" s="94">
        <v>37358000</v>
      </c>
      <c r="L38" s="106">
        <v>102.5059</v>
      </c>
      <c r="M38" s="94">
        <v>38294.154609999998</v>
      </c>
      <c r="N38" s="84"/>
      <c r="O38" s="95">
        <f t="shared" si="0"/>
        <v>2.9543939850461519E-2</v>
      </c>
      <c r="P38" s="95">
        <f>M38/'סכום נכסי הקרן'!$C$42</f>
        <v>8.1673617161651235E-3</v>
      </c>
    </row>
    <row r="39" spans="2:16">
      <c r="B39" s="87" t="s">
        <v>1676</v>
      </c>
      <c r="C39" s="84" t="s">
        <v>1677</v>
      </c>
      <c r="D39" s="84" t="s">
        <v>271</v>
      </c>
      <c r="E39" s="84"/>
      <c r="F39" s="107">
        <v>43040</v>
      </c>
      <c r="G39" s="94">
        <v>10.199999999999999</v>
      </c>
      <c r="H39" s="97" t="s">
        <v>175</v>
      </c>
      <c r="I39" s="98">
        <v>4.8000000000000001E-2</v>
      </c>
      <c r="J39" s="98">
        <v>4.8499999999999995E-2</v>
      </c>
      <c r="K39" s="94">
        <v>41583000</v>
      </c>
      <c r="L39" s="106">
        <v>101.9997</v>
      </c>
      <c r="M39" s="94">
        <v>42414.578590000005</v>
      </c>
      <c r="N39" s="84"/>
      <c r="O39" s="95">
        <f t="shared" si="0"/>
        <v>3.2722846904639717E-2</v>
      </c>
      <c r="P39" s="95">
        <f>M39/'סכום נכסי הקרן'!$C$42</f>
        <v>9.0461640663241413E-3</v>
      </c>
    </row>
    <row r="40" spans="2:16">
      <c r="B40" s="87" t="s">
        <v>1678</v>
      </c>
      <c r="C40" s="84" t="s">
        <v>1679</v>
      </c>
      <c r="D40" s="84" t="s">
        <v>271</v>
      </c>
      <c r="E40" s="84"/>
      <c r="F40" s="107">
        <v>43070</v>
      </c>
      <c r="G40" s="94">
        <v>10.280000000000001</v>
      </c>
      <c r="H40" s="97" t="s">
        <v>175</v>
      </c>
      <c r="I40" s="98">
        <v>4.8000000000000001E-2</v>
      </c>
      <c r="J40" s="98">
        <v>4.8499999999999995E-2</v>
      </c>
      <c r="K40" s="94">
        <v>34773000</v>
      </c>
      <c r="L40" s="106">
        <v>101.2944</v>
      </c>
      <c r="M40" s="94">
        <v>35223.095000000001</v>
      </c>
      <c r="N40" s="84"/>
      <c r="O40" s="95">
        <f t="shared" si="0"/>
        <v>2.7174617395923549E-2</v>
      </c>
      <c r="P40" s="95">
        <f>M40/'סכום נכסי הקרן'!$C$42</f>
        <v>7.5123673719310552E-3</v>
      </c>
    </row>
    <row r="41" spans="2:16">
      <c r="B41" s="87" t="s">
        <v>1680</v>
      </c>
      <c r="C41" s="84" t="s">
        <v>1681</v>
      </c>
      <c r="D41" s="84" t="s">
        <v>271</v>
      </c>
      <c r="E41" s="84"/>
      <c r="F41" s="107">
        <v>43101</v>
      </c>
      <c r="G41" s="94">
        <v>10.119999999999999</v>
      </c>
      <c r="H41" s="97" t="s">
        <v>175</v>
      </c>
      <c r="I41" s="98">
        <v>4.8000000000000001E-2</v>
      </c>
      <c r="J41" s="98">
        <v>4.8500000000000008E-2</v>
      </c>
      <c r="K41" s="94">
        <v>52286000</v>
      </c>
      <c r="L41" s="106">
        <v>103.6253</v>
      </c>
      <c r="M41" s="94">
        <v>54181.545619999997</v>
      </c>
      <c r="N41" s="84"/>
      <c r="O41" s="95">
        <f t="shared" si="0"/>
        <v>4.1801061835800554E-2</v>
      </c>
      <c r="P41" s="95">
        <f>M41/'סכום נכסי הקרן'!$C$42</f>
        <v>1.1555818007375046E-2</v>
      </c>
    </row>
    <row r="42" spans="2:16">
      <c r="B42" s="87" t="s">
        <v>1682</v>
      </c>
      <c r="C42" s="84" t="s">
        <v>1683</v>
      </c>
      <c r="D42" s="84" t="s">
        <v>271</v>
      </c>
      <c r="E42" s="84"/>
      <c r="F42" s="107">
        <v>43132</v>
      </c>
      <c r="G42" s="94">
        <v>10.200000000000001</v>
      </c>
      <c r="H42" s="97" t="s">
        <v>175</v>
      </c>
      <c r="I42" s="98">
        <v>4.8000000000000001E-2</v>
      </c>
      <c r="J42" s="98">
        <v>4.8499999999999995E-2</v>
      </c>
      <c r="K42" s="94">
        <v>68475000</v>
      </c>
      <c r="L42" s="106">
        <v>103.11069999999999</v>
      </c>
      <c r="M42" s="94">
        <v>70607.117830000003</v>
      </c>
      <c r="N42" s="84"/>
      <c r="O42" s="95">
        <f t="shared" si="0"/>
        <v>5.4473390610880211E-2</v>
      </c>
      <c r="P42" s="95">
        <f>M42/'סכום נכסי הקרן'!$C$42</f>
        <v>1.5059057365974895E-2</v>
      </c>
    </row>
    <row r="43" spans="2:16">
      <c r="B43" s="87" t="s">
        <v>1684</v>
      </c>
      <c r="C43" s="84" t="s">
        <v>1685</v>
      </c>
      <c r="D43" s="84" t="s">
        <v>271</v>
      </c>
      <c r="E43" s="84"/>
      <c r="F43" s="107">
        <v>43161</v>
      </c>
      <c r="G43" s="94">
        <v>10.290000000000001</v>
      </c>
      <c r="H43" s="97" t="s">
        <v>175</v>
      </c>
      <c r="I43" s="98">
        <v>4.8000000000000001E-2</v>
      </c>
      <c r="J43" s="98">
        <v>4.8500000000000008E-2</v>
      </c>
      <c r="K43" s="94">
        <v>36881000</v>
      </c>
      <c r="L43" s="106">
        <v>103.20740000000001</v>
      </c>
      <c r="M43" s="94">
        <v>38063.920979999995</v>
      </c>
      <c r="N43" s="84"/>
      <c r="O43" s="95">
        <f t="shared" si="0"/>
        <v>2.9366314607508714E-2</v>
      </c>
      <c r="P43" s="95">
        <f>M43/'סכום נכסי הקרן'!$C$42</f>
        <v>8.1182575812237378E-3</v>
      </c>
    </row>
    <row r="44" spans="2:16">
      <c r="B44" s="87" t="s">
        <v>1686</v>
      </c>
      <c r="C44" s="84" t="s">
        <v>1687</v>
      </c>
      <c r="D44" s="84" t="s">
        <v>271</v>
      </c>
      <c r="E44" s="84"/>
      <c r="F44" s="107">
        <v>43221</v>
      </c>
      <c r="G44" s="94">
        <v>10.450000000000001</v>
      </c>
      <c r="H44" s="97" t="s">
        <v>175</v>
      </c>
      <c r="I44" s="98">
        <v>4.8000000000000001E-2</v>
      </c>
      <c r="J44" s="98">
        <v>4.8499999999999995E-2</v>
      </c>
      <c r="K44" s="94">
        <v>77477000</v>
      </c>
      <c r="L44" s="106">
        <v>101.9935</v>
      </c>
      <c r="M44" s="94">
        <v>79026.391260000004</v>
      </c>
      <c r="N44" s="84"/>
      <c r="O44" s="95">
        <f t="shared" si="0"/>
        <v>6.0968859967332707E-2</v>
      </c>
      <c r="P44" s="95">
        <f>M44/'סכום נכסי הקרן'!$C$42</f>
        <v>1.6854716577946415E-2</v>
      </c>
    </row>
    <row r="45" spans="2:16">
      <c r="B45" s="87" t="s">
        <v>1688</v>
      </c>
      <c r="C45" s="84" t="s">
        <v>1689</v>
      </c>
      <c r="D45" s="84" t="s">
        <v>271</v>
      </c>
      <c r="E45" s="84"/>
      <c r="F45" s="107">
        <v>43252</v>
      </c>
      <c r="G45" s="94">
        <v>10.540000000000001</v>
      </c>
      <c r="H45" s="97" t="s">
        <v>175</v>
      </c>
      <c r="I45" s="98">
        <v>4.8000000000000001E-2</v>
      </c>
      <c r="J45" s="98">
        <v>4.8499999999999995E-2</v>
      </c>
      <c r="K45" s="94">
        <v>36115000</v>
      </c>
      <c r="L45" s="106">
        <v>101.1939</v>
      </c>
      <c r="M45" s="94">
        <v>36546.166859999998</v>
      </c>
      <c r="N45" s="84"/>
      <c r="O45" s="95">
        <f t="shared" si="0"/>
        <v>2.8195367321017094E-2</v>
      </c>
      <c r="P45" s="95">
        <f>M45/'סכום נכסי הקרן'!$C$42</f>
        <v>7.7945515999718936E-3</v>
      </c>
    </row>
    <row r="46" spans="2:16">
      <c r="B46" s="87" t="s">
        <v>1690</v>
      </c>
      <c r="C46" s="84" t="s">
        <v>1691</v>
      </c>
      <c r="D46" s="84" t="s">
        <v>271</v>
      </c>
      <c r="E46" s="84"/>
      <c r="F46" s="107">
        <v>43282</v>
      </c>
      <c r="G46" s="94">
        <v>10.370000000000001</v>
      </c>
      <c r="H46" s="97" t="s">
        <v>175</v>
      </c>
      <c r="I46" s="98">
        <v>4.8000000000000001E-2</v>
      </c>
      <c r="J46" s="98">
        <v>4.8499999999999995E-2</v>
      </c>
      <c r="K46" s="94">
        <v>43255000</v>
      </c>
      <c r="L46" s="106">
        <v>102.7038</v>
      </c>
      <c r="M46" s="94">
        <v>44424.518689999997</v>
      </c>
      <c r="N46" s="84"/>
      <c r="O46" s="95">
        <f t="shared" si="0"/>
        <v>3.4273515669159815E-2</v>
      </c>
      <c r="P46" s="95">
        <f>M46/'סכום נכסי הקרן'!$C$42</f>
        <v>9.4748432731563571E-3</v>
      </c>
    </row>
    <row r="47" spans="2:16">
      <c r="B47" s="87" t="s">
        <v>1692</v>
      </c>
      <c r="C47" s="84" t="s">
        <v>1693</v>
      </c>
      <c r="D47" s="84" t="s">
        <v>271</v>
      </c>
      <c r="E47" s="84"/>
      <c r="F47" s="107">
        <v>43313</v>
      </c>
      <c r="G47" s="94">
        <v>10.45</v>
      </c>
      <c r="H47" s="97" t="s">
        <v>175</v>
      </c>
      <c r="I47" s="98">
        <v>4.8000000000000001E-2</v>
      </c>
      <c r="J47" s="98">
        <v>4.8499999999999995E-2</v>
      </c>
      <c r="K47" s="94">
        <v>59437000</v>
      </c>
      <c r="L47" s="106">
        <v>102.18989999999999</v>
      </c>
      <c r="M47" s="94">
        <v>60743.192710000003</v>
      </c>
      <c r="N47" s="84"/>
      <c r="O47" s="95">
        <f t="shared" si="0"/>
        <v>4.6863372491858041E-2</v>
      </c>
      <c r="P47" s="95">
        <f>M47/'סכום נכסי הקרן'!$C$42</f>
        <v>1.2955283429281962E-2</v>
      </c>
    </row>
    <row r="48" spans="2:16">
      <c r="B48" s="87" t="s">
        <v>1694</v>
      </c>
      <c r="C48" s="84" t="s">
        <v>1695</v>
      </c>
      <c r="D48" s="84" t="s">
        <v>271</v>
      </c>
      <c r="E48" s="84"/>
      <c r="F48" s="107">
        <v>43345</v>
      </c>
      <c r="G48" s="94">
        <v>10.54</v>
      </c>
      <c r="H48" s="97" t="s">
        <v>175</v>
      </c>
      <c r="I48" s="98">
        <v>4.8000000000000001E-2</v>
      </c>
      <c r="J48" s="98">
        <v>4.8499999999999995E-2</v>
      </c>
      <c r="K48" s="94">
        <v>56864000</v>
      </c>
      <c r="L48" s="106">
        <v>101.78100000000001</v>
      </c>
      <c r="M48" s="94">
        <v>57876.767060000006</v>
      </c>
      <c r="N48" s="84"/>
      <c r="O48" s="95">
        <f t="shared" si="0"/>
        <v>4.4651925135156097E-2</v>
      </c>
      <c r="P48" s="95">
        <f>M48/'סכום נכסי הקרן'!$C$42</f>
        <v>1.2343933332786289E-2</v>
      </c>
    </row>
    <row r="49" spans="2:16">
      <c r="B49" s="87" t="s">
        <v>1696</v>
      </c>
      <c r="C49" s="84" t="s">
        <v>1697</v>
      </c>
      <c r="D49" s="84" t="s">
        <v>271</v>
      </c>
      <c r="E49" s="84"/>
      <c r="F49" s="107">
        <v>43375</v>
      </c>
      <c r="G49" s="94">
        <v>10.62</v>
      </c>
      <c r="H49" s="97" t="s">
        <v>175</v>
      </c>
      <c r="I49" s="98">
        <v>4.8000000000000001E-2</v>
      </c>
      <c r="J49" s="98">
        <v>4.8499999999999995E-2</v>
      </c>
      <c r="K49" s="94">
        <v>23663000</v>
      </c>
      <c r="L49" s="106">
        <v>101.2795</v>
      </c>
      <c r="M49" s="94">
        <v>23965.770960000002</v>
      </c>
      <c r="N49" s="84"/>
      <c r="O49" s="95">
        <f t="shared" si="0"/>
        <v>1.8489592025809642E-2</v>
      </c>
      <c r="P49" s="95">
        <f>M49/'סכום נכסי הקרן'!$C$42</f>
        <v>5.1114098804513576E-3</v>
      </c>
    </row>
    <row r="50" spans="2:16">
      <c r="B50" s="87" t="s">
        <v>1698</v>
      </c>
      <c r="C50" s="84" t="s">
        <v>1699</v>
      </c>
      <c r="D50" s="84" t="s">
        <v>271</v>
      </c>
      <c r="E50" s="84"/>
      <c r="F50" s="107">
        <v>43435</v>
      </c>
      <c r="G50" s="94">
        <v>10.789999999999997</v>
      </c>
      <c r="H50" s="97" t="s">
        <v>175</v>
      </c>
      <c r="I50" s="98">
        <v>4.8000000000000001E-2</v>
      </c>
      <c r="J50" s="98">
        <v>4.8499999999999995E-2</v>
      </c>
      <c r="K50" s="94">
        <v>64777000</v>
      </c>
      <c r="L50" s="106">
        <v>100.39619999999999</v>
      </c>
      <c r="M50" s="94">
        <v>65033.655220000001</v>
      </c>
      <c r="N50" s="84"/>
      <c r="O50" s="95">
        <f t="shared" si="0"/>
        <v>5.0173464270016767E-2</v>
      </c>
      <c r="P50" s="95">
        <f>M50/'סכום נכסי הקרן'!$C$42</f>
        <v>1.3870351527943293E-2</v>
      </c>
    </row>
    <row r="51" spans="2:16">
      <c r="B51" s="87" t="s">
        <v>1700</v>
      </c>
      <c r="C51" s="84" t="s">
        <v>1701</v>
      </c>
      <c r="D51" s="84" t="s">
        <v>271</v>
      </c>
      <c r="E51" s="84"/>
      <c r="F51" s="107">
        <v>40603</v>
      </c>
      <c r="G51" s="94">
        <v>6.06</v>
      </c>
      <c r="H51" s="97" t="s">
        <v>175</v>
      </c>
      <c r="I51" s="98">
        <v>4.8000000000000001E-2</v>
      </c>
      <c r="J51" s="98">
        <v>4.87E-2</v>
      </c>
      <c r="K51" s="94">
        <v>800000</v>
      </c>
      <c r="L51" s="106">
        <v>107.2792</v>
      </c>
      <c r="M51" s="94">
        <v>857.36355000000003</v>
      </c>
      <c r="N51" s="84"/>
      <c r="O51" s="95">
        <f t="shared" si="0"/>
        <v>6.614559691719529E-4</v>
      </c>
      <c r="P51" s="95">
        <f>M51/'סכום נכסי הקרן'!$C$42</f>
        <v>1.8285814914626271E-4</v>
      </c>
    </row>
    <row r="52" spans="2:16">
      <c r="B52" s="87" t="s">
        <v>1702</v>
      </c>
      <c r="C52" s="84" t="s">
        <v>1703</v>
      </c>
      <c r="D52" s="84" t="s">
        <v>271</v>
      </c>
      <c r="E52" s="84"/>
      <c r="F52" s="107">
        <v>40969</v>
      </c>
      <c r="G52" s="94">
        <v>6.75</v>
      </c>
      <c r="H52" s="97" t="s">
        <v>175</v>
      </c>
      <c r="I52" s="98">
        <v>4.8000000000000001E-2</v>
      </c>
      <c r="J52" s="98">
        <v>4.87E-2</v>
      </c>
      <c r="K52" s="94">
        <v>3600000</v>
      </c>
      <c r="L52" s="106">
        <v>105.20489999999999</v>
      </c>
      <c r="M52" s="94">
        <v>3785.4759199999999</v>
      </c>
      <c r="N52" s="84"/>
      <c r="O52" s="95">
        <f t="shared" si="0"/>
        <v>2.9204946296593668E-3</v>
      </c>
      <c r="P52" s="95">
        <f>M52/'סכום נכסי הקרן'!$C$42</f>
        <v>8.073647641877777E-4</v>
      </c>
    </row>
    <row r="56" spans="2:16">
      <c r="B56" s="99" t="s">
        <v>123</v>
      </c>
    </row>
    <row r="57" spans="2:16">
      <c r="B57" s="99" t="s">
        <v>248</v>
      </c>
    </row>
    <row r="58" spans="2:16">
      <c r="B58" s="99" t="s">
        <v>256</v>
      </c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24 D28:XFD1048576 D25:AF27 AH25:XFD27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65">
      <c r="B1" s="57" t="s">
        <v>190</v>
      </c>
      <c r="C1" s="78" t="s" vm="1">
        <v>266</v>
      </c>
    </row>
    <row r="2" spans="2:65">
      <c r="B2" s="57" t="s">
        <v>189</v>
      </c>
      <c r="C2" s="78" t="s">
        <v>267</v>
      </c>
    </row>
    <row r="3" spans="2:65">
      <c r="B3" s="57" t="s">
        <v>191</v>
      </c>
      <c r="C3" s="78" t="s">
        <v>268</v>
      </c>
    </row>
    <row r="4" spans="2:65">
      <c r="B4" s="57" t="s">
        <v>192</v>
      </c>
      <c r="C4" s="78">
        <v>8801</v>
      </c>
    </row>
    <row r="6" spans="2:65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</row>
    <row r="7" spans="2:65" ht="26.25" customHeight="1">
      <c r="B7" s="173" t="s">
        <v>98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2:65" s="3" customFormat="1" ht="78.75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113</v>
      </c>
      <c r="J8" s="31" t="s">
        <v>18</v>
      </c>
      <c r="K8" s="31" t="s">
        <v>112</v>
      </c>
      <c r="L8" s="31" t="s">
        <v>17</v>
      </c>
      <c r="M8" s="71" t="s">
        <v>19</v>
      </c>
      <c r="N8" s="31" t="s">
        <v>250</v>
      </c>
      <c r="O8" s="31" t="s">
        <v>249</v>
      </c>
      <c r="P8" s="31" t="s">
        <v>121</v>
      </c>
      <c r="Q8" s="31" t="s">
        <v>64</v>
      </c>
      <c r="R8" s="31" t="s">
        <v>193</v>
      </c>
      <c r="S8" s="32" t="s">
        <v>195</v>
      </c>
      <c r="U8" s="1"/>
      <c r="BJ8" s="1"/>
    </row>
    <row r="9" spans="2:65" s="3" customFormat="1" ht="17.2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257</v>
      </c>
      <c r="O9" s="33"/>
      <c r="P9" s="33" t="s">
        <v>253</v>
      </c>
      <c r="Q9" s="33" t="s">
        <v>20</v>
      </c>
      <c r="R9" s="33" t="s">
        <v>20</v>
      </c>
      <c r="S9" s="34" t="s">
        <v>20</v>
      </c>
      <c r="BJ9" s="1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1" t="s">
        <v>125</v>
      </c>
      <c r="S10" s="21" t="s">
        <v>196</v>
      </c>
      <c r="T10" s="5"/>
      <c r="BJ10" s="1"/>
    </row>
    <row r="11" spans="2:65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5"/>
      <c r="BJ11" s="1"/>
      <c r="BM11" s="1"/>
    </row>
    <row r="12" spans="2:65" ht="20.25" customHeight="1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2:65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</row>
    <row r="14" spans="2:65">
      <c r="B14" s="99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</row>
    <row r="15" spans="2:65">
      <c r="B15" s="99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</row>
    <row r="16" spans="2:6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</row>
    <row r="17" spans="2:19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</row>
    <row r="18" spans="2:19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</row>
    <row r="19" spans="2:19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</row>
    <row r="20" spans="2:19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</row>
    <row r="21" spans="2:19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</row>
    <row r="22" spans="2:19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</row>
    <row r="23" spans="2:19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</row>
    <row r="24" spans="2:19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</row>
    <row r="25" spans="2:19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</row>
    <row r="26" spans="2:19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2:19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2:19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2:19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2:19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D111" s="1"/>
      <c r="E111" s="1"/>
      <c r="F111" s="1"/>
    </row>
    <row r="112" spans="2:19">
      <c r="D112" s="1"/>
      <c r="E112" s="1"/>
      <c r="F112" s="1"/>
    </row>
    <row r="113" spans="4:6">
      <c r="D113" s="1"/>
      <c r="E113" s="1"/>
      <c r="F113" s="1"/>
    </row>
    <row r="114" spans="4:6">
      <c r="D114" s="1"/>
      <c r="E114" s="1"/>
      <c r="F114" s="1"/>
    </row>
    <row r="115" spans="4:6">
      <c r="D115" s="1"/>
      <c r="E115" s="1"/>
      <c r="F115" s="1"/>
    </row>
    <row r="116" spans="4:6">
      <c r="D116" s="1"/>
      <c r="E116" s="1"/>
      <c r="F116" s="1"/>
    </row>
    <row r="117" spans="4:6">
      <c r="D117" s="1"/>
      <c r="E117" s="1"/>
      <c r="F117" s="1"/>
    </row>
    <row r="118" spans="4:6">
      <c r="D118" s="1"/>
      <c r="E118" s="1"/>
      <c r="F118" s="1"/>
    </row>
    <row r="119" spans="4:6">
      <c r="D119" s="1"/>
      <c r="E119" s="1"/>
      <c r="F119" s="1"/>
    </row>
    <row r="120" spans="4:6">
      <c r="D120" s="1"/>
      <c r="E120" s="1"/>
      <c r="F120" s="1"/>
    </row>
    <row r="121" spans="4:6">
      <c r="D121" s="1"/>
      <c r="E121" s="1"/>
      <c r="F121" s="1"/>
    </row>
    <row r="122" spans="4:6">
      <c r="D122" s="1"/>
      <c r="E122" s="1"/>
      <c r="F122" s="1"/>
    </row>
    <row r="123" spans="4:6">
      <c r="D123" s="1"/>
      <c r="E123" s="1"/>
      <c r="F123" s="1"/>
    </row>
    <row r="124" spans="4:6">
      <c r="D124" s="1"/>
      <c r="E124" s="1"/>
      <c r="F124" s="1"/>
    </row>
    <row r="125" spans="4:6">
      <c r="D125" s="1"/>
      <c r="E125" s="1"/>
      <c r="F125" s="1"/>
    </row>
    <row r="126" spans="4:6">
      <c r="D126" s="1"/>
      <c r="E126" s="1"/>
      <c r="F126" s="1"/>
    </row>
    <row r="127" spans="4:6">
      <c r="D127" s="1"/>
      <c r="E127" s="1"/>
      <c r="F127" s="1"/>
    </row>
    <row r="128" spans="4:6">
      <c r="D128" s="1"/>
      <c r="E128" s="1"/>
      <c r="F128" s="1"/>
    </row>
    <row r="129" spans="4:6">
      <c r="D129" s="1"/>
      <c r="E129" s="1"/>
      <c r="F129" s="1"/>
    </row>
    <row r="130" spans="4:6">
      <c r="D130" s="1"/>
      <c r="E130" s="1"/>
      <c r="F130" s="1"/>
    </row>
    <row r="131" spans="4:6">
      <c r="D131" s="1"/>
      <c r="E131" s="1"/>
      <c r="F131" s="1"/>
    </row>
    <row r="132" spans="4:6">
      <c r="D132" s="1"/>
      <c r="E132" s="1"/>
      <c r="F132" s="1"/>
    </row>
    <row r="133" spans="4:6">
      <c r="D133" s="1"/>
      <c r="E133" s="1"/>
      <c r="F133" s="1"/>
    </row>
    <row r="134" spans="4:6">
      <c r="D134" s="1"/>
      <c r="E134" s="1"/>
      <c r="F134" s="1"/>
    </row>
    <row r="135" spans="4:6">
      <c r="D135" s="1"/>
      <c r="E135" s="1"/>
      <c r="F135" s="1"/>
    </row>
    <row r="136" spans="4:6">
      <c r="D136" s="1"/>
      <c r="E136" s="1"/>
      <c r="F136" s="1"/>
    </row>
    <row r="137" spans="4:6">
      <c r="D137" s="1"/>
      <c r="E137" s="1"/>
      <c r="F137" s="1"/>
    </row>
    <row r="138" spans="4:6">
      <c r="D138" s="1"/>
      <c r="E138" s="1"/>
      <c r="F138" s="1"/>
    </row>
    <row r="139" spans="4:6">
      <c r="D139" s="1"/>
      <c r="E139" s="1"/>
      <c r="F139" s="1"/>
    </row>
    <row r="140" spans="4:6">
      <c r="D140" s="1"/>
      <c r="E140" s="1"/>
      <c r="F140" s="1"/>
    </row>
    <row r="141" spans="4:6">
      <c r="D141" s="1"/>
      <c r="E141" s="1"/>
      <c r="F141" s="1"/>
    </row>
    <row r="142" spans="4:6">
      <c r="D142" s="1"/>
      <c r="E142" s="1"/>
      <c r="F142" s="1"/>
    </row>
    <row r="143" spans="4:6">
      <c r="D143" s="1"/>
      <c r="E143" s="1"/>
      <c r="F143" s="1"/>
    </row>
    <row r="144" spans="4:6">
      <c r="D144" s="1"/>
      <c r="E144" s="1"/>
      <c r="F144" s="1"/>
    </row>
    <row r="145" spans="4:6">
      <c r="D145" s="1"/>
      <c r="E145" s="1"/>
      <c r="F145" s="1"/>
    </row>
    <row r="146" spans="4:6">
      <c r="D146" s="1"/>
      <c r="E146" s="1"/>
      <c r="F146" s="1"/>
    </row>
    <row r="147" spans="4:6">
      <c r="D147" s="1"/>
      <c r="E147" s="1"/>
      <c r="F147" s="1"/>
    </row>
    <row r="148" spans="4:6">
      <c r="D148" s="1"/>
      <c r="E148" s="1"/>
      <c r="F148" s="1"/>
    </row>
    <row r="149" spans="4:6">
      <c r="D149" s="1"/>
      <c r="E149" s="1"/>
      <c r="F149" s="1"/>
    </row>
    <row r="150" spans="4:6">
      <c r="D150" s="1"/>
      <c r="E150" s="1"/>
      <c r="F150" s="1"/>
    </row>
    <row r="151" spans="4:6">
      <c r="D151" s="1"/>
      <c r="E151" s="1"/>
      <c r="F151" s="1"/>
    </row>
    <row r="152" spans="4:6">
      <c r="D152" s="1"/>
      <c r="E152" s="1"/>
      <c r="F152" s="1"/>
    </row>
    <row r="153" spans="4:6">
      <c r="D153" s="1"/>
      <c r="E153" s="1"/>
      <c r="F153" s="1"/>
    </row>
    <row r="154" spans="4:6">
      <c r="D154" s="1"/>
      <c r="E154" s="1"/>
      <c r="F154" s="1"/>
    </row>
    <row r="155" spans="4:6">
      <c r="D155" s="1"/>
      <c r="E155" s="1"/>
      <c r="F155" s="1"/>
    </row>
    <row r="156" spans="4:6">
      <c r="D156" s="1"/>
      <c r="E156" s="1"/>
      <c r="F156" s="1"/>
    </row>
    <row r="157" spans="4:6">
      <c r="D157" s="1"/>
      <c r="E157" s="1"/>
      <c r="F157" s="1"/>
    </row>
    <row r="158" spans="4:6">
      <c r="D158" s="1"/>
      <c r="E158" s="1"/>
      <c r="F158" s="1"/>
    </row>
    <row r="159" spans="4:6">
      <c r="D159" s="1"/>
      <c r="E159" s="1"/>
      <c r="F159" s="1"/>
    </row>
    <row r="160" spans="4:6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4"/>
      <c r="D398" s="1"/>
      <c r="E398" s="1"/>
      <c r="F398" s="1"/>
    </row>
    <row r="399" spans="2:6">
      <c r="B399" s="44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40"/>
  <sheetViews>
    <sheetView rightToLeft="1" topLeftCell="A4" workbookViewId="0">
      <selection activeCell="B22" sqref="B22:B30"/>
    </sheetView>
  </sheetViews>
  <sheetFormatPr defaultColWidth="9.140625" defaultRowHeight="18"/>
  <cols>
    <col min="1" max="1" width="6.28515625" style="1" customWidth="1"/>
    <col min="2" max="2" width="31.140625" style="2" bestFit="1" customWidth="1"/>
    <col min="3" max="3" width="41.7109375" style="2" bestFit="1" customWidth="1"/>
    <col min="4" max="4" width="9.28515625" style="2" bestFit="1" customWidth="1"/>
    <col min="5" max="5" width="11.28515625" style="2" bestFit="1" customWidth="1"/>
    <col min="6" max="6" width="8.42578125" style="1" bestFit="1" customWidth="1"/>
    <col min="7" max="7" width="7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3.140625" style="1" bestFit="1" customWidth="1"/>
    <col min="15" max="15" width="7.28515625" style="1" bestFit="1" customWidth="1"/>
    <col min="16" max="16" width="10.140625" style="1" customWidth="1"/>
    <col min="17" max="17" width="6.85546875" style="1" bestFit="1" customWidth="1"/>
    <col min="18" max="18" width="10" style="1" bestFit="1" customWidth="1"/>
    <col min="19" max="19" width="9" style="1" bestFit="1" customWidth="1"/>
    <col min="20" max="20" width="7.5703125" style="1" customWidth="1"/>
    <col min="21" max="21" width="6.7109375" style="1" customWidth="1"/>
    <col min="22" max="22" width="7.7109375" style="1" customWidth="1"/>
    <col min="23" max="23" width="7.140625" style="1" customWidth="1"/>
    <col min="24" max="24" width="6" style="1" customWidth="1"/>
    <col min="25" max="25" width="7.85546875" style="1" customWidth="1"/>
    <col min="26" max="26" width="8.140625" style="1" customWidth="1"/>
    <col min="27" max="27" width="6.28515625" style="1" customWidth="1"/>
    <col min="28" max="28" width="8" style="1" customWidth="1"/>
    <col min="29" max="29" width="8.7109375" style="1" customWidth="1"/>
    <col min="30" max="30" width="10" style="1" customWidth="1"/>
    <col min="31" max="31" width="9.5703125" style="1" customWidth="1"/>
    <col min="32" max="32" width="6.140625" style="1" customWidth="1"/>
    <col min="33" max="34" width="5.7109375" style="1" customWidth="1"/>
    <col min="35" max="35" width="6.85546875" style="1" customWidth="1"/>
    <col min="36" max="36" width="6.42578125" style="1" customWidth="1"/>
    <col min="37" max="37" width="6.7109375" style="1" customWidth="1"/>
    <col min="38" max="38" width="7.28515625" style="1" customWidth="1"/>
    <col min="39" max="50" width="5.7109375" style="1" customWidth="1"/>
    <col min="51" max="16384" width="9.140625" style="1"/>
  </cols>
  <sheetData>
    <row r="1" spans="2:81">
      <c r="B1" s="57" t="s">
        <v>190</v>
      </c>
      <c r="C1" s="78" t="s" vm="1">
        <v>266</v>
      </c>
    </row>
    <row r="2" spans="2:81">
      <c r="B2" s="57" t="s">
        <v>189</v>
      </c>
      <c r="C2" s="78" t="s">
        <v>267</v>
      </c>
    </row>
    <row r="3" spans="2:81">
      <c r="B3" s="57" t="s">
        <v>191</v>
      </c>
      <c r="C3" s="78" t="s">
        <v>268</v>
      </c>
    </row>
    <row r="4" spans="2:81">
      <c r="B4" s="57" t="s">
        <v>192</v>
      </c>
      <c r="C4" s="78">
        <v>8801</v>
      </c>
    </row>
    <row r="6" spans="2:81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5"/>
    </row>
    <row r="7" spans="2:81" ht="26.25" customHeight="1">
      <c r="B7" s="173" t="s">
        <v>99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5"/>
    </row>
    <row r="8" spans="2:81" s="3" customFormat="1" ht="78.75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113</v>
      </c>
      <c r="J8" s="31" t="s">
        <v>18</v>
      </c>
      <c r="K8" s="31" t="s">
        <v>112</v>
      </c>
      <c r="L8" s="31" t="s">
        <v>17</v>
      </c>
      <c r="M8" s="71" t="s">
        <v>19</v>
      </c>
      <c r="N8" s="71" t="s">
        <v>250</v>
      </c>
      <c r="O8" s="31" t="s">
        <v>249</v>
      </c>
      <c r="P8" s="31" t="s">
        <v>121</v>
      </c>
      <c r="Q8" s="31" t="s">
        <v>64</v>
      </c>
      <c r="R8" s="31" t="s">
        <v>193</v>
      </c>
      <c r="S8" s="32" t="s">
        <v>195</v>
      </c>
      <c r="U8" s="1"/>
      <c r="BZ8" s="1"/>
    </row>
    <row r="9" spans="2:81" s="3" customFormat="1" ht="27.75" customHeight="1">
      <c r="B9" s="16"/>
      <c r="C9" s="33"/>
      <c r="D9" s="17"/>
      <c r="E9" s="17"/>
      <c r="F9" s="33"/>
      <c r="G9" s="33"/>
      <c r="H9" s="33"/>
      <c r="I9" s="33" t="s">
        <v>22</v>
      </c>
      <c r="J9" s="33" t="s">
        <v>21</v>
      </c>
      <c r="K9" s="33"/>
      <c r="L9" s="33" t="s">
        <v>20</v>
      </c>
      <c r="M9" s="33" t="s">
        <v>20</v>
      </c>
      <c r="N9" s="33" t="s">
        <v>257</v>
      </c>
      <c r="O9" s="33"/>
      <c r="P9" s="33" t="s">
        <v>253</v>
      </c>
      <c r="Q9" s="33" t="s">
        <v>20</v>
      </c>
      <c r="R9" s="33" t="s">
        <v>20</v>
      </c>
      <c r="S9" s="34" t="s">
        <v>20</v>
      </c>
      <c r="BZ9" s="1"/>
    </row>
    <row r="10" spans="2:8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21" t="s">
        <v>196</v>
      </c>
      <c r="T10" s="5"/>
      <c r="BZ10" s="1"/>
    </row>
    <row r="11" spans="2:81" s="4" customFormat="1" ht="18" customHeight="1">
      <c r="B11" s="133" t="s">
        <v>56</v>
      </c>
      <c r="C11" s="82"/>
      <c r="D11" s="82"/>
      <c r="E11" s="82"/>
      <c r="F11" s="82"/>
      <c r="G11" s="82"/>
      <c r="H11" s="82"/>
      <c r="I11" s="82"/>
      <c r="J11" s="93">
        <v>6.8884995193945224</v>
      </c>
      <c r="K11" s="82"/>
      <c r="L11" s="82"/>
      <c r="M11" s="92">
        <v>2.506781143409308E-2</v>
      </c>
      <c r="N11" s="91"/>
      <c r="O11" s="93"/>
      <c r="P11" s="91">
        <v>24842.070110000001</v>
      </c>
      <c r="Q11" s="82"/>
      <c r="R11" s="92">
        <f>P11/$P$11</f>
        <v>1</v>
      </c>
      <c r="S11" s="92">
        <f>P11/'סכום נכסי הקרן'!$C$42</f>
        <v>5.2983066066621268E-3</v>
      </c>
      <c r="T11" s="5"/>
      <c r="BZ11" s="100"/>
      <c r="CC11" s="100"/>
    </row>
    <row r="12" spans="2:81" s="100" customFormat="1" ht="17.25" customHeight="1">
      <c r="B12" s="134" t="s">
        <v>244</v>
      </c>
      <c r="C12" s="82"/>
      <c r="D12" s="82"/>
      <c r="E12" s="82"/>
      <c r="F12" s="82"/>
      <c r="G12" s="82"/>
      <c r="H12" s="82"/>
      <c r="I12" s="82"/>
      <c r="J12" s="93">
        <v>6.8884995193945224</v>
      </c>
      <c r="K12" s="82"/>
      <c r="L12" s="82"/>
      <c r="M12" s="92">
        <v>2.506781143409308E-2</v>
      </c>
      <c r="N12" s="91"/>
      <c r="O12" s="93"/>
      <c r="P12" s="91">
        <v>24842.070110000001</v>
      </c>
      <c r="Q12" s="82"/>
      <c r="R12" s="92">
        <f t="shared" ref="R12:R19" si="0">P12/$P$11</f>
        <v>1</v>
      </c>
      <c r="S12" s="92">
        <f>P12/'סכום נכסי הקרן'!$C$42</f>
        <v>5.2983066066621268E-3</v>
      </c>
    </row>
    <row r="13" spans="2:81">
      <c r="B13" s="108" t="s">
        <v>65</v>
      </c>
      <c r="C13" s="82"/>
      <c r="D13" s="82"/>
      <c r="E13" s="82"/>
      <c r="F13" s="82"/>
      <c r="G13" s="82"/>
      <c r="H13" s="82"/>
      <c r="I13" s="82"/>
      <c r="J13" s="93">
        <v>7.8822951983780101</v>
      </c>
      <c r="K13" s="82"/>
      <c r="L13" s="82"/>
      <c r="M13" s="92">
        <v>2.045989143153884E-2</v>
      </c>
      <c r="N13" s="91"/>
      <c r="O13" s="93"/>
      <c r="P13" s="91">
        <v>16831.09607</v>
      </c>
      <c r="Q13" s="82"/>
      <c r="R13" s="92">
        <f t="shared" si="0"/>
        <v>0.67752389376055899</v>
      </c>
      <c r="S13" s="92">
        <f>P13/'סכום נכסי הקרן'!$C$42</f>
        <v>3.5897293224830189E-3</v>
      </c>
    </row>
    <row r="14" spans="2:81">
      <c r="B14" s="109" t="s">
        <v>1704</v>
      </c>
      <c r="C14" s="84" t="s">
        <v>1705</v>
      </c>
      <c r="D14" s="97" t="s">
        <v>1706</v>
      </c>
      <c r="E14" s="84" t="s">
        <v>1707</v>
      </c>
      <c r="F14" s="97" t="s">
        <v>586</v>
      </c>
      <c r="G14" s="84" t="s">
        <v>329</v>
      </c>
      <c r="H14" s="84" t="s">
        <v>378</v>
      </c>
      <c r="I14" s="107">
        <v>42639</v>
      </c>
      <c r="J14" s="96">
        <v>8.34</v>
      </c>
      <c r="K14" s="97" t="s">
        <v>175</v>
      </c>
      <c r="L14" s="98">
        <v>4.9000000000000002E-2</v>
      </c>
      <c r="M14" s="95">
        <v>2.3199999999999998E-2</v>
      </c>
      <c r="N14" s="94">
        <v>784590</v>
      </c>
      <c r="O14" s="96">
        <v>148.15</v>
      </c>
      <c r="P14" s="94">
        <v>1162.3699999999999</v>
      </c>
      <c r="Q14" s="95">
        <v>3.9966973309256588E-4</v>
      </c>
      <c r="R14" s="95">
        <f t="shared" si="0"/>
        <v>4.6790384007977498E-2</v>
      </c>
      <c r="S14" s="95">
        <f>P14/'סכום נכסי הקרן'!$C$42</f>
        <v>2.4790980071772513E-4</v>
      </c>
    </row>
    <row r="15" spans="2:81">
      <c r="B15" s="109" t="s">
        <v>1708</v>
      </c>
      <c r="C15" s="84" t="s">
        <v>1709</v>
      </c>
      <c r="D15" s="97" t="s">
        <v>1706</v>
      </c>
      <c r="E15" s="84" t="s">
        <v>1707</v>
      </c>
      <c r="F15" s="97" t="s">
        <v>586</v>
      </c>
      <c r="G15" s="84" t="s">
        <v>329</v>
      </c>
      <c r="H15" s="84" t="s">
        <v>378</v>
      </c>
      <c r="I15" s="107">
        <v>42639</v>
      </c>
      <c r="J15" s="96">
        <v>11.25</v>
      </c>
      <c r="K15" s="97" t="s">
        <v>175</v>
      </c>
      <c r="L15" s="98">
        <v>4.0999999999999995E-2</v>
      </c>
      <c r="M15" s="95">
        <v>2.8300000000000002E-2</v>
      </c>
      <c r="N15" s="94">
        <v>7260622.2300000004</v>
      </c>
      <c r="O15" s="96">
        <v>120.95</v>
      </c>
      <c r="P15" s="94">
        <v>8781.7232399999994</v>
      </c>
      <c r="Q15" s="95">
        <v>1.66622095480561E-3</v>
      </c>
      <c r="R15" s="95">
        <f t="shared" si="0"/>
        <v>0.35350207132959416</v>
      </c>
      <c r="S15" s="95">
        <f>P15/'סכום נכסי הקרן'!$C$42</f>
        <v>1.8729623599943351E-3</v>
      </c>
    </row>
    <row r="16" spans="2:81">
      <c r="B16" s="109" t="s">
        <v>1710</v>
      </c>
      <c r="C16" s="84" t="s">
        <v>1711</v>
      </c>
      <c r="D16" s="97" t="s">
        <v>1706</v>
      </c>
      <c r="E16" s="84" t="s">
        <v>1712</v>
      </c>
      <c r="F16" s="97" t="s">
        <v>586</v>
      </c>
      <c r="G16" s="84" t="s">
        <v>329</v>
      </c>
      <c r="H16" s="84" t="s">
        <v>171</v>
      </c>
      <c r="I16" s="107">
        <v>42796</v>
      </c>
      <c r="J16" s="96">
        <v>7.83</v>
      </c>
      <c r="K16" s="97" t="s">
        <v>175</v>
      </c>
      <c r="L16" s="98">
        <v>2.1400000000000002E-2</v>
      </c>
      <c r="M16" s="95">
        <v>1.9200000000000002E-2</v>
      </c>
      <c r="N16" s="94">
        <v>1078000</v>
      </c>
      <c r="O16" s="96">
        <v>104.14</v>
      </c>
      <c r="P16" s="94">
        <v>1122.62925</v>
      </c>
      <c r="Q16" s="95">
        <v>4.1518066906480362E-3</v>
      </c>
      <c r="R16" s="95">
        <f t="shared" si="0"/>
        <v>4.5190648163741132E-2</v>
      </c>
      <c r="S16" s="95">
        <f>P16/'סכום נכסי הקרן'!$C$42</f>
        <v>2.3943390972529333E-4</v>
      </c>
    </row>
    <row r="17" spans="2:19">
      <c r="B17" s="109" t="s">
        <v>1713</v>
      </c>
      <c r="C17" s="84" t="s">
        <v>1714</v>
      </c>
      <c r="D17" s="97" t="s">
        <v>1706</v>
      </c>
      <c r="E17" s="84" t="s">
        <v>447</v>
      </c>
      <c r="F17" s="97" t="s">
        <v>448</v>
      </c>
      <c r="G17" s="84" t="s">
        <v>363</v>
      </c>
      <c r="H17" s="84" t="s">
        <v>378</v>
      </c>
      <c r="I17" s="107">
        <v>42768</v>
      </c>
      <c r="J17" s="96">
        <v>1.07</v>
      </c>
      <c r="K17" s="97" t="s">
        <v>175</v>
      </c>
      <c r="L17" s="98">
        <v>6.8499999999999991E-2</v>
      </c>
      <c r="M17" s="95">
        <v>1.4000000000000002E-2</v>
      </c>
      <c r="N17" s="94">
        <v>93100</v>
      </c>
      <c r="O17" s="96">
        <v>122.65</v>
      </c>
      <c r="P17" s="94">
        <v>114.18714</v>
      </c>
      <c r="Q17" s="95">
        <v>1.8433781934893703E-4</v>
      </c>
      <c r="R17" s="95">
        <f t="shared" si="0"/>
        <v>4.5965227331853783E-3</v>
      </c>
      <c r="S17" s="95">
        <f>P17/'סכום נכסי הקרן'!$C$42</f>
        <v>2.4353786764908748E-5</v>
      </c>
    </row>
    <row r="18" spans="2:19">
      <c r="B18" s="109" t="s">
        <v>1715</v>
      </c>
      <c r="C18" s="84" t="s">
        <v>1716</v>
      </c>
      <c r="D18" s="97" t="s">
        <v>1706</v>
      </c>
      <c r="E18" s="84" t="s">
        <v>1717</v>
      </c>
      <c r="F18" s="97" t="s">
        <v>586</v>
      </c>
      <c r="G18" s="84" t="s">
        <v>363</v>
      </c>
      <c r="H18" s="84" t="s">
        <v>171</v>
      </c>
      <c r="I18" s="107">
        <v>42835</v>
      </c>
      <c r="J18" s="96">
        <v>4.3</v>
      </c>
      <c r="K18" s="97" t="s">
        <v>175</v>
      </c>
      <c r="L18" s="98">
        <v>5.5999999999999994E-2</v>
      </c>
      <c r="M18" s="95">
        <v>9.3999999999999969E-3</v>
      </c>
      <c r="N18" s="94">
        <v>252018.12</v>
      </c>
      <c r="O18" s="96">
        <v>146.83000000000001</v>
      </c>
      <c r="P18" s="94">
        <v>370.03821000000005</v>
      </c>
      <c r="Q18" s="95">
        <v>3.0735225869044991E-4</v>
      </c>
      <c r="R18" s="95">
        <f t="shared" si="0"/>
        <v>1.4895626989275896E-2</v>
      </c>
      <c r="S18" s="95">
        <f>P18/'סכום נכסי הקרן'!$C$42</f>
        <v>7.8921598887655165E-5</v>
      </c>
    </row>
    <row r="19" spans="2:19">
      <c r="B19" s="109" t="s">
        <v>1718</v>
      </c>
      <c r="C19" s="84" t="s">
        <v>1719</v>
      </c>
      <c r="D19" s="97" t="s">
        <v>1706</v>
      </c>
      <c r="E19" s="84" t="s">
        <v>447</v>
      </c>
      <c r="F19" s="97" t="s">
        <v>448</v>
      </c>
      <c r="G19" s="84" t="s">
        <v>392</v>
      </c>
      <c r="H19" s="84" t="s">
        <v>171</v>
      </c>
      <c r="I19" s="107">
        <v>42919</v>
      </c>
      <c r="J19" s="96">
        <v>2.59</v>
      </c>
      <c r="K19" s="97" t="s">
        <v>175</v>
      </c>
      <c r="L19" s="98">
        <v>0.06</v>
      </c>
      <c r="M19" s="95">
        <v>8.0000000000000002E-3</v>
      </c>
      <c r="N19" s="94">
        <v>4261965</v>
      </c>
      <c r="O19" s="96">
        <v>123.89</v>
      </c>
      <c r="P19" s="94">
        <v>5280.1482300000007</v>
      </c>
      <c r="Q19" s="95">
        <v>1.1516493672361098E-3</v>
      </c>
      <c r="R19" s="95">
        <f t="shared" si="0"/>
        <v>0.21254864053678499</v>
      </c>
      <c r="S19" s="95">
        <f>P19/'סכום נכסי הקרן'!$C$42</f>
        <v>1.1261478663931014E-3</v>
      </c>
    </row>
    <row r="20" spans="2:19">
      <c r="B20" s="110"/>
      <c r="C20" s="84"/>
      <c r="D20" s="84"/>
      <c r="E20" s="84"/>
      <c r="F20" s="84"/>
      <c r="G20" s="84"/>
      <c r="H20" s="84"/>
      <c r="I20" s="84"/>
      <c r="J20" s="96"/>
      <c r="K20" s="84"/>
      <c r="L20" s="84"/>
      <c r="M20" s="95"/>
      <c r="N20" s="94"/>
      <c r="O20" s="96"/>
      <c r="P20" s="84"/>
      <c r="Q20" s="84"/>
      <c r="R20" s="95"/>
      <c r="S20" s="84"/>
    </row>
    <row r="21" spans="2:19">
      <c r="B21" s="108" t="s">
        <v>66</v>
      </c>
      <c r="C21" s="82"/>
      <c r="D21" s="82"/>
      <c r="E21" s="82"/>
      <c r="F21" s="82"/>
      <c r="G21" s="82"/>
      <c r="H21" s="82"/>
      <c r="I21" s="82"/>
      <c r="J21" s="93">
        <v>5.1017596753879104</v>
      </c>
      <c r="K21" s="82"/>
      <c r="L21" s="82"/>
      <c r="M21" s="92">
        <v>3.2965191852024275E-2</v>
      </c>
      <c r="N21" s="91"/>
      <c r="O21" s="93"/>
      <c r="P21" s="91">
        <v>6939.4605299999985</v>
      </c>
      <c r="Q21" s="82"/>
      <c r="R21" s="92">
        <f t="shared" ref="R21:R25" si="1">P21/$P$11</f>
        <v>0.27934308611449282</v>
      </c>
      <c r="S21" s="92">
        <f>P21/'סכום נכסי הקרן'!$C$42</f>
        <v>1.4800453186858047E-3</v>
      </c>
    </row>
    <row r="22" spans="2:19">
      <c r="B22" s="109" t="s">
        <v>1720</v>
      </c>
      <c r="C22" s="84" t="s">
        <v>1721</v>
      </c>
      <c r="D22" s="97" t="s">
        <v>1706</v>
      </c>
      <c r="E22" s="84" t="s">
        <v>1712</v>
      </c>
      <c r="F22" s="97" t="s">
        <v>586</v>
      </c>
      <c r="G22" s="84" t="s">
        <v>329</v>
      </c>
      <c r="H22" s="84" t="s">
        <v>171</v>
      </c>
      <c r="I22" s="107">
        <v>42796</v>
      </c>
      <c r="J22" s="96">
        <v>7.23</v>
      </c>
      <c r="K22" s="97" t="s">
        <v>175</v>
      </c>
      <c r="L22" s="98">
        <v>3.7400000000000003E-2</v>
      </c>
      <c r="M22" s="95">
        <v>3.5699999999999996E-2</v>
      </c>
      <c r="N22" s="94">
        <v>1078000</v>
      </c>
      <c r="O22" s="96">
        <v>102.52</v>
      </c>
      <c r="P22" s="94">
        <v>1105.16563</v>
      </c>
      <c r="Q22" s="95">
        <v>2.0929681705749645E-3</v>
      </c>
      <c r="R22" s="95">
        <f t="shared" si="1"/>
        <v>4.4487662465581855E-2</v>
      </c>
      <c r="S22" s="95">
        <f>P22/'סכום נכסי הקרן'!$C$42</f>
        <v>2.3570927595634706E-4</v>
      </c>
    </row>
    <row r="23" spans="2:19">
      <c r="B23" s="109" t="s">
        <v>1722</v>
      </c>
      <c r="C23" s="84" t="s">
        <v>1723</v>
      </c>
      <c r="D23" s="97" t="s">
        <v>1706</v>
      </c>
      <c r="E23" s="84" t="s">
        <v>1712</v>
      </c>
      <c r="F23" s="97" t="s">
        <v>586</v>
      </c>
      <c r="G23" s="84" t="s">
        <v>329</v>
      </c>
      <c r="H23" s="84" t="s">
        <v>171</v>
      </c>
      <c r="I23" s="107">
        <v>42796</v>
      </c>
      <c r="J23" s="96">
        <v>3.9600000000000004</v>
      </c>
      <c r="K23" s="97" t="s">
        <v>175</v>
      </c>
      <c r="L23" s="98">
        <v>2.5000000000000001E-2</v>
      </c>
      <c r="M23" s="95">
        <v>2.2300000000000004E-2</v>
      </c>
      <c r="N23" s="94">
        <v>2097474</v>
      </c>
      <c r="O23" s="96">
        <v>101.83</v>
      </c>
      <c r="P23" s="94">
        <v>2135.8577999999998</v>
      </c>
      <c r="Q23" s="95">
        <v>2.8918868985903685E-3</v>
      </c>
      <c r="R23" s="95">
        <f t="shared" si="1"/>
        <v>8.5977448358469336E-2</v>
      </c>
      <c r="S23" s="95">
        <f>P23/'סכום נכסי הקרן'!$C$42</f>
        <v>4.5553488266162994E-4</v>
      </c>
    </row>
    <row r="24" spans="2:19">
      <c r="B24" s="109" t="s">
        <v>1724</v>
      </c>
      <c r="C24" s="84" t="s">
        <v>1725</v>
      </c>
      <c r="D24" s="97" t="s">
        <v>1706</v>
      </c>
      <c r="E24" s="84" t="s">
        <v>1726</v>
      </c>
      <c r="F24" s="97" t="s">
        <v>377</v>
      </c>
      <c r="G24" s="84" t="s">
        <v>392</v>
      </c>
      <c r="H24" s="84" t="s">
        <v>171</v>
      </c>
      <c r="I24" s="107">
        <v>42598</v>
      </c>
      <c r="J24" s="96">
        <v>5.4</v>
      </c>
      <c r="K24" s="97" t="s">
        <v>175</v>
      </c>
      <c r="L24" s="98">
        <v>3.1E-2</v>
      </c>
      <c r="M24" s="95">
        <v>3.4700000000000009E-2</v>
      </c>
      <c r="N24" s="94">
        <v>1608346.42</v>
      </c>
      <c r="O24" s="96">
        <v>98.29</v>
      </c>
      <c r="P24" s="94">
        <v>1580.8436999999999</v>
      </c>
      <c r="Q24" s="95">
        <v>2.2652766478873237E-3</v>
      </c>
      <c r="R24" s="95">
        <f t="shared" si="1"/>
        <v>6.3635747463881537E-2</v>
      </c>
      <c r="S24" s="95">
        <f>P24/'סכום נכסי הקרן'!$C$42</f>
        <v>3.3716170120776622E-4</v>
      </c>
    </row>
    <row r="25" spans="2:19">
      <c r="B25" s="109" t="s">
        <v>1727</v>
      </c>
      <c r="C25" s="84" t="s">
        <v>1728</v>
      </c>
      <c r="D25" s="97" t="s">
        <v>1706</v>
      </c>
      <c r="E25" s="84" t="s">
        <v>1729</v>
      </c>
      <c r="F25" s="97" t="s">
        <v>377</v>
      </c>
      <c r="G25" s="84" t="s">
        <v>590</v>
      </c>
      <c r="H25" s="84" t="s">
        <v>378</v>
      </c>
      <c r="I25" s="107">
        <v>43312</v>
      </c>
      <c r="J25" s="96">
        <v>4.9200000000000008</v>
      </c>
      <c r="K25" s="97" t="s">
        <v>175</v>
      </c>
      <c r="L25" s="98">
        <v>3.5499999999999997E-2</v>
      </c>
      <c r="M25" s="95">
        <v>4.0999999999999995E-2</v>
      </c>
      <c r="N25" s="94">
        <v>2171000</v>
      </c>
      <c r="O25" s="96">
        <v>97.54</v>
      </c>
      <c r="P25" s="94">
        <v>2117.5933999999997</v>
      </c>
      <c r="Q25" s="95">
        <v>6.7843749999999996E-3</v>
      </c>
      <c r="R25" s="95">
        <f t="shared" si="1"/>
        <v>8.524222782656013E-2</v>
      </c>
      <c r="S25" s="95">
        <f>P25/'סכום נכסי הקרן'!$C$42</f>
        <v>4.5163945886006175E-4</v>
      </c>
    </row>
    <row r="26" spans="2:19">
      <c r="B26" s="110"/>
      <c r="C26" s="84"/>
      <c r="D26" s="84"/>
      <c r="E26" s="84"/>
      <c r="F26" s="84"/>
      <c r="G26" s="84"/>
      <c r="H26" s="84"/>
      <c r="I26" s="84"/>
      <c r="J26" s="96"/>
      <c r="K26" s="84"/>
      <c r="L26" s="84"/>
      <c r="M26" s="95"/>
      <c r="N26" s="94"/>
      <c r="O26" s="96"/>
      <c r="P26" s="84"/>
      <c r="Q26" s="84"/>
      <c r="R26" s="95"/>
      <c r="S26" s="84"/>
    </row>
    <row r="27" spans="2:19">
      <c r="B27" s="108" t="s">
        <v>50</v>
      </c>
      <c r="C27" s="82"/>
      <c r="D27" s="82"/>
      <c r="E27" s="82"/>
      <c r="F27" s="82"/>
      <c r="G27" s="82"/>
      <c r="H27" s="82"/>
      <c r="I27" s="82"/>
      <c r="J27" s="93">
        <v>2.8496704410194513</v>
      </c>
      <c r="K27" s="82"/>
      <c r="L27" s="82"/>
      <c r="M27" s="92">
        <v>4.6302060310000198E-2</v>
      </c>
      <c r="N27" s="91"/>
      <c r="O27" s="93"/>
      <c r="P27" s="91">
        <v>1071.51351</v>
      </c>
      <c r="Q27" s="82"/>
      <c r="R27" s="92">
        <f t="shared" ref="R27:R29" si="2">P27/$P$11</f>
        <v>4.3133020124948032E-2</v>
      </c>
      <c r="S27" s="92">
        <f>P27/'סכום נכסי הקרן'!$C$42</f>
        <v>2.2853196549330263E-4</v>
      </c>
    </row>
    <row r="28" spans="2:19">
      <c r="B28" s="109" t="s">
        <v>1730</v>
      </c>
      <c r="C28" s="84" t="s">
        <v>1731</v>
      </c>
      <c r="D28" s="97" t="s">
        <v>1706</v>
      </c>
      <c r="E28" s="84" t="s">
        <v>912</v>
      </c>
      <c r="F28" s="97" t="s">
        <v>201</v>
      </c>
      <c r="G28" s="84" t="s">
        <v>493</v>
      </c>
      <c r="H28" s="84" t="s">
        <v>378</v>
      </c>
      <c r="I28" s="107">
        <v>42954</v>
      </c>
      <c r="J28" s="96">
        <v>1.66</v>
      </c>
      <c r="K28" s="97" t="s">
        <v>174</v>
      </c>
      <c r="L28" s="98">
        <v>3.7000000000000005E-2</v>
      </c>
      <c r="M28" s="95">
        <v>3.9300000000000002E-2</v>
      </c>
      <c r="N28" s="94">
        <v>90848</v>
      </c>
      <c r="O28" s="96">
        <v>100.76</v>
      </c>
      <c r="P28" s="94">
        <v>343.08610999999996</v>
      </c>
      <c r="Q28" s="95">
        <v>1.3518242961728468E-3</v>
      </c>
      <c r="R28" s="95">
        <f t="shared" si="2"/>
        <v>1.381068922520644E-2</v>
      </c>
      <c r="S28" s="95">
        <f>P28/'סכום נכסי הקרן'!$C$42</f>
        <v>7.3173265964468723E-5</v>
      </c>
    </row>
    <row r="29" spans="2:19">
      <c r="B29" s="109" t="s">
        <v>1732</v>
      </c>
      <c r="C29" s="84" t="s">
        <v>1733</v>
      </c>
      <c r="D29" s="97" t="s">
        <v>1706</v>
      </c>
      <c r="E29" s="84" t="s">
        <v>912</v>
      </c>
      <c r="F29" s="97" t="s">
        <v>201</v>
      </c>
      <c r="G29" s="84" t="s">
        <v>493</v>
      </c>
      <c r="H29" s="84" t="s">
        <v>378</v>
      </c>
      <c r="I29" s="107">
        <v>42625</v>
      </c>
      <c r="J29" s="96">
        <v>3.4099999999999997</v>
      </c>
      <c r="K29" s="97" t="s">
        <v>174</v>
      </c>
      <c r="L29" s="98">
        <v>4.4500000000000005E-2</v>
      </c>
      <c r="M29" s="95">
        <v>4.9600000000000005E-2</v>
      </c>
      <c r="N29" s="94">
        <v>194799</v>
      </c>
      <c r="O29" s="96">
        <v>99.77</v>
      </c>
      <c r="P29" s="94">
        <v>728.42740000000003</v>
      </c>
      <c r="Q29" s="95">
        <v>1.4205612907122796E-3</v>
      </c>
      <c r="R29" s="95">
        <f t="shared" si="2"/>
        <v>2.9322330899741591E-2</v>
      </c>
      <c r="S29" s="95">
        <f>P29/'סכום נכסי הקרן'!$C$42</f>
        <v>1.5535869952883389E-4</v>
      </c>
    </row>
    <row r="30" spans="2:19">
      <c r="B30" s="111"/>
      <c r="C30" s="112"/>
      <c r="D30" s="112"/>
      <c r="E30" s="112"/>
      <c r="F30" s="112"/>
      <c r="G30" s="112"/>
      <c r="H30" s="112"/>
      <c r="I30" s="112"/>
      <c r="J30" s="113"/>
      <c r="K30" s="112"/>
      <c r="L30" s="112"/>
      <c r="M30" s="114"/>
      <c r="N30" s="115"/>
      <c r="O30" s="113"/>
      <c r="P30" s="112"/>
      <c r="Q30" s="112"/>
      <c r="R30" s="114"/>
      <c r="S30" s="112"/>
    </row>
    <row r="31" spans="2:19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2:19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</row>
    <row r="33" spans="2:19">
      <c r="B33" s="99" t="s">
        <v>265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</row>
    <row r="34" spans="2:19">
      <c r="B34" s="99" t="s">
        <v>123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</row>
    <row r="35" spans="2:19">
      <c r="B35" s="99" t="s">
        <v>248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</row>
    <row r="36" spans="2:19">
      <c r="B36" s="99" t="s">
        <v>256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</row>
    <row r="37" spans="2:19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</row>
    <row r="38" spans="2:1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</row>
    <row r="39" spans="2:1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</row>
    <row r="40" spans="2:1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</row>
    <row r="41" spans="2:1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</row>
    <row r="42" spans="2:1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</row>
    <row r="43" spans="2:1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</row>
    <row r="44" spans="2:1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</row>
    <row r="45" spans="2:1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</row>
    <row r="46" spans="2:1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</row>
    <row r="47" spans="2:1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</row>
    <row r="48" spans="2:1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</row>
    <row r="49" spans="2:19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</row>
    <row r="50" spans="2:19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spans="2:19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</row>
    <row r="52" spans="2:19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</row>
    <row r="53" spans="2:19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</row>
    <row r="54" spans="2:19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</row>
    <row r="55" spans="2:19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</row>
    <row r="56" spans="2:19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</row>
    <row r="57" spans="2:19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</row>
    <row r="58" spans="2:19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</row>
    <row r="59" spans="2:19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</row>
    <row r="60" spans="2:19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</row>
    <row r="61" spans="2:19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</row>
    <row r="62" spans="2:19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2:19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</row>
    <row r="64" spans="2:19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</row>
    <row r="65" spans="2:19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2:19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</row>
    <row r="67" spans="2:19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</row>
    <row r="68" spans="2:19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</row>
    <row r="69" spans="2:19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</row>
    <row r="70" spans="2:19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</row>
    <row r="71" spans="2:19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</row>
    <row r="72" spans="2:19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</row>
    <row r="73" spans="2:19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</row>
    <row r="74" spans="2:19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</row>
    <row r="75" spans="2:19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</row>
    <row r="76" spans="2:19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</row>
    <row r="77" spans="2:19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</row>
    <row r="78" spans="2:19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</row>
    <row r="79" spans="2:19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</row>
    <row r="80" spans="2:19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</row>
    <row r="81" spans="2:19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</row>
    <row r="82" spans="2:19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</row>
    <row r="83" spans="2:19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</row>
    <row r="84" spans="2:19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</row>
    <row r="85" spans="2:19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</row>
    <row r="86" spans="2:19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</row>
    <row r="87" spans="2:19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</row>
    <row r="88" spans="2:19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</row>
    <row r="89" spans="2:19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</row>
    <row r="90" spans="2:19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</row>
    <row r="91" spans="2:19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</row>
    <row r="92" spans="2:19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</row>
    <row r="93" spans="2:19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</row>
    <row r="94" spans="2:19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</row>
    <row r="95" spans="2:19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</row>
    <row r="96" spans="2:19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</row>
    <row r="97" spans="2:19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</row>
    <row r="98" spans="2:19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</row>
    <row r="99" spans="2:19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</row>
    <row r="100" spans="2:19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</row>
    <row r="101" spans="2:19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</row>
    <row r="102" spans="2:19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</row>
    <row r="103" spans="2:19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</row>
    <row r="104" spans="2:19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</row>
    <row r="105" spans="2:19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</row>
    <row r="106" spans="2:19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2:19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</row>
    <row r="108" spans="2:19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</row>
    <row r="109" spans="2:19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</row>
    <row r="110" spans="2:19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</row>
    <row r="111" spans="2:19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</row>
    <row r="112" spans="2:19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</row>
    <row r="113" spans="2:19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</row>
    <row r="114" spans="2:19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</row>
    <row r="115" spans="2:19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</row>
    <row r="116" spans="2:19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</row>
    <row r="117" spans="2:19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</row>
    <row r="118" spans="2:19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</row>
    <row r="119" spans="2:19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</row>
    <row r="120" spans="2:19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</row>
    <row r="121" spans="2:19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</row>
    <row r="122" spans="2:19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</row>
    <row r="123" spans="2:19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</row>
    <row r="124" spans="2:19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</row>
    <row r="125" spans="2:19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</row>
    <row r="126" spans="2:19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</row>
    <row r="127" spans="2:19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</row>
    <row r="128" spans="2:19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</row>
    <row r="129" spans="2:19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</row>
    <row r="130" spans="2:19">
      <c r="C130" s="1"/>
      <c r="D130" s="1"/>
      <c r="E130" s="1"/>
    </row>
    <row r="131" spans="2:19">
      <c r="C131" s="1"/>
      <c r="D131" s="1"/>
      <c r="E131" s="1"/>
    </row>
    <row r="132" spans="2:19">
      <c r="C132" s="1"/>
      <c r="D132" s="1"/>
      <c r="E132" s="1"/>
    </row>
    <row r="133" spans="2:19">
      <c r="C133" s="1"/>
      <c r="D133" s="1"/>
      <c r="E133" s="1"/>
    </row>
    <row r="134" spans="2:19">
      <c r="C134" s="1"/>
      <c r="D134" s="1"/>
      <c r="E134" s="1"/>
    </row>
    <row r="135" spans="2:19">
      <c r="C135" s="1"/>
      <c r="D135" s="1"/>
      <c r="E135" s="1"/>
    </row>
    <row r="136" spans="2:19">
      <c r="C136" s="1"/>
      <c r="D136" s="1"/>
      <c r="E136" s="1"/>
    </row>
    <row r="137" spans="2:19">
      <c r="C137" s="1"/>
      <c r="D137" s="1"/>
      <c r="E137" s="1"/>
    </row>
    <row r="138" spans="2:19">
      <c r="C138" s="1"/>
      <c r="D138" s="1"/>
      <c r="E138" s="1"/>
    </row>
    <row r="139" spans="2:19">
      <c r="C139" s="1"/>
      <c r="D139" s="1"/>
      <c r="E139" s="1"/>
    </row>
    <row r="140" spans="2:19">
      <c r="C140" s="1"/>
      <c r="D140" s="1"/>
      <c r="E140" s="1"/>
    </row>
    <row r="141" spans="2:19">
      <c r="C141" s="1"/>
      <c r="D141" s="1"/>
      <c r="E141" s="1"/>
    </row>
    <row r="142" spans="2:19">
      <c r="C142" s="1"/>
      <c r="D142" s="1"/>
      <c r="E142" s="1"/>
    </row>
    <row r="143" spans="2:19">
      <c r="C143" s="1"/>
      <c r="D143" s="1"/>
      <c r="E143" s="1"/>
    </row>
    <row r="144" spans="2:19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4"/>
    </row>
    <row r="539" spans="2:5">
      <c r="B539" s="44"/>
    </row>
    <row r="540" spans="2:5">
      <c r="B540" s="3"/>
    </row>
  </sheetData>
  <sheetProtection sheet="1" objects="1" scenarios="1"/>
  <mergeCells count="2">
    <mergeCell ref="B6:S6"/>
    <mergeCell ref="B7:S7"/>
  </mergeCells>
  <phoneticPr fontId="5" type="noConversion"/>
  <conditionalFormatting sqref="B12:B32 B37:B129">
    <cfRule type="cellIs" dxfId="11" priority="1" operator="equal">
      <formula>"NR3"</formula>
    </cfRule>
  </conditionalFormatting>
  <dataValidations count="1">
    <dataValidation allowBlank="1" showInputMessage="1" showErrorMessage="1" sqref="C5:C1048576 A1:B1048576 D1:XFD31 D36:XFD1048576 D32:AF35 AH32:XFD35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402"/>
  <sheetViews>
    <sheetView rightToLeft="1" workbookViewId="0">
      <selection activeCell="E13" sqref="E13:E24"/>
    </sheetView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41.7109375" style="2" bestFit="1" customWidth="1"/>
    <col min="4" max="4" width="5.7109375" style="2" bestFit="1" customWidth="1"/>
    <col min="5" max="5" width="9" style="2" bestFit="1" customWidth="1"/>
    <col min="6" max="6" width="11.85546875" style="1" bestFit="1" customWidth="1"/>
    <col min="7" max="7" width="12.28515625" style="1" bestFit="1" customWidth="1"/>
    <col min="8" max="8" width="13.140625" style="1" bestFit="1" customWidth="1"/>
    <col min="9" max="9" width="10.140625" style="1" bestFit="1" customWidth="1"/>
    <col min="10" max="10" width="10.140625" style="1" customWidth="1"/>
    <col min="11" max="11" width="6.85546875" style="1" bestFit="1" customWidth="1"/>
    <col min="12" max="12" width="9.140625" style="1" bestFit="1" customWidth="1"/>
    <col min="13" max="13" width="10.42578125" style="1" bestFit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98">
      <c r="B1" s="57" t="s">
        <v>190</v>
      </c>
      <c r="C1" s="78" t="s" vm="1">
        <v>266</v>
      </c>
    </row>
    <row r="2" spans="2:98">
      <c r="B2" s="57" t="s">
        <v>189</v>
      </c>
      <c r="C2" s="78" t="s">
        <v>267</v>
      </c>
    </row>
    <row r="3" spans="2:98">
      <c r="B3" s="57" t="s">
        <v>191</v>
      </c>
      <c r="C3" s="78" t="s">
        <v>268</v>
      </c>
    </row>
    <row r="4" spans="2:98">
      <c r="B4" s="57" t="s">
        <v>192</v>
      </c>
      <c r="C4" s="78">
        <v>8801</v>
      </c>
    </row>
    <row r="6" spans="2:98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5"/>
    </row>
    <row r="7" spans="2:98" ht="26.25" customHeight="1">
      <c r="B7" s="173" t="s">
        <v>100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5"/>
    </row>
    <row r="8" spans="2:98" s="3" customFormat="1" ht="63">
      <c r="B8" s="23" t="s">
        <v>127</v>
      </c>
      <c r="C8" s="31" t="s">
        <v>48</v>
      </c>
      <c r="D8" s="31" t="s">
        <v>129</v>
      </c>
      <c r="E8" s="31" t="s">
        <v>128</v>
      </c>
      <c r="F8" s="31" t="s">
        <v>70</v>
      </c>
      <c r="G8" s="31" t="s">
        <v>112</v>
      </c>
      <c r="H8" s="31" t="s">
        <v>250</v>
      </c>
      <c r="I8" s="31" t="s">
        <v>249</v>
      </c>
      <c r="J8" s="31" t="s">
        <v>121</v>
      </c>
      <c r="K8" s="31" t="s">
        <v>64</v>
      </c>
      <c r="L8" s="31" t="s">
        <v>193</v>
      </c>
      <c r="M8" s="32" t="s">
        <v>195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CT8" s="1"/>
    </row>
    <row r="9" spans="2:98" s="3" customFormat="1" ht="14.25" customHeight="1">
      <c r="B9" s="16"/>
      <c r="C9" s="33"/>
      <c r="D9" s="17"/>
      <c r="E9" s="17"/>
      <c r="F9" s="33"/>
      <c r="G9" s="33"/>
      <c r="H9" s="33" t="s">
        <v>257</v>
      </c>
      <c r="I9" s="33"/>
      <c r="J9" s="33" t="s">
        <v>253</v>
      </c>
      <c r="K9" s="33" t="s">
        <v>20</v>
      </c>
      <c r="L9" s="33" t="s">
        <v>20</v>
      </c>
      <c r="M9" s="34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CT9" s="1"/>
    </row>
    <row r="10" spans="2:9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CT10" s="1"/>
    </row>
    <row r="11" spans="2:98" s="4" customFormat="1" ht="18" customHeight="1">
      <c r="B11" s="128" t="s">
        <v>30</v>
      </c>
      <c r="C11" s="124"/>
      <c r="D11" s="124"/>
      <c r="E11" s="124"/>
      <c r="F11" s="124"/>
      <c r="G11" s="124"/>
      <c r="H11" s="125"/>
      <c r="I11" s="125"/>
      <c r="J11" s="125">
        <v>34594.411999999997</v>
      </c>
      <c r="K11" s="124"/>
      <c r="L11" s="126">
        <f>J11/$J$11</f>
        <v>1</v>
      </c>
      <c r="M11" s="126">
        <f>J11/'סכום נכסי הקרן'!$C$42</f>
        <v>7.3782821174556111E-3</v>
      </c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CT11" s="100"/>
    </row>
    <row r="12" spans="2:98" s="100" customFormat="1">
      <c r="B12" s="129" t="s">
        <v>243</v>
      </c>
      <c r="C12" s="124"/>
      <c r="D12" s="124"/>
      <c r="E12" s="124"/>
      <c r="F12" s="124"/>
      <c r="G12" s="124"/>
      <c r="H12" s="125"/>
      <c r="I12" s="125"/>
      <c r="J12" s="125">
        <v>34594.411999999997</v>
      </c>
      <c r="K12" s="124"/>
      <c r="L12" s="126">
        <f t="shared" ref="L12:L21" si="0">J12/$J$11</f>
        <v>1</v>
      </c>
      <c r="M12" s="126">
        <f>J12/'סכום נכסי הקרן'!$C$42</f>
        <v>7.3782821174556111E-3</v>
      </c>
    </row>
    <row r="13" spans="2:98">
      <c r="B13" s="102" t="s">
        <v>68</v>
      </c>
      <c r="C13" s="82"/>
      <c r="D13" s="82"/>
      <c r="E13" s="82"/>
      <c r="F13" s="82"/>
      <c r="G13" s="82"/>
      <c r="H13" s="91"/>
      <c r="I13" s="91"/>
      <c r="J13" s="91">
        <v>34594.411999999997</v>
      </c>
      <c r="K13" s="82"/>
      <c r="L13" s="92">
        <f t="shared" si="0"/>
        <v>1</v>
      </c>
      <c r="M13" s="92">
        <f>J13/'סכום נכסי הקרן'!$C$42</f>
        <v>7.3782821174556111E-3</v>
      </c>
    </row>
    <row r="14" spans="2:98">
      <c r="B14" s="87" t="s">
        <v>1734</v>
      </c>
      <c r="C14" s="84" t="s">
        <v>1735</v>
      </c>
      <c r="D14" s="97" t="s">
        <v>28</v>
      </c>
      <c r="E14" s="84"/>
      <c r="F14" s="97" t="s">
        <v>1275</v>
      </c>
      <c r="G14" s="97" t="s">
        <v>174</v>
      </c>
      <c r="H14" s="94">
        <v>160982.20000000001</v>
      </c>
      <c r="I14" s="94">
        <v>104.2174</v>
      </c>
      <c r="J14" s="94">
        <v>628.80743000000007</v>
      </c>
      <c r="K14" s="95">
        <v>3.7274167224193959E-3</v>
      </c>
      <c r="L14" s="95">
        <f t="shared" si="0"/>
        <v>1.8176560711597008E-2</v>
      </c>
      <c r="M14" s="95">
        <f>J14/'סכום נכסי הקרן'!$C$42</f>
        <v>1.3411179285522244E-4</v>
      </c>
    </row>
    <row r="15" spans="2:98">
      <c r="B15" s="87" t="s">
        <v>1736</v>
      </c>
      <c r="C15" s="84">
        <v>5771</v>
      </c>
      <c r="D15" s="97" t="s">
        <v>28</v>
      </c>
      <c r="E15" s="84"/>
      <c r="F15" s="97" t="s">
        <v>1275</v>
      </c>
      <c r="G15" s="97" t="s">
        <v>176</v>
      </c>
      <c r="H15" s="94">
        <v>498722.16</v>
      </c>
      <c r="I15" s="94">
        <v>104.12179999999999</v>
      </c>
      <c r="J15" s="94">
        <v>2228.53557</v>
      </c>
      <c r="K15" s="95">
        <v>4.798652234848262E-3</v>
      </c>
      <c r="L15" s="95">
        <f t="shared" si="0"/>
        <v>6.4418946331563615E-2</v>
      </c>
      <c r="M15" s="95">
        <f>J15/'סכום נכסי הקרן'!$C$42</f>
        <v>4.7530115974350854E-4</v>
      </c>
    </row>
    <row r="16" spans="2:98">
      <c r="B16" s="87" t="s">
        <v>1737</v>
      </c>
      <c r="C16" s="84" t="s">
        <v>1738</v>
      </c>
      <c r="D16" s="97" t="s">
        <v>28</v>
      </c>
      <c r="E16" s="84"/>
      <c r="F16" s="97" t="s">
        <v>1275</v>
      </c>
      <c r="G16" s="97" t="s">
        <v>174</v>
      </c>
      <c r="H16" s="94">
        <v>11624.36</v>
      </c>
      <c r="I16" s="94">
        <v>10623.663500000001</v>
      </c>
      <c r="J16" s="94">
        <v>4628.5280300000004</v>
      </c>
      <c r="K16" s="95">
        <v>1.3954814595669369E-2</v>
      </c>
      <c r="L16" s="95">
        <f t="shared" si="0"/>
        <v>0.13379409454914282</v>
      </c>
      <c r="M16" s="95">
        <f>J16/'סכום נכסי הקרן'!$C$42</f>
        <v>9.8717057523310561E-4</v>
      </c>
    </row>
    <row r="17" spans="2:13">
      <c r="B17" s="87" t="s">
        <v>1739</v>
      </c>
      <c r="C17" s="84" t="s">
        <v>1740</v>
      </c>
      <c r="D17" s="97" t="s">
        <v>28</v>
      </c>
      <c r="E17" s="84"/>
      <c r="F17" s="97" t="s">
        <v>1275</v>
      </c>
      <c r="G17" s="97" t="s">
        <v>176</v>
      </c>
      <c r="H17" s="94">
        <v>1814178.61</v>
      </c>
      <c r="I17" s="94">
        <v>106.455</v>
      </c>
      <c r="J17" s="94">
        <v>8288.2977200000005</v>
      </c>
      <c r="K17" s="95">
        <v>3.2521043094622358E-2</v>
      </c>
      <c r="L17" s="95">
        <f t="shared" si="0"/>
        <v>0.23958487052764479</v>
      </c>
      <c r="M17" s="95">
        <f>J17/'סכום נכסי הקרן'!$C$42</f>
        <v>1.7677247658270394E-3</v>
      </c>
    </row>
    <row r="18" spans="2:13">
      <c r="B18" s="87" t="s">
        <v>1741</v>
      </c>
      <c r="C18" s="84">
        <v>5691</v>
      </c>
      <c r="D18" s="97" t="s">
        <v>28</v>
      </c>
      <c r="E18" s="84"/>
      <c r="F18" s="97" t="s">
        <v>1275</v>
      </c>
      <c r="G18" s="97" t="s">
        <v>174</v>
      </c>
      <c r="H18" s="94">
        <v>243751.43</v>
      </c>
      <c r="I18" s="94">
        <v>118.2774</v>
      </c>
      <c r="J18" s="94">
        <v>1080.5590900000002</v>
      </c>
      <c r="K18" s="95">
        <v>2.7747618803795407E-3</v>
      </c>
      <c r="L18" s="95">
        <f t="shared" si="0"/>
        <v>3.1235076057948327E-2</v>
      </c>
      <c r="M18" s="95">
        <f>J18/'סכום נכסי הקרן'!$C$42</f>
        <v>2.3046120311572604E-4</v>
      </c>
    </row>
    <row r="19" spans="2:13">
      <c r="B19" s="87" t="s">
        <v>1742</v>
      </c>
      <c r="C19" s="84">
        <v>6629</v>
      </c>
      <c r="D19" s="97" t="s">
        <v>28</v>
      </c>
      <c r="E19" s="84"/>
      <c r="F19" s="97" t="s">
        <v>1275</v>
      </c>
      <c r="G19" s="97" t="s">
        <v>177</v>
      </c>
      <c r="H19" s="94">
        <v>28615.439999999999</v>
      </c>
      <c r="I19" s="94">
        <v>9696.1769000000004</v>
      </c>
      <c r="J19" s="94">
        <v>13299.78413</v>
      </c>
      <c r="K19" s="95">
        <v>4.2205663716814154E-2</v>
      </c>
      <c r="L19" s="95">
        <f t="shared" si="0"/>
        <v>0.3844489141772377</v>
      </c>
      <c r="M19" s="95">
        <f>J19/'סכום נכסי הקרן'!$C$42</f>
        <v>2.8365725485491396E-3</v>
      </c>
    </row>
    <row r="20" spans="2:13">
      <c r="B20" s="87" t="s">
        <v>1743</v>
      </c>
      <c r="C20" s="84">
        <v>5356</v>
      </c>
      <c r="D20" s="97" t="s">
        <v>28</v>
      </c>
      <c r="E20" s="84"/>
      <c r="F20" s="97" t="s">
        <v>1275</v>
      </c>
      <c r="G20" s="97" t="s">
        <v>174</v>
      </c>
      <c r="H20" s="94">
        <v>69811</v>
      </c>
      <c r="I20" s="94">
        <v>311.1943</v>
      </c>
      <c r="J20" s="94">
        <v>814.24493999999993</v>
      </c>
      <c r="K20" s="95">
        <v>2.945866245208944E-3</v>
      </c>
      <c r="L20" s="95">
        <f t="shared" si="0"/>
        <v>2.3536892027533233E-2</v>
      </c>
      <c r="M20" s="95">
        <f>J20/'סכום נכסי הקרן'!$C$42</f>
        <v>1.7366182954723199E-4</v>
      </c>
    </row>
    <row r="21" spans="2:13">
      <c r="B21" s="87" t="s">
        <v>1744</v>
      </c>
      <c r="C21" s="84" t="s">
        <v>1745</v>
      </c>
      <c r="D21" s="97" t="s">
        <v>28</v>
      </c>
      <c r="E21" s="84"/>
      <c r="F21" s="97" t="s">
        <v>1275</v>
      </c>
      <c r="G21" s="97" t="s">
        <v>174</v>
      </c>
      <c r="H21" s="94">
        <v>940717.11</v>
      </c>
      <c r="I21" s="94">
        <v>102.8319</v>
      </c>
      <c r="J21" s="94">
        <v>3625.6550899999997</v>
      </c>
      <c r="K21" s="95">
        <v>2.542132052534999E-2</v>
      </c>
      <c r="L21" s="95">
        <f t="shared" si="0"/>
        <v>0.10480464561733265</v>
      </c>
      <c r="M21" s="95">
        <f>J21/'סכום נכסי הקרן'!$C$42</f>
        <v>7.73278242584638E-4</v>
      </c>
    </row>
    <row r="22" spans="2:13">
      <c r="B22" s="83"/>
      <c r="C22" s="84"/>
      <c r="D22" s="84"/>
      <c r="E22" s="84"/>
      <c r="F22" s="84"/>
      <c r="G22" s="84"/>
      <c r="H22" s="94"/>
      <c r="I22" s="94"/>
      <c r="J22" s="84"/>
      <c r="K22" s="84"/>
      <c r="L22" s="95"/>
      <c r="M22" s="84"/>
    </row>
    <row r="23" spans="2:1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  <row r="24" spans="2:1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</row>
    <row r="25" spans="2:13">
      <c r="B25" s="99" t="s">
        <v>265</v>
      </c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</row>
    <row r="26" spans="2:13">
      <c r="B26" s="99" t="s">
        <v>123</v>
      </c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</row>
    <row r="27" spans="2:13">
      <c r="B27" s="99" t="s">
        <v>248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</row>
    <row r="28" spans="2:13">
      <c r="B28" s="99" t="s">
        <v>256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2:1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2:1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</row>
    <row r="31" spans="2:1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</row>
    <row r="32" spans="2:1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2:1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2:1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2:1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2:1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2:1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</row>
    <row r="38" spans="2:1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2:1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2:1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</row>
    <row r="41" spans="2:1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</row>
    <row r="42" spans="2:1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2:1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2:1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2:1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2:1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2:1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2:1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2:13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2:13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2:13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2:13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2:13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2:13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2:13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2:13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2:13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2:13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2:13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2:13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2:13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62" spans="2:13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2:13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2:13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2:13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2:13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2:13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2:13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2:13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2:13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2:13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2:13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</row>
    <row r="73" spans="2:13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</row>
    <row r="74" spans="2:13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</row>
    <row r="75" spans="2:13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</row>
    <row r="76" spans="2:13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</row>
    <row r="77" spans="2:13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</row>
    <row r="78" spans="2:13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</row>
    <row r="79" spans="2:13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</row>
    <row r="80" spans="2:13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</row>
    <row r="81" spans="2:13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</row>
    <row r="82" spans="2:13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</row>
    <row r="83" spans="2:13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</row>
    <row r="84" spans="2:13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</row>
    <row r="85" spans="2:13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</row>
    <row r="86" spans="2:13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</row>
    <row r="87" spans="2:13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</row>
    <row r="88" spans="2:13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</row>
    <row r="89" spans="2:13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</row>
    <row r="90" spans="2:13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</row>
    <row r="91" spans="2:13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</row>
    <row r="92" spans="2:13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</row>
    <row r="93" spans="2:13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</row>
    <row r="94" spans="2:13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</row>
    <row r="95" spans="2:13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</row>
    <row r="96" spans="2:13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</row>
    <row r="97" spans="2:13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</row>
    <row r="98" spans="2:13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</row>
    <row r="99" spans="2:13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</row>
    <row r="100" spans="2:13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</row>
    <row r="101" spans="2:13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</row>
    <row r="102" spans="2:13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</row>
    <row r="103" spans="2:13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</row>
    <row r="104" spans="2:13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</row>
    <row r="105" spans="2:13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</row>
    <row r="106" spans="2:13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</row>
    <row r="107" spans="2:13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</row>
    <row r="108" spans="2:13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</row>
    <row r="109" spans="2:13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</row>
    <row r="110" spans="2:13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</row>
    <row r="111" spans="2:13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</row>
    <row r="112" spans="2:13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</row>
    <row r="113" spans="2:13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</row>
    <row r="114" spans="2:13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</row>
    <row r="115" spans="2:13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</row>
    <row r="116" spans="2:13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</row>
    <row r="117" spans="2:13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</row>
    <row r="118" spans="2:13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</row>
    <row r="119" spans="2:13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</row>
    <row r="120" spans="2:13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</row>
    <row r="121" spans="2:13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</row>
    <row r="122" spans="2:13">
      <c r="C122" s="1"/>
      <c r="D122" s="1"/>
      <c r="E122" s="1"/>
    </row>
    <row r="123" spans="2:13">
      <c r="C123" s="1"/>
      <c r="D123" s="1"/>
      <c r="E123" s="1"/>
    </row>
    <row r="124" spans="2:13">
      <c r="C124" s="1"/>
      <c r="D124" s="1"/>
      <c r="E124" s="1"/>
    </row>
    <row r="125" spans="2:13">
      <c r="C125" s="1"/>
      <c r="D125" s="1"/>
      <c r="E125" s="1"/>
    </row>
    <row r="126" spans="2:13">
      <c r="C126" s="1"/>
      <c r="D126" s="1"/>
      <c r="E126" s="1"/>
    </row>
    <row r="127" spans="2:13">
      <c r="C127" s="1"/>
      <c r="D127" s="1"/>
      <c r="E127" s="1"/>
    </row>
    <row r="128" spans="2:13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2:5">
      <c r="C385" s="1"/>
      <c r="D385" s="1"/>
      <c r="E385" s="1"/>
    </row>
    <row r="386" spans="2:5">
      <c r="C386" s="1"/>
      <c r="D386" s="1"/>
      <c r="E386" s="1"/>
    </row>
    <row r="387" spans="2:5">
      <c r="C387" s="1"/>
      <c r="D387" s="1"/>
      <c r="E387" s="1"/>
    </row>
    <row r="388" spans="2:5">
      <c r="C388" s="1"/>
      <c r="D388" s="1"/>
      <c r="E388" s="1"/>
    </row>
    <row r="389" spans="2:5">
      <c r="C389" s="1"/>
      <c r="D389" s="1"/>
      <c r="E389" s="1"/>
    </row>
    <row r="390" spans="2:5">
      <c r="C390" s="1"/>
      <c r="D390" s="1"/>
      <c r="E390" s="1"/>
    </row>
    <row r="391" spans="2:5">
      <c r="C391" s="1"/>
      <c r="D391" s="1"/>
      <c r="E391" s="1"/>
    </row>
    <row r="392" spans="2:5">
      <c r="C392" s="1"/>
      <c r="D392" s="1"/>
      <c r="E392" s="1"/>
    </row>
    <row r="393" spans="2:5">
      <c r="C393" s="1"/>
      <c r="D393" s="1"/>
      <c r="E393" s="1"/>
    </row>
    <row r="394" spans="2:5">
      <c r="C394" s="1"/>
      <c r="D394" s="1"/>
      <c r="E394" s="1"/>
    </row>
    <row r="395" spans="2:5">
      <c r="C395" s="1"/>
      <c r="D395" s="1"/>
      <c r="E395" s="1"/>
    </row>
    <row r="396" spans="2:5">
      <c r="C396" s="1"/>
      <c r="D396" s="1"/>
      <c r="E396" s="1"/>
    </row>
    <row r="397" spans="2:5">
      <c r="C397" s="1"/>
      <c r="D397" s="1"/>
      <c r="E397" s="1"/>
    </row>
    <row r="398" spans="2:5">
      <c r="C398" s="1"/>
      <c r="D398" s="1"/>
      <c r="E398" s="1"/>
    </row>
    <row r="399" spans="2:5">
      <c r="C399" s="1"/>
      <c r="D399" s="1"/>
      <c r="E399" s="1"/>
    </row>
    <row r="400" spans="2:5">
      <c r="B400" s="44"/>
      <c r="C400" s="1"/>
      <c r="D400" s="1"/>
      <c r="E400" s="1"/>
    </row>
    <row r="401" spans="2:5">
      <c r="B401" s="44"/>
      <c r="C401" s="1"/>
      <c r="D401" s="1"/>
      <c r="E401" s="1"/>
    </row>
    <row r="402" spans="2:5">
      <c r="B402" s="3"/>
      <c r="C402" s="1"/>
      <c r="D402" s="1"/>
      <c r="E402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D22:XFD1048576 D18:AF21 AH18:XFD21 D1:XFD17 A1:B1048576 C5:C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AW637"/>
  <sheetViews>
    <sheetView rightToLeft="1" workbookViewId="0">
      <selection activeCell="A11" sqref="A11:XFD144"/>
    </sheetView>
  </sheetViews>
  <sheetFormatPr defaultColWidth="9.140625" defaultRowHeight="18"/>
  <cols>
    <col min="1" max="1" width="6.28515625" style="1" customWidth="1"/>
    <col min="2" max="2" width="53.42578125" style="2" bestFit="1" customWidth="1"/>
    <col min="3" max="3" width="41.7109375" style="2" bestFit="1" customWidth="1"/>
    <col min="4" max="4" width="12.28515625" style="1" bestFit="1" customWidth="1"/>
    <col min="5" max="5" width="11.28515625" style="1" bestFit="1" customWidth="1"/>
    <col min="6" max="6" width="13.140625" style="1" bestFit="1" customWidth="1"/>
    <col min="7" max="7" width="7.28515625" style="1" bestFit="1" customWidth="1"/>
    <col min="8" max="8" width="10.140625" style="1" bestFit="1" customWidth="1"/>
    <col min="9" max="9" width="9" style="1" bestFit="1" customWidth="1"/>
    <col min="10" max="10" width="9.140625" style="1" bestFit="1" customWidth="1"/>
    <col min="11" max="11" width="9" style="1" bestFit="1" customWidth="1"/>
    <col min="12" max="12" width="8.140625" style="3" customWidth="1"/>
    <col min="13" max="13" width="6.28515625" style="3" customWidth="1"/>
    <col min="14" max="14" width="8" style="3" customWidth="1"/>
    <col min="15" max="15" width="8.7109375" style="3" customWidth="1"/>
    <col min="16" max="16" width="10" style="3" customWidth="1"/>
    <col min="17" max="17" width="9.5703125" style="1" customWidth="1"/>
    <col min="18" max="18" width="6.140625" style="1" customWidth="1"/>
    <col min="19" max="20" width="5.7109375" style="1" customWidth="1"/>
    <col min="21" max="21" width="6.85546875" style="1" customWidth="1"/>
    <col min="22" max="22" width="6.42578125" style="1" customWidth="1"/>
    <col min="23" max="23" width="6.7109375" style="1" customWidth="1"/>
    <col min="24" max="24" width="7.28515625" style="1" customWidth="1"/>
    <col min="25" max="36" width="5.7109375" style="1" customWidth="1"/>
    <col min="37" max="16384" width="9.140625" style="1"/>
  </cols>
  <sheetData>
    <row r="1" spans="2:49">
      <c r="B1" s="57" t="s">
        <v>190</v>
      </c>
      <c r="C1" s="78" t="s" vm="1">
        <v>266</v>
      </c>
    </row>
    <row r="2" spans="2:49">
      <c r="B2" s="57" t="s">
        <v>189</v>
      </c>
      <c r="C2" s="78" t="s">
        <v>267</v>
      </c>
    </row>
    <row r="3" spans="2:49">
      <c r="B3" s="57" t="s">
        <v>191</v>
      </c>
      <c r="C3" s="78" t="s">
        <v>268</v>
      </c>
    </row>
    <row r="4" spans="2:49">
      <c r="B4" s="57" t="s">
        <v>192</v>
      </c>
      <c r="C4" s="78">
        <v>8801</v>
      </c>
    </row>
    <row r="6" spans="2:49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2:49" ht="26.25" customHeight="1">
      <c r="B7" s="173" t="s">
        <v>107</v>
      </c>
      <c r="C7" s="174"/>
      <c r="D7" s="174"/>
      <c r="E7" s="174"/>
      <c r="F7" s="174"/>
      <c r="G7" s="174"/>
      <c r="H7" s="174"/>
      <c r="I7" s="174"/>
      <c r="J7" s="174"/>
      <c r="K7" s="175"/>
    </row>
    <row r="8" spans="2:49" s="3" customFormat="1" ht="78.75">
      <c r="B8" s="23" t="s">
        <v>127</v>
      </c>
      <c r="C8" s="31" t="s">
        <v>48</v>
      </c>
      <c r="D8" s="31" t="s">
        <v>112</v>
      </c>
      <c r="E8" s="31" t="s">
        <v>113</v>
      </c>
      <c r="F8" s="31" t="s">
        <v>250</v>
      </c>
      <c r="G8" s="31" t="s">
        <v>249</v>
      </c>
      <c r="H8" s="31" t="s">
        <v>121</v>
      </c>
      <c r="I8" s="31" t="s">
        <v>64</v>
      </c>
      <c r="J8" s="31" t="s">
        <v>193</v>
      </c>
      <c r="K8" s="32" t="s">
        <v>195</v>
      </c>
      <c r="AW8" s="1"/>
    </row>
    <row r="9" spans="2:49" s="3" customFormat="1" ht="21" customHeight="1">
      <c r="B9" s="16"/>
      <c r="C9" s="17"/>
      <c r="D9" s="17"/>
      <c r="E9" s="33" t="s">
        <v>22</v>
      </c>
      <c r="F9" s="33" t="s">
        <v>257</v>
      </c>
      <c r="G9" s="33"/>
      <c r="H9" s="33" t="s">
        <v>253</v>
      </c>
      <c r="I9" s="33" t="s">
        <v>20</v>
      </c>
      <c r="J9" s="33" t="s">
        <v>20</v>
      </c>
      <c r="K9" s="34" t="s">
        <v>20</v>
      </c>
      <c r="AW9" s="1"/>
    </row>
    <row r="10" spans="2:49" s="4" customFormat="1" ht="18" customHeight="1">
      <c r="B10" s="19"/>
      <c r="C10" s="20" t="s">
        <v>1</v>
      </c>
      <c r="D10" s="20" t="s">
        <v>3</v>
      </c>
      <c r="E10" s="20" t="s">
        <v>4</v>
      </c>
      <c r="F10" s="20" t="s">
        <v>5</v>
      </c>
      <c r="G10" s="20" t="s">
        <v>6</v>
      </c>
      <c r="H10" s="20" t="s">
        <v>7</v>
      </c>
      <c r="I10" s="20" t="s">
        <v>8</v>
      </c>
      <c r="J10" s="20" t="s">
        <v>9</v>
      </c>
      <c r="K10" s="21" t="s">
        <v>10</v>
      </c>
      <c r="L10" s="3"/>
      <c r="M10" s="3"/>
      <c r="N10" s="3"/>
      <c r="O10" s="3"/>
      <c r="AW10" s="1"/>
    </row>
    <row r="11" spans="2:49" s="139" customFormat="1" ht="18" customHeight="1">
      <c r="B11" s="79" t="s">
        <v>1746</v>
      </c>
      <c r="C11" s="80"/>
      <c r="D11" s="80"/>
      <c r="E11" s="80"/>
      <c r="F11" s="88"/>
      <c r="G11" s="90"/>
      <c r="H11" s="88">
        <v>77593.47384999998</v>
      </c>
      <c r="I11" s="80"/>
      <c r="J11" s="89">
        <f>H11/$H$11</f>
        <v>1</v>
      </c>
      <c r="K11" s="89">
        <f>H11/'סכום נכסי הקרן'!$C$42</f>
        <v>1.6549104535689592E-2</v>
      </c>
      <c r="L11" s="144"/>
      <c r="M11" s="144"/>
      <c r="N11" s="144"/>
      <c r="O11" s="144"/>
      <c r="AW11" s="140"/>
    </row>
    <row r="12" spans="2:49" s="140" customFormat="1" ht="21" customHeight="1">
      <c r="B12" s="81" t="s">
        <v>1747</v>
      </c>
      <c r="C12" s="82"/>
      <c r="D12" s="82"/>
      <c r="E12" s="82"/>
      <c r="F12" s="91"/>
      <c r="G12" s="93"/>
      <c r="H12" s="91">
        <v>202.40965</v>
      </c>
      <c r="I12" s="82"/>
      <c r="J12" s="92">
        <f t="shared" ref="J12:J14" si="0">H12/$H$11</f>
        <v>2.6085911605309583E-3</v>
      </c>
      <c r="K12" s="92">
        <f>H12/'סכום נכסי הקרן'!$C$42</f>
        <v>4.3169847806502654E-5</v>
      </c>
      <c r="L12" s="144"/>
      <c r="M12" s="144"/>
      <c r="N12" s="144"/>
      <c r="O12" s="144"/>
    </row>
    <row r="13" spans="2:49" s="140" customFormat="1">
      <c r="B13" s="102" t="s">
        <v>242</v>
      </c>
      <c r="C13" s="82"/>
      <c r="D13" s="82"/>
      <c r="E13" s="82"/>
      <c r="F13" s="91"/>
      <c r="G13" s="93"/>
      <c r="H13" s="91">
        <v>202.40965</v>
      </c>
      <c r="I13" s="82"/>
      <c r="J13" s="92">
        <f t="shared" si="0"/>
        <v>2.6085911605309583E-3</v>
      </c>
      <c r="K13" s="92">
        <f>H13/'סכום נכסי הקרן'!$C$42</f>
        <v>4.3169847806502654E-5</v>
      </c>
      <c r="L13" s="144"/>
      <c r="M13" s="144"/>
      <c r="N13" s="144"/>
      <c r="O13" s="144"/>
    </row>
    <row r="14" spans="2:49" s="140" customFormat="1">
      <c r="B14" s="87" t="s">
        <v>1748</v>
      </c>
      <c r="C14" s="84">
        <v>5310</v>
      </c>
      <c r="D14" s="97" t="s">
        <v>174</v>
      </c>
      <c r="E14" s="107">
        <v>43116</v>
      </c>
      <c r="F14" s="94">
        <v>54884.9</v>
      </c>
      <c r="G14" s="96">
        <v>98.396299999999997</v>
      </c>
      <c r="H14" s="94">
        <v>202.40965</v>
      </c>
      <c r="I14" s="95">
        <v>7.9193306311866078E-4</v>
      </c>
      <c r="J14" s="95">
        <f t="shared" si="0"/>
        <v>2.6085911605309583E-3</v>
      </c>
      <c r="K14" s="95">
        <f>H14/'סכום נכסי הקרן'!$C$42</f>
        <v>4.3169847806502654E-5</v>
      </c>
      <c r="L14" s="144"/>
      <c r="M14" s="144"/>
      <c r="N14" s="144"/>
      <c r="O14" s="144"/>
    </row>
    <row r="15" spans="2:49" s="140" customFormat="1">
      <c r="B15" s="83"/>
      <c r="C15" s="84"/>
      <c r="D15" s="84"/>
      <c r="E15" s="84"/>
      <c r="F15" s="94"/>
      <c r="G15" s="96"/>
      <c r="H15" s="84"/>
      <c r="I15" s="84"/>
      <c r="J15" s="95"/>
      <c r="K15" s="84"/>
      <c r="L15" s="144"/>
      <c r="M15" s="144"/>
      <c r="N15" s="144"/>
      <c r="O15" s="144"/>
    </row>
    <row r="16" spans="2:49" s="140" customFormat="1">
      <c r="B16" s="81" t="s">
        <v>1749</v>
      </c>
      <c r="C16" s="82"/>
      <c r="D16" s="82"/>
      <c r="E16" s="82"/>
      <c r="F16" s="91"/>
      <c r="G16" s="93"/>
      <c r="H16" s="91">
        <v>77391.064199999979</v>
      </c>
      <c r="I16" s="82"/>
      <c r="J16" s="92">
        <f t="shared" ref="J16:J21" si="1">H16/$H$11</f>
        <v>0.99739140883946897</v>
      </c>
      <c r="K16" s="92">
        <f>H16/'סכום נכסי הקרן'!$C$42</f>
        <v>1.6505934687883091E-2</v>
      </c>
      <c r="L16" s="144"/>
      <c r="M16" s="144"/>
      <c r="N16" s="144"/>
      <c r="O16" s="144"/>
    </row>
    <row r="17" spans="2:15" s="140" customFormat="1">
      <c r="B17" s="102" t="s">
        <v>239</v>
      </c>
      <c r="C17" s="82"/>
      <c r="D17" s="82"/>
      <c r="E17" s="82"/>
      <c r="F17" s="91"/>
      <c r="G17" s="93"/>
      <c r="H17" s="91">
        <v>1115.10761</v>
      </c>
      <c r="I17" s="82"/>
      <c r="J17" s="92">
        <f t="shared" si="1"/>
        <v>1.4371152039869656E-2</v>
      </c>
      <c r="K17" s="92">
        <f>H17/'סכום נכסי הקרן'!$C$42</f>
        <v>2.3782969740609167E-4</v>
      </c>
      <c r="L17" s="144"/>
      <c r="M17" s="144"/>
      <c r="N17" s="144"/>
      <c r="O17" s="144"/>
    </row>
    <row r="18" spans="2:15" s="140" customFormat="1">
      <c r="B18" s="87" t="s">
        <v>1750</v>
      </c>
      <c r="C18" s="84">
        <v>5295</v>
      </c>
      <c r="D18" s="97" t="s">
        <v>174</v>
      </c>
      <c r="E18" s="107">
        <v>43003</v>
      </c>
      <c r="F18" s="94">
        <v>77427.42</v>
      </c>
      <c r="G18" s="96">
        <v>98.068600000000004</v>
      </c>
      <c r="H18" s="94">
        <v>284.59305999999998</v>
      </c>
      <c r="I18" s="95">
        <v>2.8417068040585718E-4</v>
      </c>
      <c r="J18" s="95">
        <f t="shared" si="1"/>
        <v>3.6677447970709723E-3</v>
      </c>
      <c r="K18" s="95">
        <f>H18/'סכום נכסי הקרן'!$C$42</f>
        <v>6.0697892056959136E-5</v>
      </c>
      <c r="L18" s="144"/>
      <c r="M18" s="144"/>
      <c r="N18" s="144"/>
      <c r="O18" s="144"/>
    </row>
    <row r="19" spans="2:15" s="140" customFormat="1">
      <c r="B19" s="87" t="s">
        <v>1751</v>
      </c>
      <c r="C19" s="84">
        <v>5327</v>
      </c>
      <c r="D19" s="97" t="s">
        <v>174</v>
      </c>
      <c r="E19" s="107">
        <v>43348</v>
      </c>
      <c r="F19" s="94">
        <v>87216.6</v>
      </c>
      <c r="G19" s="96">
        <v>98.347899999999996</v>
      </c>
      <c r="H19" s="94">
        <v>321.48728000000006</v>
      </c>
      <c r="I19" s="95">
        <v>2.2612549989195351E-3</v>
      </c>
      <c r="J19" s="95">
        <f t="shared" si="1"/>
        <v>4.1432257643404906E-3</v>
      </c>
      <c r="K19" s="95">
        <f>H19/'סכום נכסי הקרן'!$C$42</f>
        <v>6.8566676289033191E-5</v>
      </c>
      <c r="L19" s="144"/>
      <c r="M19" s="144"/>
      <c r="N19" s="144"/>
      <c r="O19" s="144"/>
    </row>
    <row r="20" spans="2:15" s="140" customFormat="1">
      <c r="B20" s="87" t="s">
        <v>1752</v>
      </c>
      <c r="C20" s="84">
        <v>5288</v>
      </c>
      <c r="D20" s="97" t="s">
        <v>174</v>
      </c>
      <c r="E20" s="107">
        <v>42768</v>
      </c>
      <c r="F20" s="94">
        <v>23675.27</v>
      </c>
      <c r="G20" s="96">
        <v>117.65940000000001</v>
      </c>
      <c r="H20" s="94">
        <v>104.40496</v>
      </c>
      <c r="I20" s="95">
        <v>1.15923509490921E-4</v>
      </c>
      <c r="J20" s="95">
        <f t="shared" si="1"/>
        <v>1.3455379018321916E-3</v>
      </c>
      <c r="K20" s="95">
        <f>H20/'סכום נכסי הקרן'!$C$42</f>
        <v>2.226744739415338E-5</v>
      </c>
      <c r="L20" s="144"/>
      <c r="M20" s="144"/>
      <c r="N20" s="144"/>
      <c r="O20" s="144"/>
    </row>
    <row r="21" spans="2:15" s="140" customFormat="1">
      <c r="B21" s="87" t="s">
        <v>1753</v>
      </c>
      <c r="C21" s="84">
        <v>5333</v>
      </c>
      <c r="D21" s="97" t="s">
        <v>174</v>
      </c>
      <c r="E21" s="107">
        <v>43340</v>
      </c>
      <c r="F21" s="94">
        <v>107956.86</v>
      </c>
      <c r="G21" s="96">
        <v>100</v>
      </c>
      <c r="H21" s="94">
        <v>404.62230999999997</v>
      </c>
      <c r="I21" s="95">
        <v>1.1208339319098773E-2</v>
      </c>
      <c r="J21" s="95">
        <f t="shared" si="1"/>
        <v>5.214643576626001E-3</v>
      </c>
      <c r="K21" s="95">
        <f>H21/'סכום נכסי הקרן'!$C$42</f>
        <v>8.6297681665945957E-5</v>
      </c>
      <c r="L21" s="144"/>
      <c r="M21" s="144"/>
      <c r="N21" s="144"/>
      <c r="O21" s="144"/>
    </row>
    <row r="22" spans="2:15" s="140" customFormat="1" ht="16.5" customHeight="1">
      <c r="B22" s="83"/>
      <c r="C22" s="84"/>
      <c r="D22" s="84"/>
      <c r="E22" s="84"/>
      <c r="F22" s="94"/>
      <c r="G22" s="96"/>
      <c r="H22" s="84"/>
      <c r="I22" s="84"/>
      <c r="J22" s="95"/>
      <c r="K22" s="84"/>
      <c r="L22" s="144"/>
      <c r="M22" s="144"/>
      <c r="N22" s="144"/>
      <c r="O22" s="144"/>
    </row>
    <row r="23" spans="2:15" s="141" customFormat="1" ht="16.5" customHeight="1">
      <c r="B23" s="123" t="s">
        <v>1754</v>
      </c>
      <c r="C23" s="124"/>
      <c r="D23" s="124"/>
      <c r="E23" s="124"/>
      <c r="F23" s="125"/>
      <c r="G23" s="127"/>
      <c r="H23" s="125">
        <v>25725.126119999994</v>
      </c>
      <c r="I23" s="124"/>
      <c r="J23" s="126">
        <f t="shared" ref="J23:J24" si="2">H23/$H$11</f>
        <v>0.3315372394556092</v>
      </c>
      <c r="K23" s="126">
        <f>H23/'סכום נכסי הקרן'!$C$42</f>
        <v>5.486644433224829E-3</v>
      </c>
      <c r="L23" s="144"/>
      <c r="M23" s="144"/>
      <c r="N23" s="144"/>
      <c r="O23" s="144"/>
    </row>
    <row r="24" spans="2:15" s="140" customFormat="1" ht="16.5" customHeight="1">
      <c r="B24" s="87" t="s">
        <v>1755</v>
      </c>
      <c r="C24" s="84">
        <v>6213</v>
      </c>
      <c r="D24" s="97" t="s">
        <v>174</v>
      </c>
      <c r="E24" s="107">
        <v>43272</v>
      </c>
      <c r="F24" s="94">
        <v>6806857.0099999998</v>
      </c>
      <c r="G24" s="96">
        <v>100.83499999999999</v>
      </c>
      <c r="H24" s="94">
        <v>25725.126119999994</v>
      </c>
      <c r="I24" s="95">
        <v>7.0145061511941076E-4</v>
      </c>
      <c r="J24" s="95">
        <f t="shared" si="2"/>
        <v>0.3315372394556092</v>
      </c>
      <c r="K24" s="95">
        <f>H24/'סכום נכסי הקרן'!$C$42</f>
        <v>5.486644433224829E-3</v>
      </c>
      <c r="L24" s="144"/>
      <c r="M24" s="144"/>
      <c r="N24" s="144"/>
      <c r="O24" s="144"/>
    </row>
    <row r="25" spans="2:15" s="140" customFormat="1">
      <c r="B25" s="83"/>
      <c r="C25" s="84"/>
      <c r="D25" s="84"/>
      <c r="E25" s="84"/>
      <c r="F25" s="94"/>
      <c r="G25" s="96"/>
      <c r="H25" s="84"/>
      <c r="I25" s="84"/>
      <c r="J25" s="95"/>
      <c r="K25" s="84"/>
      <c r="L25" s="144"/>
      <c r="M25" s="144"/>
      <c r="N25" s="144"/>
      <c r="O25" s="144"/>
    </row>
    <row r="26" spans="2:15" s="140" customFormat="1">
      <c r="B26" s="102" t="s">
        <v>241</v>
      </c>
      <c r="C26" s="82"/>
      <c r="D26" s="82"/>
      <c r="E26" s="82"/>
      <c r="F26" s="91"/>
      <c r="G26" s="93"/>
      <c r="H26" s="91">
        <v>9424.2073299999993</v>
      </c>
      <c r="I26" s="82"/>
      <c r="J26" s="92">
        <f t="shared" ref="J26:J29" si="3">H26/$H$11</f>
        <v>0.12145618519694619</v>
      </c>
      <c r="K26" s="92">
        <f>H26/'סכום נכסי הקרן'!$C$42</f>
        <v>2.0099911053303374E-3</v>
      </c>
      <c r="L26" s="144"/>
      <c r="M26" s="144"/>
      <c r="N26" s="144"/>
      <c r="O26" s="144"/>
    </row>
    <row r="27" spans="2:15" s="140" customFormat="1">
      <c r="B27" s="87" t="s">
        <v>1756</v>
      </c>
      <c r="C27" s="84">
        <v>5344</v>
      </c>
      <c r="D27" s="97" t="s">
        <v>174</v>
      </c>
      <c r="E27" s="107">
        <v>43437</v>
      </c>
      <c r="F27" s="94">
        <v>2327883.4700000002</v>
      </c>
      <c r="G27" s="96">
        <v>100</v>
      </c>
      <c r="H27" s="94">
        <v>8724.9072500000002</v>
      </c>
      <c r="I27" s="95">
        <v>6.6510956285714294E-4</v>
      </c>
      <c r="J27" s="95">
        <f t="shared" si="3"/>
        <v>0.11244382828981954</v>
      </c>
      <c r="K27" s="95">
        <f>H27/'סכום נכסי הקרן'!$C$42</f>
        <v>1.8608446687613542E-3</v>
      </c>
      <c r="L27" s="144"/>
      <c r="M27" s="144"/>
      <c r="N27" s="144"/>
      <c r="O27" s="144"/>
    </row>
    <row r="28" spans="2:15" s="140" customFormat="1">
      <c r="B28" s="87" t="s">
        <v>1757</v>
      </c>
      <c r="C28" s="84">
        <v>5343</v>
      </c>
      <c r="D28" s="97" t="s">
        <v>174</v>
      </c>
      <c r="E28" s="107">
        <v>43437</v>
      </c>
      <c r="F28" s="94">
        <v>100182.33</v>
      </c>
      <c r="G28" s="96">
        <v>100</v>
      </c>
      <c r="H28" s="94">
        <v>375.48336999999998</v>
      </c>
      <c r="I28" s="95">
        <v>9.2821449166929739E-7</v>
      </c>
      <c r="J28" s="95">
        <f t="shared" si="3"/>
        <v>4.8391101901928838E-3</v>
      </c>
      <c r="K28" s="95">
        <f>H28/'סכום נכסי הקרן'!$C$42</f>
        <v>8.008294039722279E-5</v>
      </c>
      <c r="L28" s="144"/>
      <c r="M28" s="144"/>
      <c r="N28" s="144"/>
      <c r="O28" s="144"/>
    </row>
    <row r="29" spans="2:15" s="140" customFormat="1">
      <c r="B29" s="87" t="s">
        <v>1758</v>
      </c>
      <c r="C29" s="84">
        <v>5299</v>
      </c>
      <c r="D29" s="97" t="s">
        <v>174</v>
      </c>
      <c r="E29" s="107">
        <v>43002</v>
      </c>
      <c r="F29" s="94">
        <v>89169.58</v>
      </c>
      <c r="G29" s="96">
        <v>96.890900000000002</v>
      </c>
      <c r="H29" s="94">
        <v>323.81671</v>
      </c>
      <c r="I29" s="95">
        <v>4.035186666666667E-4</v>
      </c>
      <c r="J29" s="95">
        <f t="shared" si="3"/>
        <v>4.173246716933786E-3</v>
      </c>
      <c r="K29" s="95">
        <f>H29/'סכום נכסי הקרן'!$C$42</f>
        <v>6.9063496171760619E-5</v>
      </c>
      <c r="L29" s="144"/>
      <c r="M29" s="144"/>
      <c r="N29" s="144"/>
      <c r="O29" s="144"/>
    </row>
    <row r="30" spans="2:15" s="140" customFormat="1">
      <c r="B30" s="83"/>
      <c r="C30" s="84"/>
      <c r="D30" s="84"/>
      <c r="E30" s="84"/>
      <c r="F30" s="94"/>
      <c r="G30" s="96"/>
      <c r="H30" s="84"/>
      <c r="I30" s="84"/>
      <c r="J30" s="95"/>
      <c r="K30" s="84"/>
      <c r="L30" s="144"/>
      <c r="M30" s="144"/>
      <c r="N30" s="144"/>
      <c r="O30" s="144"/>
    </row>
    <row r="31" spans="2:15" s="140" customFormat="1">
      <c r="B31" s="102" t="s">
        <v>242</v>
      </c>
      <c r="C31" s="82"/>
      <c r="D31" s="82"/>
      <c r="E31" s="82"/>
      <c r="F31" s="91"/>
      <c r="G31" s="93"/>
      <c r="H31" s="91">
        <v>41126.623140000011</v>
      </c>
      <c r="I31" s="82"/>
      <c r="J31" s="92">
        <f t="shared" ref="J31:J60" si="4">H31/$H$11</f>
        <v>0.53002683214704427</v>
      </c>
      <c r="K31" s="92">
        <f>H31/'סכום נכסי הקרן'!$C$42</f>
        <v>8.7714694519218372E-3</v>
      </c>
      <c r="L31" s="144"/>
      <c r="M31" s="144"/>
      <c r="N31" s="144"/>
      <c r="O31" s="144"/>
    </row>
    <row r="32" spans="2:15" s="140" customFormat="1">
      <c r="B32" s="87" t="s">
        <v>1759</v>
      </c>
      <c r="C32" s="84">
        <v>5335</v>
      </c>
      <c r="D32" s="97" t="s">
        <v>174</v>
      </c>
      <c r="E32" s="107">
        <v>43355</v>
      </c>
      <c r="F32" s="94">
        <v>163522</v>
      </c>
      <c r="G32" s="96">
        <v>100</v>
      </c>
      <c r="H32" s="94">
        <v>612.88045</v>
      </c>
      <c r="I32" s="95">
        <v>4.5626631621070328E-4</v>
      </c>
      <c r="J32" s="95">
        <f t="shared" si="4"/>
        <v>7.8986082152320107E-3</v>
      </c>
      <c r="K32" s="95">
        <f>H32/'סכום נכסי הקרן'!$C$42</f>
        <v>1.3071489304033115E-4</v>
      </c>
      <c r="L32" s="144"/>
      <c r="M32" s="144"/>
      <c r="N32" s="144"/>
      <c r="O32" s="144"/>
    </row>
    <row r="33" spans="2:16" s="140" customFormat="1">
      <c r="B33" s="87" t="s">
        <v>1760</v>
      </c>
      <c r="C33" s="84">
        <v>5304</v>
      </c>
      <c r="D33" s="97" t="s">
        <v>176</v>
      </c>
      <c r="E33" s="107">
        <v>43080</v>
      </c>
      <c r="F33" s="94">
        <v>451459.03</v>
      </c>
      <c r="G33" s="96">
        <v>106.6037</v>
      </c>
      <c r="H33" s="94">
        <v>2065.4270500000002</v>
      </c>
      <c r="I33" s="95">
        <v>4.7166459999999999E-4</v>
      </c>
      <c r="J33" s="95">
        <f t="shared" si="4"/>
        <v>2.6618566581936849E-2</v>
      </c>
      <c r="K33" s="95">
        <f>H33/'סכום נכסי הקרן'!$C$42</f>
        <v>4.4051344095468652E-4</v>
      </c>
      <c r="L33" s="144"/>
      <c r="M33" s="144"/>
      <c r="N33" s="144"/>
      <c r="O33" s="144"/>
    </row>
    <row r="34" spans="2:16" s="140" customFormat="1">
      <c r="B34" s="87" t="s">
        <v>1761</v>
      </c>
      <c r="C34" s="84">
        <v>5238</v>
      </c>
      <c r="D34" s="97" t="s">
        <v>176</v>
      </c>
      <c r="E34" s="107">
        <v>43325</v>
      </c>
      <c r="F34" s="94">
        <v>522036.81</v>
      </c>
      <c r="G34" s="96">
        <v>101.34910000000001</v>
      </c>
      <c r="H34" s="94">
        <v>2270.5980499999996</v>
      </c>
      <c r="I34" s="95">
        <v>5.7798814409081858E-4</v>
      </c>
      <c r="J34" s="95">
        <f t="shared" si="4"/>
        <v>2.9262745142580059E-2</v>
      </c>
      <c r="K34" s="95">
        <f>H34/'סכום נכסי הקרן'!$C$42</f>
        <v>4.8427222836580023E-4</v>
      </c>
      <c r="L34" s="144"/>
      <c r="M34" s="144"/>
      <c r="N34" s="144"/>
      <c r="O34" s="144"/>
    </row>
    <row r="35" spans="2:16" s="140" customFormat="1">
      <c r="B35" s="87" t="s">
        <v>1762</v>
      </c>
      <c r="C35" s="84">
        <v>5339</v>
      </c>
      <c r="D35" s="97" t="s">
        <v>174</v>
      </c>
      <c r="E35" s="107">
        <v>43399</v>
      </c>
      <c r="F35" s="94">
        <v>300235.40999999997</v>
      </c>
      <c r="G35" s="96">
        <v>100</v>
      </c>
      <c r="H35" s="94">
        <v>1125.28232</v>
      </c>
      <c r="I35" s="95">
        <v>3.3560025472964233E-3</v>
      </c>
      <c r="J35" s="95">
        <f t="shared" si="4"/>
        <v>1.4502280464660499E-2</v>
      </c>
      <c r="K35" s="95">
        <f>H35/'סכום נכסי הקרן'!$C$42</f>
        <v>2.3999975541555565E-4</v>
      </c>
      <c r="L35" s="144"/>
      <c r="M35" s="144"/>
      <c r="N35" s="144"/>
      <c r="O35" s="144"/>
    </row>
    <row r="36" spans="2:16" s="140" customFormat="1">
      <c r="B36" s="87" t="s">
        <v>1763</v>
      </c>
      <c r="C36" s="84">
        <v>5281</v>
      </c>
      <c r="D36" s="97" t="s">
        <v>174</v>
      </c>
      <c r="E36" s="107">
        <v>42642</v>
      </c>
      <c r="F36" s="94">
        <v>20376.259999999998</v>
      </c>
      <c r="G36" s="96">
        <v>76.128299999999996</v>
      </c>
      <c r="H36" s="94">
        <v>58.13935</v>
      </c>
      <c r="I36" s="95">
        <v>9.0009015334879554E-6</v>
      </c>
      <c r="J36" s="95">
        <f t="shared" si="4"/>
        <v>7.492814423077929E-4</v>
      </c>
      <c r="K36" s="95">
        <f>H36/'סכום נכסי הקרן'!$C$42</f>
        <v>1.2399936915403935E-5</v>
      </c>
      <c r="L36" s="144"/>
      <c r="M36" s="144"/>
      <c r="N36" s="144"/>
      <c r="O36" s="144"/>
    </row>
    <row r="37" spans="2:16" s="140" customFormat="1">
      <c r="B37" s="87" t="s">
        <v>1764</v>
      </c>
      <c r="C37" s="84">
        <v>5291</v>
      </c>
      <c r="D37" s="97" t="s">
        <v>174</v>
      </c>
      <c r="E37" s="107">
        <v>42908</v>
      </c>
      <c r="F37" s="94">
        <v>162295.93</v>
      </c>
      <c r="G37" s="96">
        <v>101.9233</v>
      </c>
      <c r="H37" s="94">
        <v>619.98430000000008</v>
      </c>
      <c r="I37" s="95">
        <v>2.8565781697893663E-4</v>
      </c>
      <c r="J37" s="95">
        <f t="shared" si="4"/>
        <v>7.9901603735196124E-3</v>
      </c>
      <c r="K37" s="95">
        <f>H37/'סכום נכסי הקרן'!$C$42</f>
        <v>1.3222999927830066E-4</v>
      </c>
      <c r="L37" s="144"/>
      <c r="M37" s="144"/>
      <c r="N37" s="144"/>
      <c r="O37" s="144"/>
    </row>
    <row r="38" spans="2:16" s="140" customFormat="1">
      <c r="B38" s="87" t="s">
        <v>1765</v>
      </c>
      <c r="C38" s="84">
        <v>5237</v>
      </c>
      <c r="D38" s="97" t="s">
        <v>174</v>
      </c>
      <c r="E38" s="107">
        <v>43273</v>
      </c>
      <c r="F38" s="94">
        <v>1040625.09</v>
      </c>
      <c r="G38" s="96">
        <v>101.26390000000001</v>
      </c>
      <c r="H38" s="94">
        <v>3949.5582599999998</v>
      </c>
      <c r="I38" s="95">
        <v>2.8011843750000002E-3</v>
      </c>
      <c r="J38" s="95">
        <f t="shared" si="4"/>
        <v>5.0900650068008278E-2</v>
      </c>
      <c r="K38" s="95">
        <f>H38/'סכום נכסי הקרן'!$C$42</f>
        <v>8.423601789100245E-4</v>
      </c>
      <c r="L38" s="144"/>
      <c r="M38" s="144"/>
      <c r="N38" s="144"/>
      <c r="O38" s="144"/>
      <c r="P38" s="144"/>
    </row>
    <row r="39" spans="2:16" s="140" customFormat="1">
      <c r="B39" s="87" t="s">
        <v>1766</v>
      </c>
      <c r="C39" s="84">
        <v>5315</v>
      </c>
      <c r="D39" s="97" t="s">
        <v>182</v>
      </c>
      <c r="E39" s="107">
        <v>43129</v>
      </c>
      <c r="F39" s="94">
        <v>2814296.71</v>
      </c>
      <c r="G39" s="96">
        <v>88.281800000000004</v>
      </c>
      <c r="H39" s="94">
        <v>1427.6004800000001</v>
      </c>
      <c r="I39" s="95">
        <v>1.68650135157953E-3</v>
      </c>
      <c r="J39" s="95">
        <f t="shared" si="4"/>
        <v>1.8398460710236656E-2</v>
      </c>
      <c r="K39" s="95">
        <f>H39/'סכום נכסי הקרן'!$C$42</f>
        <v>3.0447804958948422E-4</v>
      </c>
      <c r="L39" s="144"/>
      <c r="M39" s="144"/>
      <c r="N39" s="144"/>
      <c r="O39" s="144"/>
      <c r="P39" s="144"/>
    </row>
    <row r="40" spans="2:16" s="140" customFormat="1">
      <c r="B40" s="87" t="s">
        <v>1767</v>
      </c>
      <c r="C40" s="84">
        <v>5294</v>
      </c>
      <c r="D40" s="97" t="s">
        <v>177</v>
      </c>
      <c r="E40" s="107">
        <v>43002</v>
      </c>
      <c r="F40" s="94">
        <v>485198.74</v>
      </c>
      <c r="G40" s="96">
        <v>102.6001</v>
      </c>
      <c r="H40" s="94">
        <v>2386.2235000000001</v>
      </c>
      <c r="I40" s="95">
        <v>1.4929191816591336E-3</v>
      </c>
      <c r="J40" s="95">
        <f t="shared" si="4"/>
        <v>3.0752889149065991E-2</v>
      </c>
      <c r="K40" s="95">
        <f>H40/'סכום נכסי הקרן'!$C$42</f>
        <v>5.0893277730236725E-4</v>
      </c>
      <c r="L40" s="144"/>
      <c r="M40" s="144"/>
      <c r="N40" s="144"/>
      <c r="O40" s="144"/>
      <c r="P40" s="144"/>
    </row>
    <row r="41" spans="2:16" s="140" customFormat="1">
      <c r="B41" s="87" t="s">
        <v>1768</v>
      </c>
      <c r="C41" s="84">
        <v>5290</v>
      </c>
      <c r="D41" s="97" t="s">
        <v>174</v>
      </c>
      <c r="E41" s="107">
        <v>42779</v>
      </c>
      <c r="F41" s="94">
        <v>135277.31</v>
      </c>
      <c r="G41" s="96">
        <v>82.226699999999994</v>
      </c>
      <c r="H41" s="94">
        <v>416.90530000000001</v>
      </c>
      <c r="I41" s="95">
        <v>9.1036991462015434E-5</v>
      </c>
      <c r="J41" s="95">
        <f t="shared" si="4"/>
        <v>5.3729428431821668E-3</v>
      </c>
      <c r="K41" s="95">
        <f>H41/'סכום נכסי הקרן'!$C$42</f>
        <v>8.891739277610693E-5</v>
      </c>
      <c r="L41" s="144"/>
      <c r="M41" s="144"/>
      <c r="N41" s="144"/>
      <c r="O41" s="144"/>
      <c r="P41" s="144"/>
    </row>
    <row r="42" spans="2:16" s="140" customFormat="1">
      <c r="B42" s="87" t="s">
        <v>1769</v>
      </c>
      <c r="C42" s="84">
        <v>5239</v>
      </c>
      <c r="D42" s="97" t="s">
        <v>174</v>
      </c>
      <c r="E42" s="107">
        <v>43223</v>
      </c>
      <c r="F42" s="94">
        <v>9238.69</v>
      </c>
      <c r="G42" s="96">
        <v>87.1036</v>
      </c>
      <c r="H42" s="94">
        <v>30.161020000000001</v>
      </c>
      <c r="I42" s="95">
        <v>7.9909814814814826E-6</v>
      </c>
      <c r="J42" s="95">
        <f t="shared" si="4"/>
        <v>3.8870562823757387E-4</v>
      </c>
      <c r="K42" s="95">
        <f>H42/'סכום נכסי הקרן'!$C$42</f>
        <v>6.4327300753145061E-6</v>
      </c>
      <c r="L42" s="144"/>
      <c r="M42" s="144"/>
      <c r="N42" s="144"/>
      <c r="O42" s="144"/>
      <c r="P42" s="144"/>
    </row>
    <row r="43" spans="2:16" s="140" customFormat="1">
      <c r="B43" s="87" t="s">
        <v>1770</v>
      </c>
      <c r="C43" s="84">
        <v>5297</v>
      </c>
      <c r="D43" s="97" t="s">
        <v>174</v>
      </c>
      <c r="E43" s="107">
        <v>42916</v>
      </c>
      <c r="F43" s="94">
        <v>291397.32</v>
      </c>
      <c r="G43" s="96">
        <v>110.5849</v>
      </c>
      <c r="H43" s="94">
        <v>1207.7609199999999</v>
      </c>
      <c r="I43" s="95">
        <v>2.2192092587253946E-4</v>
      </c>
      <c r="J43" s="95">
        <f t="shared" si="4"/>
        <v>1.5565238415988256E-2</v>
      </c>
      <c r="K43" s="95">
        <f>H43/'סכום נכסי הקרן'!$C$42</f>
        <v>2.5759075766912116E-4</v>
      </c>
      <c r="L43" s="144"/>
      <c r="M43" s="144"/>
      <c r="N43" s="144"/>
      <c r="O43" s="144"/>
      <c r="P43" s="144"/>
    </row>
    <row r="44" spans="2:16" s="140" customFormat="1">
      <c r="B44" s="87" t="s">
        <v>1771</v>
      </c>
      <c r="C44" s="84">
        <v>5313</v>
      </c>
      <c r="D44" s="97" t="s">
        <v>174</v>
      </c>
      <c r="E44" s="107">
        <v>43098</v>
      </c>
      <c r="F44" s="94">
        <v>11551.72</v>
      </c>
      <c r="G44" s="96">
        <v>82.030500000000004</v>
      </c>
      <c r="H44" s="94">
        <v>35.515790000000003</v>
      </c>
      <c r="I44" s="95">
        <v>5.7535054855843579E-5</v>
      </c>
      <c r="J44" s="95">
        <f t="shared" si="4"/>
        <v>4.5771620005900809E-4</v>
      </c>
      <c r="K44" s="95">
        <f>H44/'סכום נכסי הקרן'!$C$42</f>
        <v>7.5747932424551359E-6</v>
      </c>
      <c r="L44" s="144"/>
      <c r="M44" s="144"/>
      <c r="N44" s="144"/>
      <c r="O44" s="144"/>
      <c r="P44" s="144"/>
    </row>
    <row r="45" spans="2:16" s="140" customFormat="1">
      <c r="B45" s="87" t="s">
        <v>1772</v>
      </c>
      <c r="C45" s="84">
        <v>5326</v>
      </c>
      <c r="D45" s="97" t="s">
        <v>177</v>
      </c>
      <c r="E45" s="107">
        <v>43234</v>
      </c>
      <c r="F45" s="94">
        <v>649386.05000000005</v>
      </c>
      <c r="G45" s="96">
        <v>99.962000000000003</v>
      </c>
      <c r="H45" s="94">
        <v>3111.5842200000002</v>
      </c>
      <c r="I45" s="95">
        <v>2.4976386575837079E-3</v>
      </c>
      <c r="J45" s="95">
        <f t="shared" si="4"/>
        <v>4.0101107291770015E-2</v>
      </c>
      <c r="K45" s="95">
        <f>H45/'סכום נכסי הקרן'!$C$42</f>
        <v>6.636374165684062E-4</v>
      </c>
      <c r="L45" s="144"/>
      <c r="M45" s="144"/>
      <c r="N45" s="144"/>
      <c r="O45" s="144"/>
      <c r="P45" s="144"/>
    </row>
    <row r="46" spans="2:16" s="140" customFormat="1">
      <c r="B46" s="87" t="s">
        <v>1773</v>
      </c>
      <c r="C46" s="84">
        <v>5336</v>
      </c>
      <c r="D46" s="97" t="s">
        <v>176</v>
      </c>
      <c r="E46" s="107">
        <v>43363</v>
      </c>
      <c r="F46" s="94">
        <v>5041.67</v>
      </c>
      <c r="G46" s="96">
        <v>81.706400000000002</v>
      </c>
      <c r="H46" s="94">
        <v>17.67869</v>
      </c>
      <c r="I46" s="95">
        <v>1.3337671611922188E-4</v>
      </c>
      <c r="J46" s="95">
        <f t="shared" si="4"/>
        <v>2.2783733119328571E-4</v>
      </c>
      <c r="K46" s="95">
        <f>H46/'סכום נכסי הקרן'!$C$42</f>
        <v>3.7705038110502165E-6</v>
      </c>
      <c r="L46" s="144"/>
      <c r="M46" s="144"/>
      <c r="N46" s="144"/>
      <c r="O46" s="144"/>
      <c r="P46" s="144"/>
    </row>
    <row r="47" spans="2:16" s="140" customFormat="1">
      <c r="B47" s="87" t="s">
        <v>1774</v>
      </c>
      <c r="C47" s="84">
        <v>5309</v>
      </c>
      <c r="D47" s="97" t="s">
        <v>174</v>
      </c>
      <c r="E47" s="107">
        <v>43125</v>
      </c>
      <c r="F47" s="94">
        <v>701778.77</v>
      </c>
      <c r="G47" s="96">
        <v>95.867999999999995</v>
      </c>
      <c r="H47" s="94">
        <v>2521.5842000000002</v>
      </c>
      <c r="I47" s="95">
        <v>2.8077544136552598E-3</v>
      </c>
      <c r="J47" s="95">
        <f t="shared" si="4"/>
        <v>3.249737477760832E-2</v>
      </c>
      <c r="K47" s="95">
        <f>H47/'סכום נכסי הקרן'!$C$42</f>
        <v>5.3780245233012245E-4</v>
      </c>
      <c r="L47" s="144"/>
      <c r="M47" s="144"/>
      <c r="N47" s="144"/>
      <c r="O47" s="144"/>
      <c r="P47" s="144"/>
    </row>
    <row r="48" spans="2:16" s="140" customFormat="1">
      <c r="B48" s="87" t="s">
        <v>1775</v>
      </c>
      <c r="C48" s="84">
        <v>5321</v>
      </c>
      <c r="D48" s="97" t="s">
        <v>174</v>
      </c>
      <c r="E48" s="107">
        <v>43201</v>
      </c>
      <c r="F48" s="94">
        <v>53076.1</v>
      </c>
      <c r="G48" s="96">
        <v>97.498599999999996</v>
      </c>
      <c r="H48" s="94">
        <v>193.95319000000001</v>
      </c>
      <c r="I48" s="95">
        <v>2.4894980769230769E-5</v>
      </c>
      <c r="J48" s="95">
        <f t="shared" si="4"/>
        <v>2.4996069949766793E-3</v>
      </c>
      <c r="K48" s="95">
        <f>H48/'סכום נכסי הקרן'!$C$42</f>
        <v>4.136625745801E-5</v>
      </c>
      <c r="L48" s="144"/>
      <c r="M48" s="144"/>
      <c r="N48" s="144"/>
      <c r="O48" s="144"/>
      <c r="P48" s="144"/>
    </row>
    <row r="49" spans="2:16" s="140" customFormat="1">
      <c r="B49" s="87" t="s">
        <v>1776</v>
      </c>
      <c r="C49" s="84">
        <v>5303</v>
      </c>
      <c r="D49" s="97" t="s">
        <v>176</v>
      </c>
      <c r="E49" s="107">
        <v>43034</v>
      </c>
      <c r="F49" s="94">
        <v>1120300.43</v>
      </c>
      <c r="G49" s="96">
        <v>104.04819999999999</v>
      </c>
      <c r="H49" s="94">
        <v>5002.5140099999999</v>
      </c>
      <c r="I49" s="95">
        <v>2.7263849710982657E-3</v>
      </c>
      <c r="J49" s="95">
        <f t="shared" si="4"/>
        <v>6.4470808713508854E-2</v>
      </c>
      <c r="K49" s="95">
        <f>H49/'סכום נכסי הקרן'!$C$42</f>
        <v>1.0669341529003053E-3</v>
      </c>
      <c r="L49" s="144"/>
      <c r="M49" s="144"/>
      <c r="N49" s="144"/>
      <c r="O49" s="144"/>
      <c r="P49" s="144"/>
    </row>
    <row r="50" spans="2:16" s="140" customFormat="1">
      <c r="B50" s="87" t="s">
        <v>1777</v>
      </c>
      <c r="C50" s="84">
        <v>6644</v>
      </c>
      <c r="D50" s="97" t="s">
        <v>174</v>
      </c>
      <c r="E50" s="107">
        <v>43444</v>
      </c>
      <c r="F50" s="94">
        <v>677.22</v>
      </c>
      <c r="G50" s="96">
        <v>100</v>
      </c>
      <c r="H50" s="94">
        <v>2.5382199999999999</v>
      </c>
      <c r="I50" s="95">
        <v>7.6149352941176467E-5</v>
      </c>
      <c r="J50" s="95">
        <f t="shared" si="4"/>
        <v>3.2711771674339085E-5</v>
      </c>
      <c r="K50" s="95">
        <f>H50/'סכום נכסי הקרן'!$C$42</f>
        <v>5.4135052898624728E-7</v>
      </c>
      <c r="L50" s="144"/>
      <c r="M50" s="144"/>
      <c r="N50" s="144"/>
      <c r="O50" s="144"/>
      <c r="P50" s="144"/>
    </row>
    <row r="51" spans="2:16" s="140" customFormat="1">
      <c r="B51" s="87" t="s">
        <v>1778</v>
      </c>
      <c r="C51" s="84">
        <v>5317</v>
      </c>
      <c r="D51" s="97" t="s">
        <v>174</v>
      </c>
      <c r="E51" s="107">
        <v>43264</v>
      </c>
      <c r="F51" s="94">
        <v>11108.38</v>
      </c>
      <c r="G51" s="96">
        <v>100</v>
      </c>
      <c r="H51" s="94">
        <v>41.634209999999996</v>
      </c>
      <c r="I51" s="95">
        <v>1.5519223106629611E-3</v>
      </c>
      <c r="J51" s="95">
        <f t="shared" si="4"/>
        <v>5.3656845007977441E-4</v>
      </c>
      <c r="K51" s="95">
        <f>H51/'סכום נכסי הקרן'!$C$42</f>
        <v>8.8797273709231302E-6</v>
      </c>
      <c r="L51" s="144"/>
      <c r="M51" s="144"/>
      <c r="N51" s="144"/>
      <c r="O51" s="144"/>
      <c r="P51" s="144"/>
    </row>
    <row r="52" spans="2:16" s="140" customFormat="1">
      <c r="B52" s="87" t="s">
        <v>1779</v>
      </c>
      <c r="C52" s="84">
        <v>5298</v>
      </c>
      <c r="D52" s="97" t="s">
        <v>174</v>
      </c>
      <c r="E52" s="107">
        <v>43188</v>
      </c>
      <c r="F52" s="94">
        <v>111.5</v>
      </c>
      <c r="G52" s="96">
        <v>100</v>
      </c>
      <c r="H52" s="94">
        <v>0.41789999999999999</v>
      </c>
      <c r="I52" s="95">
        <v>1.7087178777303576E-3</v>
      </c>
      <c r="J52" s="95">
        <f t="shared" si="4"/>
        <v>5.3857622202591988E-6</v>
      </c>
      <c r="K52" s="95">
        <f>H52/'סכום נכסי הקרן'!$C$42</f>
        <v>8.9129541987437162E-8</v>
      </c>
      <c r="L52" s="144"/>
      <c r="M52" s="144"/>
      <c r="N52" s="144"/>
      <c r="O52" s="144"/>
      <c r="P52" s="144"/>
    </row>
    <row r="53" spans="2:16" s="140" customFormat="1">
      <c r="B53" s="87" t="s">
        <v>1780</v>
      </c>
      <c r="C53" s="84">
        <v>5316</v>
      </c>
      <c r="D53" s="97" t="s">
        <v>174</v>
      </c>
      <c r="E53" s="107">
        <v>43175</v>
      </c>
      <c r="F53" s="94">
        <v>1855976.36</v>
      </c>
      <c r="G53" s="96">
        <v>101.2286</v>
      </c>
      <c r="H53" s="94">
        <v>7041.6632800000007</v>
      </c>
      <c r="I53" s="95">
        <v>5.7478611111111107E-4</v>
      </c>
      <c r="J53" s="95">
        <f t="shared" si="4"/>
        <v>9.0750715628644354E-2</v>
      </c>
      <c r="K53" s="95">
        <f>H53/'סכום נכסי הקרן'!$C$42</f>
        <v>1.5018430796270748E-3</v>
      </c>
      <c r="L53" s="144"/>
      <c r="M53" s="144"/>
      <c r="N53" s="144"/>
      <c r="O53" s="144"/>
      <c r="P53" s="144"/>
    </row>
    <row r="54" spans="2:16" s="140" customFormat="1">
      <c r="B54" s="87" t="s">
        <v>1781</v>
      </c>
      <c r="C54" s="84">
        <v>5331</v>
      </c>
      <c r="D54" s="97" t="s">
        <v>174</v>
      </c>
      <c r="E54" s="107">
        <v>43455</v>
      </c>
      <c r="F54" s="94">
        <v>44349.08</v>
      </c>
      <c r="G54" s="96">
        <v>98.938400000000001</v>
      </c>
      <c r="H54" s="94">
        <v>164.45574999999999</v>
      </c>
      <c r="I54" s="95">
        <v>8.7994218571428562E-4</v>
      </c>
      <c r="J54" s="95">
        <f t="shared" si="4"/>
        <v>2.11945337462166E-3</v>
      </c>
      <c r="K54" s="95">
        <f>H54/'סכום נכסי הקרן'!$C$42</f>
        <v>3.5075055455133926E-5</v>
      </c>
      <c r="L54" s="144"/>
      <c r="M54" s="144"/>
      <c r="N54" s="144"/>
      <c r="O54" s="144"/>
      <c r="P54" s="144"/>
    </row>
    <row r="55" spans="2:16" s="140" customFormat="1">
      <c r="B55" s="87" t="s">
        <v>1782</v>
      </c>
      <c r="C55" s="84">
        <v>5320</v>
      </c>
      <c r="D55" s="97" t="s">
        <v>174</v>
      </c>
      <c r="E55" s="107">
        <v>43448</v>
      </c>
      <c r="F55" s="94">
        <v>3408.36</v>
      </c>
      <c r="G55" s="96">
        <v>100</v>
      </c>
      <c r="H55" s="94">
        <v>12.77453</v>
      </c>
      <c r="I55" s="95">
        <v>9.3115338639777672E-4</v>
      </c>
      <c r="J55" s="95">
        <f t="shared" si="4"/>
        <v>1.6463407766347871E-4</v>
      </c>
      <c r="K55" s="95">
        <f>H55/'סכום נכסי הקרן'!$C$42</f>
        <v>2.724546561389748E-6</v>
      </c>
      <c r="L55" s="144"/>
      <c r="M55" s="144"/>
      <c r="N55" s="144"/>
      <c r="O55" s="144"/>
      <c r="P55" s="144"/>
    </row>
    <row r="56" spans="2:16" s="140" customFormat="1">
      <c r="B56" s="87" t="s">
        <v>1783</v>
      </c>
      <c r="C56" s="84">
        <v>5287</v>
      </c>
      <c r="D56" s="97" t="s">
        <v>176</v>
      </c>
      <c r="E56" s="107">
        <v>42809</v>
      </c>
      <c r="F56" s="94">
        <v>71273.62</v>
      </c>
      <c r="G56" s="96">
        <v>97.981099999999998</v>
      </c>
      <c r="H56" s="94">
        <v>299.70246999999995</v>
      </c>
      <c r="I56" s="95">
        <v>5.0694447489960857E-5</v>
      </c>
      <c r="J56" s="95">
        <f t="shared" si="4"/>
        <v>3.8624700651935049E-3</v>
      </c>
      <c r="K56" s="95">
        <f>H56/'סכום נכסי הקרן'!$C$42</f>
        <v>6.3920420874859105E-5</v>
      </c>
      <c r="L56" s="144"/>
      <c r="M56" s="144"/>
      <c r="N56" s="144"/>
      <c r="O56" s="144"/>
      <c r="P56" s="144"/>
    </row>
    <row r="57" spans="2:16" s="140" customFormat="1">
      <c r="B57" s="87" t="s">
        <v>1784</v>
      </c>
      <c r="C57" s="84">
        <v>5284</v>
      </c>
      <c r="D57" s="97" t="s">
        <v>176</v>
      </c>
      <c r="E57" s="107">
        <v>42662</v>
      </c>
      <c r="F57" s="94">
        <v>11831.75</v>
      </c>
      <c r="G57" s="96">
        <v>89.112399999999994</v>
      </c>
      <c r="H57" s="94">
        <v>45.248750000000001</v>
      </c>
      <c r="I57" s="95">
        <v>1.9910528333333335E-5</v>
      </c>
      <c r="J57" s="95">
        <f t="shared" si="4"/>
        <v>5.831514914188884E-4</v>
      </c>
      <c r="K57" s="95">
        <f>H57/'סכום נכסי הקרן'!$C$42</f>
        <v>9.6506349916344751E-6</v>
      </c>
      <c r="L57" s="144"/>
      <c r="M57" s="144"/>
      <c r="N57" s="144"/>
      <c r="O57" s="144"/>
      <c r="P57" s="144"/>
    </row>
    <row r="58" spans="2:16" s="140" customFormat="1">
      <c r="B58" s="87" t="s">
        <v>1785</v>
      </c>
      <c r="C58" s="84">
        <v>6646</v>
      </c>
      <c r="D58" s="97" t="s">
        <v>176</v>
      </c>
      <c r="E58" s="107">
        <v>43460</v>
      </c>
      <c r="F58" s="94">
        <v>1447712.48</v>
      </c>
      <c r="G58" s="96">
        <v>100</v>
      </c>
      <c r="H58" s="94">
        <v>6213.00288</v>
      </c>
      <c r="I58" s="95">
        <v>2.6848752148583509E-3</v>
      </c>
      <c r="J58" s="95">
        <f t="shared" si="4"/>
        <v>8.0071204081037559E-2</v>
      </c>
      <c r="K58" s="95">
        <f>H58/'סכום נכסי הקרן'!$C$42</f>
        <v>1.3251067266356257E-3</v>
      </c>
      <c r="L58" s="144"/>
      <c r="M58" s="144"/>
      <c r="N58" s="144"/>
      <c r="O58" s="144"/>
      <c r="P58" s="144"/>
    </row>
    <row r="59" spans="2:16" s="140" customFormat="1">
      <c r="B59" s="87" t="s">
        <v>1786</v>
      </c>
      <c r="C59" s="84">
        <v>6642</v>
      </c>
      <c r="D59" s="97" t="s">
        <v>174</v>
      </c>
      <c r="E59" s="107">
        <v>43465</v>
      </c>
      <c r="F59" s="94">
        <v>17623.669999999998</v>
      </c>
      <c r="G59" s="96">
        <v>100</v>
      </c>
      <c r="H59" s="94">
        <v>66.053520000000006</v>
      </c>
      <c r="I59" s="95">
        <v>4.4589675000000003E-5</v>
      </c>
      <c r="J59" s="95">
        <f t="shared" si="4"/>
        <v>8.5127674690388953E-4</v>
      </c>
      <c r="K59" s="95">
        <f>H59/'סכום נכסי הקרן'!$C$42</f>
        <v>1.4087867873314241E-5</v>
      </c>
      <c r="L59" s="144"/>
      <c r="M59" s="144"/>
      <c r="N59" s="144"/>
      <c r="O59" s="144"/>
      <c r="P59" s="144"/>
    </row>
    <row r="60" spans="2:16" s="140" customFormat="1">
      <c r="B60" s="87" t="s">
        <v>1787</v>
      </c>
      <c r="C60" s="84">
        <v>5286</v>
      </c>
      <c r="D60" s="97" t="s">
        <v>174</v>
      </c>
      <c r="E60" s="107">
        <v>42727</v>
      </c>
      <c r="F60" s="94">
        <v>41172.85</v>
      </c>
      <c r="G60" s="96">
        <v>120.38979999999999</v>
      </c>
      <c r="H60" s="94">
        <v>185.78053</v>
      </c>
      <c r="I60" s="95">
        <v>2.8663931159005184E-5</v>
      </c>
      <c r="J60" s="95">
        <f t="shared" si="4"/>
        <v>2.3942803535145509E-3</v>
      </c>
      <c r="K60" s="95">
        <f>H60/'סכום נכסי הקרן'!$C$42</f>
        <v>3.9623195858060134E-5</v>
      </c>
      <c r="L60" s="144"/>
      <c r="M60" s="144"/>
      <c r="N60" s="144"/>
      <c r="O60" s="144"/>
      <c r="P60" s="144"/>
    </row>
    <row r="61" spans="2:16" s="140" customFormat="1">
      <c r="B61" s="146"/>
      <c r="L61" s="144"/>
      <c r="M61" s="144"/>
      <c r="N61" s="144"/>
      <c r="O61" s="144"/>
      <c r="P61" s="144"/>
    </row>
    <row r="62" spans="2:16" s="140" customFormat="1">
      <c r="B62" s="146"/>
      <c r="L62" s="144"/>
      <c r="M62" s="144"/>
      <c r="N62" s="144"/>
      <c r="O62" s="144"/>
      <c r="P62" s="144"/>
    </row>
    <row r="63" spans="2:16" s="140" customFormat="1">
      <c r="B63" s="146"/>
      <c r="L63" s="144"/>
      <c r="M63" s="144"/>
      <c r="N63" s="144"/>
      <c r="O63" s="144"/>
      <c r="P63" s="144"/>
    </row>
    <row r="64" spans="2:16" s="140" customFormat="1">
      <c r="B64" s="147" t="s">
        <v>123</v>
      </c>
      <c r="L64" s="144"/>
      <c r="M64" s="144"/>
      <c r="N64" s="144"/>
      <c r="O64" s="144"/>
      <c r="P64" s="144"/>
    </row>
    <row r="65" spans="2:16" s="140" customFormat="1">
      <c r="B65" s="147" t="s">
        <v>248</v>
      </c>
      <c r="L65" s="144"/>
      <c r="M65" s="144"/>
      <c r="N65" s="144"/>
      <c r="O65" s="144"/>
      <c r="P65" s="144"/>
    </row>
    <row r="66" spans="2:16" s="140" customFormat="1">
      <c r="B66" s="147" t="s">
        <v>256</v>
      </c>
      <c r="L66" s="144"/>
      <c r="M66" s="144"/>
      <c r="N66" s="144"/>
      <c r="O66" s="144"/>
      <c r="P66" s="144"/>
    </row>
    <row r="67" spans="2:16" s="140" customFormat="1">
      <c r="B67" s="146"/>
      <c r="L67" s="144"/>
      <c r="M67" s="144"/>
      <c r="N67" s="144"/>
      <c r="O67" s="144"/>
      <c r="P67" s="144"/>
    </row>
    <row r="68" spans="2:16" s="140" customFormat="1">
      <c r="B68" s="146"/>
      <c r="L68" s="144"/>
      <c r="M68" s="144"/>
      <c r="N68" s="144"/>
      <c r="O68" s="144"/>
      <c r="P68" s="144"/>
    </row>
    <row r="69" spans="2:16" s="140" customFormat="1">
      <c r="B69" s="146"/>
      <c r="L69" s="144"/>
      <c r="M69" s="144"/>
      <c r="N69" s="144"/>
      <c r="O69" s="144"/>
      <c r="P69" s="144"/>
    </row>
    <row r="70" spans="2:16" s="140" customFormat="1">
      <c r="B70" s="146"/>
      <c r="L70" s="144"/>
      <c r="M70" s="144"/>
      <c r="N70" s="144"/>
      <c r="O70" s="144"/>
      <c r="P70" s="144"/>
    </row>
    <row r="71" spans="2:16" s="140" customFormat="1">
      <c r="B71" s="146"/>
      <c r="L71" s="144"/>
      <c r="M71" s="144"/>
      <c r="N71" s="144"/>
      <c r="O71" s="144"/>
      <c r="P71" s="144"/>
    </row>
    <row r="72" spans="2:16" s="140" customFormat="1">
      <c r="B72" s="146"/>
      <c r="L72" s="144"/>
      <c r="M72" s="144"/>
      <c r="N72" s="144"/>
      <c r="O72" s="144"/>
      <c r="P72" s="144"/>
    </row>
    <row r="73" spans="2:16" s="140" customFormat="1">
      <c r="B73" s="146"/>
      <c r="L73" s="144"/>
      <c r="M73" s="144"/>
      <c r="N73" s="144"/>
      <c r="O73" s="144"/>
      <c r="P73" s="144"/>
    </row>
    <row r="74" spans="2:16" s="140" customFormat="1">
      <c r="B74" s="146"/>
      <c r="L74" s="144"/>
      <c r="M74" s="144"/>
      <c r="N74" s="144"/>
      <c r="O74" s="144"/>
      <c r="P74" s="144"/>
    </row>
    <row r="75" spans="2:16" s="140" customFormat="1">
      <c r="B75" s="146"/>
      <c r="L75" s="144"/>
      <c r="M75" s="144"/>
      <c r="N75" s="144"/>
      <c r="O75" s="144"/>
      <c r="P75" s="144"/>
    </row>
    <row r="76" spans="2:16" s="140" customFormat="1">
      <c r="B76" s="146"/>
      <c r="L76" s="144"/>
      <c r="M76" s="144"/>
      <c r="N76" s="144"/>
      <c r="O76" s="144"/>
      <c r="P76" s="144"/>
    </row>
    <row r="77" spans="2:16" s="140" customFormat="1">
      <c r="B77" s="146"/>
      <c r="L77" s="144"/>
      <c r="M77" s="144"/>
      <c r="N77" s="144"/>
      <c r="O77" s="144"/>
      <c r="P77" s="144"/>
    </row>
    <row r="78" spans="2:16" s="140" customFormat="1">
      <c r="B78" s="146"/>
      <c r="L78" s="144"/>
      <c r="M78" s="144"/>
      <c r="N78" s="144"/>
      <c r="O78" s="144"/>
      <c r="P78" s="144"/>
    </row>
    <row r="79" spans="2:16" s="140" customFormat="1">
      <c r="B79" s="146"/>
      <c r="L79" s="144"/>
      <c r="M79" s="144"/>
      <c r="N79" s="144"/>
      <c r="O79" s="144"/>
      <c r="P79" s="144"/>
    </row>
    <row r="80" spans="2:16" s="140" customFormat="1">
      <c r="B80" s="146"/>
      <c r="L80" s="144"/>
      <c r="M80" s="144"/>
      <c r="N80" s="144"/>
      <c r="O80" s="144"/>
      <c r="P80" s="144"/>
    </row>
    <row r="81" spans="2:16" s="140" customFormat="1">
      <c r="B81" s="146"/>
      <c r="L81" s="144"/>
      <c r="M81" s="144"/>
      <c r="N81" s="144"/>
      <c r="O81" s="144"/>
      <c r="P81" s="144"/>
    </row>
    <row r="82" spans="2:16" s="140" customFormat="1">
      <c r="B82" s="146"/>
      <c r="L82" s="144"/>
      <c r="M82" s="144"/>
      <c r="N82" s="144"/>
      <c r="O82" s="144"/>
      <c r="P82" s="144"/>
    </row>
    <row r="83" spans="2:16" s="140" customFormat="1">
      <c r="B83" s="146"/>
      <c r="L83" s="144"/>
      <c r="M83" s="144"/>
      <c r="N83" s="144"/>
      <c r="O83" s="144"/>
      <c r="P83" s="144"/>
    </row>
    <row r="84" spans="2:16" s="140" customFormat="1">
      <c r="B84" s="146"/>
      <c r="L84" s="144"/>
      <c r="M84" s="144"/>
      <c r="N84" s="144"/>
      <c r="O84" s="144"/>
      <c r="P84" s="144"/>
    </row>
    <row r="85" spans="2:16" s="140" customFormat="1">
      <c r="B85" s="146"/>
      <c r="L85" s="144"/>
      <c r="M85" s="144"/>
      <c r="N85" s="144"/>
      <c r="O85" s="144"/>
      <c r="P85" s="144"/>
    </row>
    <row r="86" spans="2:16" s="140" customFormat="1">
      <c r="B86" s="146"/>
      <c r="L86" s="144"/>
      <c r="M86" s="144"/>
      <c r="N86" s="144"/>
      <c r="O86" s="144"/>
      <c r="P86" s="144"/>
    </row>
    <row r="87" spans="2:16" s="140" customFormat="1">
      <c r="B87" s="146"/>
      <c r="L87" s="144"/>
      <c r="M87" s="144"/>
      <c r="N87" s="144"/>
      <c r="O87" s="144"/>
      <c r="P87" s="144"/>
    </row>
    <row r="88" spans="2:16" s="140" customFormat="1">
      <c r="B88" s="146"/>
      <c r="L88" s="144"/>
      <c r="M88" s="144"/>
      <c r="N88" s="144"/>
      <c r="O88" s="144"/>
      <c r="P88" s="144"/>
    </row>
    <row r="89" spans="2:16" s="140" customFormat="1">
      <c r="B89" s="146"/>
      <c r="L89" s="144"/>
      <c r="M89" s="144"/>
      <c r="N89" s="144"/>
      <c r="O89" s="144"/>
      <c r="P89" s="144"/>
    </row>
    <row r="90" spans="2:16" s="140" customFormat="1">
      <c r="B90" s="146"/>
      <c r="L90" s="144"/>
      <c r="M90" s="144"/>
      <c r="N90" s="144"/>
      <c r="O90" s="144"/>
      <c r="P90" s="144"/>
    </row>
    <row r="91" spans="2:16" s="140" customFormat="1">
      <c r="B91" s="146"/>
      <c r="L91" s="144"/>
      <c r="M91" s="144"/>
      <c r="N91" s="144"/>
      <c r="O91" s="144"/>
      <c r="P91" s="144"/>
    </row>
    <row r="92" spans="2:16" s="140" customFormat="1">
      <c r="B92" s="146"/>
      <c r="L92" s="144"/>
      <c r="M92" s="144"/>
      <c r="N92" s="144"/>
      <c r="O92" s="144"/>
      <c r="P92" s="144"/>
    </row>
    <row r="93" spans="2:16" s="140" customFormat="1">
      <c r="B93" s="146"/>
      <c r="L93" s="144"/>
      <c r="M93" s="144"/>
      <c r="N93" s="144"/>
      <c r="O93" s="144"/>
      <c r="P93" s="144"/>
    </row>
    <row r="94" spans="2:16" s="140" customFormat="1">
      <c r="B94" s="146"/>
      <c r="L94" s="144"/>
      <c r="M94" s="144"/>
      <c r="N94" s="144"/>
      <c r="O94" s="144"/>
      <c r="P94" s="144"/>
    </row>
    <row r="95" spans="2:16" s="140" customFormat="1">
      <c r="B95" s="146"/>
      <c r="L95" s="144"/>
      <c r="M95" s="144"/>
      <c r="N95" s="144"/>
      <c r="O95" s="144"/>
      <c r="P95" s="144"/>
    </row>
    <row r="96" spans="2:16" s="140" customFormat="1">
      <c r="B96" s="146"/>
      <c r="L96" s="144"/>
      <c r="M96" s="144"/>
      <c r="N96" s="144"/>
      <c r="O96" s="144"/>
      <c r="P96" s="144"/>
    </row>
    <row r="97" spans="2:16" s="140" customFormat="1">
      <c r="B97" s="146"/>
      <c r="L97" s="144"/>
      <c r="M97" s="144"/>
      <c r="N97" s="144"/>
      <c r="O97" s="144"/>
      <c r="P97" s="144"/>
    </row>
    <row r="98" spans="2:16" s="140" customFormat="1">
      <c r="B98" s="146"/>
      <c r="L98" s="144"/>
      <c r="M98" s="144"/>
      <c r="N98" s="144"/>
      <c r="O98" s="144"/>
      <c r="P98" s="144"/>
    </row>
    <row r="99" spans="2:16" s="140" customFormat="1">
      <c r="B99" s="146"/>
      <c r="L99" s="144"/>
      <c r="M99" s="144"/>
      <c r="N99" s="144"/>
      <c r="O99" s="144"/>
      <c r="P99" s="144"/>
    </row>
    <row r="100" spans="2:16" s="140" customFormat="1">
      <c r="B100" s="146"/>
      <c r="L100" s="144"/>
      <c r="M100" s="144"/>
      <c r="N100" s="144"/>
      <c r="O100" s="144"/>
      <c r="P100" s="144"/>
    </row>
    <row r="101" spans="2:16" s="140" customFormat="1">
      <c r="B101" s="146"/>
      <c r="L101" s="144"/>
      <c r="M101" s="144"/>
      <c r="N101" s="144"/>
      <c r="O101" s="144"/>
      <c r="P101" s="144"/>
    </row>
    <row r="102" spans="2:16" s="140" customFormat="1">
      <c r="B102" s="146"/>
      <c r="L102" s="144"/>
      <c r="M102" s="144"/>
      <c r="N102" s="144"/>
      <c r="O102" s="144"/>
      <c r="P102" s="144"/>
    </row>
    <row r="103" spans="2:16" s="140" customFormat="1">
      <c r="B103" s="146"/>
      <c r="L103" s="144"/>
      <c r="M103" s="144"/>
      <c r="N103" s="144"/>
      <c r="O103" s="144"/>
      <c r="P103" s="144"/>
    </row>
    <row r="104" spans="2:16" s="140" customFormat="1">
      <c r="B104" s="146"/>
      <c r="L104" s="144"/>
      <c r="M104" s="144"/>
      <c r="N104" s="144"/>
      <c r="O104" s="144"/>
      <c r="P104" s="144"/>
    </row>
    <row r="105" spans="2:16" s="140" customFormat="1">
      <c r="B105" s="146"/>
      <c r="L105" s="144"/>
      <c r="M105" s="144"/>
      <c r="N105" s="144"/>
      <c r="O105" s="144"/>
      <c r="P105" s="144"/>
    </row>
    <row r="106" spans="2:16" s="140" customFormat="1">
      <c r="B106" s="146"/>
      <c r="L106" s="144"/>
      <c r="M106" s="144"/>
      <c r="N106" s="144"/>
      <c r="O106" s="144"/>
      <c r="P106" s="144"/>
    </row>
    <row r="107" spans="2:16" s="140" customFormat="1">
      <c r="B107" s="146"/>
      <c r="L107" s="144"/>
      <c r="M107" s="144"/>
      <c r="N107" s="144"/>
      <c r="O107" s="144"/>
      <c r="P107" s="144"/>
    </row>
    <row r="108" spans="2:16" s="140" customFormat="1">
      <c r="B108" s="146"/>
      <c r="L108" s="144"/>
      <c r="M108" s="144"/>
      <c r="N108" s="144"/>
      <c r="O108" s="144"/>
      <c r="P108" s="144"/>
    </row>
    <row r="109" spans="2:16" s="140" customFormat="1">
      <c r="B109" s="146"/>
      <c r="L109" s="144"/>
      <c r="M109" s="144"/>
      <c r="N109" s="144"/>
      <c r="O109" s="144"/>
      <c r="P109" s="144"/>
    </row>
    <row r="110" spans="2:16" s="140" customFormat="1">
      <c r="B110" s="146"/>
      <c r="L110" s="144"/>
      <c r="M110" s="144"/>
      <c r="N110" s="144"/>
      <c r="O110" s="144"/>
      <c r="P110" s="144"/>
    </row>
    <row r="111" spans="2:16" s="140" customFormat="1">
      <c r="B111" s="146"/>
      <c r="L111" s="144"/>
      <c r="M111" s="144"/>
      <c r="N111" s="144"/>
      <c r="O111" s="144"/>
      <c r="P111" s="144"/>
    </row>
    <row r="112" spans="2:16" s="140" customFormat="1">
      <c r="B112" s="146"/>
      <c r="L112" s="144"/>
      <c r="M112" s="144"/>
      <c r="N112" s="144"/>
      <c r="O112" s="144"/>
      <c r="P112" s="144"/>
    </row>
    <row r="113" spans="2:16" s="140" customFormat="1">
      <c r="B113" s="146"/>
      <c r="L113" s="144"/>
      <c r="M113" s="144"/>
      <c r="N113" s="144"/>
      <c r="O113" s="144"/>
      <c r="P113" s="144"/>
    </row>
    <row r="114" spans="2:16" s="140" customFormat="1">
      <c r="B114" s="146"/>
      <c r="L114" s="144"/>
      <c r="M114" s="144"/>
      <c r="N114" s="144"/>
      <c r="O114" s="144"/>
      <c r="P114" s="144"/>
    </row>
    <row r="115" spans="2:16" s="140" customFormat="1">
      <c r="B115" s="146"/>
      <c r="L115" s="144"/>
      <c r="M115" s="144"/>
      <c r="N115" s="144"/>
      <c r="O115" s="144"/>
      <c r="P115" s="144"/>
    </row>
    <row r="116" spans="2:16" s="140" customFormat="1">
      <c r="B116" s="146"/>
      <c r="L116" s="144"/>
      <c r="M116" s="144"/>
      <c r="N116" s="144"/>
      <c r="O116" s="144"/>
      <c r="P116" s="144"/>
    </row>
    <row r="117" spans="2:16" s="140" customFormat="1">
      <c r="B117" s="146"/>
      <c r="L117" s="144"/>
      <c r="M117" s="144"/>
      <c r="N117" s="144"/>
      <c r="O117" s="144"/>
      <c r="P117" s="144"/>
    </row>
    <row r="118" spans="2:16" s="140" customFormat="1">
      <c r="B118" s="146"/>
      <c r="L118" s="144"/>
      <c r="M118" s="144"/>
      <c r="N118" s="144"/>
      <c r="O118" s="144"/>
      <c r="P118" s="144"/>
    </row>
    <row r="119" spans="2:16" s="140" customFormat="1">
      <c r="B119" s="146"/>
      <c r="L119" s="144"/>
      <c r="M119" s="144"/>
      <c r="N119" s="144"/>
      <c r="O119" s="144"/>
      <c r="P119" s="144"/>
    </row>
    <row r="120" spans="2:16" s="140" customFormat="1">
      <c r="B120" s="146"/>
      <c r="L120" s="144"/>
      <c r="M120" s="144"/>
      <c r="N120" s="144"/>
      <c r="O120" s="144"/>
      <c r="P120" s="144"/>
    </row>
    <row r="121" spans="2:16" s="140" customFormat="1">
      <c r="B121" s="146"/>
      <c r="L121" s="144"/>
      <c r="M121" s="144"/>
      <c r="N121" s="144"/>
      <c r="O121" s="144"/>
      <c r="P121" s="144"/>
    </row>
    <row r="122" spans="2:16" s="140" customFormat="1">
      <c r="B122" s="146"/>
      <c r="L122" s="144"/>
      <c r="M122" s="144"/>
      <c r="N122" s="144"/>
      <c r="O122" s="144"/>
      <c r="P122" s="144"/>
    </row>
    <row r="123" spans="2:16" s="140" customFormat="1">
      <c r="B123" s="146"/>
      <c r="L123" s="144"/>
      <c r="M123" s="144"/>
      <c r="N123" s="144"/>
      <c r="O123" s="144"/>
      <c r="P123" s="144"/>
    </row>
    <row r="124" spans="2:16" s="140" customFormat="1">
      <c r="B124" s="146"/>
      <c r="L124" s="144"/>
      <c r="M124" s="144"/>
      <c r="N124" s="144"/>
      <c r="O124" s="144"/>
      <c r="P124" s="144"/>
    </row>
    <row r="125" spans="2:16" s="140" customFormat="1">
      <c r="B125" s="146"/>
      <c r="L125" s="144"/>
      <c r="M125" s="144"/>
      <c r="N125" s="144"/>
      <c r="O125" s="144"/>
      <c r="P125" s="144"/>
    </row>
    <row r="126" spans="2:16" s="140" customFormat="1">
      <c r="B126" s="146"/>
      <c r="L126" s="144"/>
      <c r="M126" s="144"/>
      <c r="N126" s="144"/>
      <c r="O126" s="144"/>
      <c r="P126" s="144"/>
    </row>
    <row r="127" spans="2:16" s="140" customFormat="1">
      <c r="B127" s="146"/>
      <c r="L127" s="144"/>
      <c r="M127" s="144"/>
      <c r="N127" s="144"/>
      <c r="O127" s="144"/>
      <c r="P127" s="144"/>
    </row>
    <row r="128" spans="2:16" s="140" customFormat="1">
      <c r="B128" s="146"/>
      <c r="L128" s="144"/>
      <c r="M128" s="144"/>
      <c r="N128" s="144"/>
      <c r="O128" s="144"/>
      <c r="P128" s="144"/>
    </row>
    <row r="129" spans="2:16" s="140" customFormat="1">
      <c r="B129" s="146"/>
      <c r="L129" s="144"/>
      <c r="M129" s="144"/>
      <c r="N129" s="144"/>
      <c r="O129" s="144"/>
      <c r="P129" s="144"/>
    </row>
    <row r="130" spans="2:16" s="140" customFormat="1">
      <c r="B130" s="146"/>
      <c r="L130" s="144"/>
      <c r="M130" s="144"/>
      <c r="N130" s="144"/>
      <c r="O130" s="144"/>
      <c r="P130" s="144"/>
    </row>
    <row r="131" spans="2:16" s="140" customFormat="1">
      <c r="B131" s="146"/>
      <c r="L131" s="144"/>
      <c r="M131" s="144"/>
      <c r="N131" s="144"/>
      <c r="O131" s="144"/>
      <c r="P131" s="144"/>
    </row>
    <row r="132" spans="2:16" s="140" customFormat="1">
      <c r="B132" s="146"/>
      <c r="L132" s="144"/>
      <c r="M132" s="144"/>
      <c r="N132" s="144"/>
      <c r="O132" s="144"/>
      <c r="P132" s="144"/>
    </row>
    <row r="133" spans="2:16" s="140" customFormat="1">
      <c r="B133" s="146"/>
      <c r="L133" s="144"/>
      <c r="M133" s="144"/>
      <c r="N133" s="144"/>
      <c r="O133" s="144"/>
      <c r="P133" s="144"/>
    </row>
    <row r="134" spans="2:16" s="140" customFormat="1">
      <c r="B134" s="146"/>
      <c r="L134" s="144"/>
      <c r="M134" s="144"/>
      <c r="N134" s="144"/>
      <c r="O134" s="144"/>
      <c r="P134" s="144"/>
    </row>
    <row r="135" spans="2:16" s="140" customFormat="1">
      <c r="B135" s="146"/>
      <c r="L135" s="144"/>
      <c r="M135" s="144"/>
      <c r="N135" s="144"/>
      <c r="O135" s="144"/>
      <c r="P135" s="144"/>
    </row>
    <row r="136" spans="2:16" s="140" customFormat="1">
      <c r="B136" s="146"/>
      <c r="L136" s="144"/>
      <c r="M136" s="144"/>
      <c r="N136" s="144"/>
      <c r="O136" s="144"/>
      <c r="P136" s="144"/>
    </row>
    <row r="137" spans="2:16" s="140" customFormat="1">
      <c r="B137" s="146"/>
      <c r="L137" s="144"/>
      <c r="M137" s="144"/>
      <c r="N137" s="144"/>
      <c r="O137" s="144"/>
      <c r="P137" s="144"/>
    </row>
    <row r="138" spans="2:16" s="140" customFormat="1">
      <c r="B138" s="146"/>
      <c r="L138" s="144"/>
      <c r="M138" s="144"/>
      <c r="N138" s="144"/>
      <c r="O138" s="144"/>
      <c r="P138" s="144"/>
    </row>
    <row r="139" spans="2:16" s="140" customFormat="1">
      <c r="B139" s="146"/>
      <c r="L139" s="144"/>
      <c r="M139" s="144"/>
      <c r="N139" s="144"/>
      <c r="O139" s="144"/>
      <c r="P139" s="144"/>
    </row>
    <row r="140" spans="2:16" s="140" customFormat="1">
      <c r="B140" s="146"/>
      <c r="L140" s="144"/>
      <c r="M140" s="144"/>
      <c r="N140" s="144"/>
      <c r="O140" s="144"/>
      <c r="P140" s="144"/>
    </row>
    <row r="141" spans="2:16" s="140" customFormat="1">
      <c r="B141" s="146"/>
      <c r="L141" s="144"/>
      <c r="M141" s="144"/>
      <c r="N141" s="144"/>
      <c r="O141" s="144"/>
      <c r="P141" s="144"/>
    </row>
    <row r="142" spans="2:16" s="140" customFormat="1">
      <c r="B142" s="146"/>
      <c r="L142" s="144"/>
      <c r="M142" s="144"/>
      <c r="N142" s="144"/>
      <c r="O142" s="144"/>
      <c r="P142" s="144"/>
    </row>
    <row r="143" spans="2:16" s="140" customFormat="1">
      <c r="B143" s="146"/>
      <c r="L143" s="144"/>
      <c r="M143" s="144"/>
      <c r="N143" s="144"/>
      <c r="O143" s="144"/>
      <c r="P143" s="144"/>
    </row>
    <row r="144" spans="2:16" s="140" customFormat="1">
      <c r="B144" s="146"/>
      <c r="L144" s="144"/>
      <c r="M144" s="144"/>
      <c r="N144" s="144"/>
      <c r="O144" s="144"/>
      <c r="P144" s="144"/>
    </row>
    <row r="145" spans="3:3">
      <c r="C145" s="1"/>
    </row>
    <row r="146" spans="3:3">
      <c r="C146" s="1"/>
    </row>
    <row r="147" spans="3:3">
      <c r="C147" s="1"/>
    </row>
    <row r="148" spans="3:3">
      <c r="C148" s="1"/>
    </row>
    <row r="149" spans="3:3">
      <c r="C149" s="1"/>
    </row>
    <row r="150" spans="3:3">
      <c r="C150" s="1"/>
    </row>
    <row r="151" spans="3:3">
      <c r="C151" s="1"/>
    </row>
    <row r="152" spans="3:3">
      <c r="C152" s="1"/>
    </row>
    <row r="153" spans="3:3">
      <c r="C153" s="1"/>
    </row>
    <row r="154" spans="3:3">
      <c r="C154" s="1"/>
    </row>
    <row r="155" spans="3:3">
      <c r="C155" s="1"/>
    </row>
    <row r="156" spans="3:3">
      <c r="C156" s="1"/>
    </row>
    <row r="157" spans="3:3">
      <c r="C157" s="1"/>
    </row>
    <row r="158" spans="3:3">
      <c r="C158" s="1"/>
    </row>
    <row r="159" spans="3:3">
      <c r="C159" s="1"/>
    </row>
    <row r="160" spans="3:3">
      <c r="C160" s="1"/>
    </row>
    <row r="161" spans="3:3">
      <c r="C161" s="1"/>
    </row>
    <row r="162" spans="3:3">
      <c r="C162" s="1"/>
    </row>
    <row r="163" spans="3:3">
      <c r="C163" s="1"/>
    </row>
    <row r="164" spans="3:3">
      <c r="C164" s="1"/>
    </row>
    <row r="165" spans="3:3">
      <c r="C165" s="1"/>
    </row>
    <row r="166" spans="3:3">
      <c r="C166" s="1"/>
    </row>
    <row r="167" spans="3:3">
      <c r="C167" s="1"/>
    </row>
    <row r="168" spans="3:3">
      <c r="C168" s="1"/>
    </row>
    <row r="169" spans="3:3">
      <c r="C169" s="1"/>
    </row>
    <row r="170" spans="3:3">
      <c r="C170" s="1"/>
    </row>
    <row r="171" spans="3:3">
      <c r="C171" s="1"/>
    </row>
    <row r="172" spans="3:3">
      <c r="C172" s="1"/>
    </row>
    <row r="173" spans="3:3">
      <c r="C173" s="1"/>
    </row>
    <row r="174" spans="3:3">
      <c r="C174" s="1"/>
    </row>
    <row r="175" spans="3:3">
      <c r="C175" s="1"/>
    </row>
    <row r="176" spans="3:3">
      <c r="C176" s="1"/>
    </row>
    <row r="177" spans="3:3">
      <c r="C177" s="1"/>
    </row>
    <row r="178" spans="3:3">
      <c r="C178" s="1"/>
    </row>
    <row r="179" spans="3:3">
      <c r="C179" s="1"/>
    </row>
    <row r="180" spans="3:3">
      <c r="C180" s="1"/>
    </row>
    <row r="181" spans="3:3">
      <c r="C181" s="1"/>
    </row>
    <row r="182" spans="3:3">
      <c r="C182" s="1"/>
    </row>
    <row r="183" spans="3:3">
      <c r="C183" s="1"/>
    </row>
    <row r="184" spans="3:3">
      <c r="C184" s="1"/>
    </row>
    <row r="185" spans="3:3">
      <c r="C185" s="1"/>
    </row>
    <row r="186" spans="3:3">
      <c r="C186" s="1"/>
    </row>
    <row r="187" spans="3:3">
      <c r="C187" s="1"/>
    </row>
    <row r="188" spans="3:3">
      <c r="C188" s="1"/>
    </row>
    <row r="189" spans="3:3">
      <c r="C189" s="1"/>
    </row>
    <row r="190" spans="3:3">
      <c r="C190" s="1"/>
    </row>
    <row r="191" spans="3:3">
      <c r="C191" s="1"/>
    </row>
    <row r="192" spans="3:3">
      <c r="C192" s="1"/>
    </row>
    <row r="193" spans="3:3">
      <c r="C193" s="1"/>
    </row>
    <row r="194" spans="3:3">
      <c r="C194" s="1"/>
    </row>
    <row r="195" spans="3:3">
      <c r="C195" s="1"/>
    </row>
    <row r="196" spans="3:3">
      <c r="C196" s="1"/>
    </row>
    <row r="197" spans="3:3">
      <c r="C197" s="1"/>
    </row>
    <row r="198" spans="3:3">
      <c r="C198" s="1"/>
    </row>
    <row r="199" spans="3:3">
      <c r="C199" s="1"/>
    </row>
    <row r="200" spans="3:3">
      <c r="C200" s="1"/>
    </row>
    <row r="201" spans="3:3">
      <c r="C201" s="1"/>
    </row>
    <row r="202" spans="3:3">
      <c r="C202" s="1"/>
    </row>
    <row r="203" spans="3:3">
      <c r="C203" s="1"/>
    </row>
    <row r="204" spans="3:3">
      <c r="C204" s="1"/>
    </row>
    <row r="205" spans="3:3">
      <c r="C205" s="1"/>
    </row>
    <row r="206" spans="3:3">
      <c r="C206" s="1"/>
    </row>
    <row r="207" spans="3:3">
      <c r="C207" s="1"/>
    </row>
    <row r="208" spans="3:3">
      <c r="C208" s="1"/>
    </row>
    <row r="209" spans="3:3">
      <c r="C209" s="1"/>
    </row>
    <row r="210" spans="3:3">
      <c r="C210" s="1"/>
    </row>
    <row r="211" spans="3:3">
      <c r="C211" s="1"/>
    </row>
    <row r="212" spans="3:3">
      <c r="C212" s="1"/>
    </row>
    <row r="213" spans="3:3">
      <c r="C213" s="1"/>
    </row>
    <row r="214" spans="3:3">
      <c r="C214" s="1"/>
    </row>
    <row r="215" spans="3:3">
      <c r="C215" s="1"/>
    </row>
    <row r="216" spans="3:3">
      <c r="C216" s="1"/>
    </row>
    <row r="217" spans="3:3">
      <c r="C217" s="1"/>
    </row>
    <row r="218" spans="3:3">
      <c r="C218" s="1"/>
    </row>
    <row r="219" spans="3:3">
      <c r="C219" s="1"/>
    </row>
    <row r="220" spans="3:3">
      <c r="C220" s="1"/>
    </row>
    <row r="221" spans="3:3">
      <c r="C221" s="1"/>
    </row>
    <row r="222" spans="3:3">
      <c r="C222" s="1"/>
    </row>
    <row r="223" spans="3:3">
      <c r="C223" s="1"/>
    </row>
    <row r="224" spans="3:3">
      <c r="C224" s="1"/>
    </row>
    <row r="225" spans="3:3">
      <c r="C225" s="1"/>
    </row>
    <row r="226" spans="3:3">
      <c r="C226" s="1"/>
    </row>
    <row r="227" spans="3:3">
      <c r="C227" s="1"/>
    </row>
    <row r="228" spans="3:3">
      <c r="C228" s="1"/>
    </row>
    <row r="229" spans="3:3">
      <c r="C229" s="1"/>
    </row>
    <row r="230" spans="3:3">
      <c r="C230" s="1"/>
    </row>
    <row r="231" spans="3:3">
      <c r="C231" s="1"/>
    </row>
    <row r="232" spans="3:3">
      <c r="C232" s="1"/>
    </row>
    <row r="233" spans="3:3">
      <c r="C233" s="1"/>
    </row>
    <row r="234" spans="3:3">
      <c r="C234" s="1"/>
    </row>
    <row r="235" spans="3:3">
      <c r="C235" s="1"/>
    </row>
    <row r="236" spans="3:3">
      <c r="C236" s="1"/>
    </row>
    <row r="237" spans="3:3">
      <c r="C237" s="1"/>
    </row>
    <row r="238" spans="3:3">
      <c r="C238" s="1"/>
    </row>
    <row r="239" spans="3:3">
      <c r="C239" s="1"/>
    </row>
    <row r="240" spans="3:3">
      <c r="C240" s="1"/>
    </row>
    <row r="241" spans="3:3">
      <c r="C241" s="1"/>
    </row>
    <row r="242" spans="3:3">
      <c r="C242" s="1"/>
    </row>
    <row r="243" spans="3:3">
      <c r="C243" s="1"/>
    </row>
    <row r="244" spans="3:3">
      <c r="C244" s="1"/>
    </row>
    <row r="245" spans="3:3">
      <c r="C245" s="1"/>
    </row>
    <row r="246" spans="3:3">
      <c r="C246" s="1"/>
    </row>
    <row r="247" spans="3:3">
      <c r="C247" s="1"/>
    </row>
    <row r="248" spans="3:3">
      <c r="C248" s="1"/>
    </row>
    <row r="249" spans="3:3">
      <c r="C249" s="1"/>
    </row>
    <row r="250" spans="3:3">
      <c r="C250" s="1"/>
    </row>
    <row r="251" spans="3:3">
      <c r="C251" s="1"/>
    </row>
    <row r="252" spans="3:3">
      <c r="C252" s="1"/>
    </row>
    <row r="253" spans="3:3">
      <c r="C253" s="1"/>
    </row>
    <row r="254" spans="3:3">
      <c r="C254" s="1"/>
    </row>
    <row r="255" spans="3:3">
      <c r="C255" s="1"/>
    </row>
    <row r="256" spans="3:3">
      <c r="C256" s="1"/>
    </row>
    <row r="257" spans="3:3">
      <c r="C257" s="1"/>
    </row>
    <row r="258" spans="3:3">
      <c r="C258" s="1"/>
    </row>
    <row r="259" spans="3:3">
      <c r="C259" s="1"/>
    </row>
    <row r="260" spans="3:3">
      <c r="C260" s="1"/>
    </row>
    <row r="261" spans="3:3">
      <c r="C261" s="1"/>
    </row>
    <row r="262" spans="3:3">
      <c r="C262" s="1"/>
    </row>
    <row r="263" spans="3:3">
      <c r="C263" s="1"/>
    </row>
    <row r="264" spans="3:3">
      <c r="C264" s="1"/>
    </row>
    <row r="265" spans="3:3">
      <c r="C265" s="1"/>
    </row>
    <row r="266" spans="3:3">
      <c r="C266" s="1"/>
    </row>
    <row r="267" spans="3:3">
      <c r="C267" s="1"/>
    </row>
    <row r="268" spans="3:3">
      <c r="C268" s="1"/>
    </row>
    <row r="269" spans="3:3">
      <c r="C269" s="1"/>
    </row>
    <row r="270" spans="3:3">
      <c r="C270" s="1"/>
    </row>
    <row r="271" spans="3:3">
      <c r="C271" s="1"/>
    </row>
    <row r="272" spans="3:3">
      <c r="C272" s="1"/>
    </row>
    <row r="273" spans="3:3">
      <c r="C273" s="1"/>
    </row>
    <row r="274" spans="3:3">
      <c r="C274" s="1"/>
    </row>
    <row r="275" spans="3:3">
      <c r="C275" s="1"/>
    </row>
    <row r="276" spans="3:3">
      <c r="C276" s="1"/>
    </row>
    <row r="277" spans="3:3">
      <c r="C277" s="1"/>
    </row>
    <row r="278" spans="3:3">
      <c r="C278" s="1"/>
    </row>
    <row r="279" spans="3:3">
      <c r="C279" s="1"/>
    </row>
    <row r="280" spans="3:3">
      <c r="C280" s="1"/>
    </row>
    <row r="281" spans="3:3">
      <c r="C281" s="1"/>
    </row>
    <row r="282" spans="3:3">
      <c r="C282" s="1"/>
    </row>
    <row r="283" spans="3:3">
      <c r="C283" s="1"/>
    </row>
    <row r="284" spans="3:3">
      <c r="C284" s="1"/>
    </row>
    <row r="285" spans="3:3">
      <c r="C285" s="1"/>
    </row>
    <row r="286" spans="3:3">
      <c r="C286" s="1"/>
    </row>
    <row r="287" spans="3:3">
      <c r="C287" s="1"/>
    </row>
    <row r="288" spans="3:3">
      <c r="C288" s="1"/>
    </row>
    <row r="289" spans="3:3">
      <c r="C289" s="1"/>
    </row>
    <row r="290" spans="3:3">
      <c r="C290" s="1"/>
    </row>
    <row r="291" spans="3:3">
      <c r="C291" s="1"/>
    </row>
    <row r="292" spans="3:3">
      <c r="C292" s="1"/>
    </row>
    <row r="293" spans="3:3">
      <c r="C293" s="1"/>
    </row>
    <row r="294" spans="3:3">
      <c r="C294" s="1"/>
    </row>
    <row r="295" spans="3:3">
      <c r="C295" s="1"/>
    </row>
    <row r="296" spans="3:3">
      <c r="C296" s="1"/>
    </row>
    <row r="297" spans="3:3">
      <c r="C297" s="1"/>
    </row>
    <row r="298" spans="3:3">
      <c r="C298" s="1"/>
    </row>
    <row r="299" spans="3:3">
      <c r="C299" s="1"/>
    </row>
    <row r="300" spans="3:3">
      <c r="C300" s="1"/>
    </row>
    <row r="301" spans="3:3">
      <c r="C301" s="1"/>
    </row>
    <row r="302" spans="3:3">
      <c r="C302" s="1"/>
    </row>
    <row r="303" spans="3:3">
      <c r="C303" s="1"/>
    </row>
    <row r="304" spans="3:3">
      <c r="C304" s="1"/>
    </row>
    <row r="305" spans="3:3">
      <c r="C305" s="1"/>
    </row>
    <row r="306" spans="3:3">
      <c r="C306" s="1"/>
    </row>
    <row r="307" spans="3:3">
      <c r="C307" s="1"/>
    </row>
    <row r="308" spans="3:3">
      <c r="C308" s="1"/>
    </row>
    <row r="309" spans="3:3">
      <c r="C309" s="1"/>
    </row>
    <row r="310" spans="3:3">
      <c r="C310" s="1"/>
    </row>
    <row r="311" spans="3:3">
      <c r="C311" s="1"/>
    </row>
    <row r="312" spans="3:3">
      <c r="C312" s="1"/>
    </row>
    <row r="313" spans="3:3">
      <c r="C313" s="1"/>
    </row>
    <row r="314" spans="3:3">
      <c r="C314" s="1"/>
    </row>
    <row r="315" spans="3:3">
      <c r="C315" s="1"/>
    </row>
    <row r="316" spans="3:3">
      <c r="C316" s="1"/>
    </row>
    <row r="317" spans="3:3">
      <c r="C317" s="1"/>
    </row>
    <row r="318" spans="3:3">
      <c r="C318" s="1"/>
    </row>
    <row r="319" spans="3:3">
      <c r="C319" s="1"/>
    </row>
    <row r="320" spans="3:3">
      <c r="C320" s="1"/>
    </row>
    <row r="321" spans="3:3">
      <c r="C321" s="1"/>
    </row>
    <row r="322" spans="3:3">
      <c r="C322" s="1"/>
    </row>
    <row r="323" spans="3:3">
      <c r="C323" s="1"/>
    </row>
    <row r="324" spans="3:3">
      <c r="C324" s="1"/>
    </row>
    <row r="325" spans="3:3">
      <c r="C325" s="1"/>
    </row>
    <row r="326" spans="3:3">
      <c r="C326" s="1"/>
    </row>
    <row r="327" spans="3:3">
      <c r="C327" s="1"/>
    </row>
    <row r="328" spans="3:3">
      <c r="C328" s="1"/>
    </row>
    <row r="329" spans="3:3">
      <c r="C329" s="1"/>
    </row>
    <row r="330" spans="3:3">
      <c r="C330" s="1"/>
    </row>
    <row r="331" spans="3:3">
      <c r="C331" s="1"/>
    </row>
    <row r="332" spans="3:3">
      <c r="C332" s="1"/>
    </row>
    <row r="333" spans="3:3">
      <c r="C333" s="1"/>
    </row>
    <row r="334" spans="3:3">
      <c r="C334" s="1"/>
    </row>
    <row r="335" spans="3:3">
      <c r="C335" s="1"/>
    </row>
    <row r="336" spans="3:3">
      <c r="C336" s="1"/>
    </row>
    <row r="337" spans="3:3">
      <c r="C337" s="1"/>
    </row>
    <row r="338" spans="3:3">
      <c r="C338" s="1"/>
    </row>
    <row r="339" spans="3:3">
      <c r="C339" s="1"/>
    </row>
    <row r="340" spans="3:3">
      <c r="C340" s="1"/>
    </row>
    <row r="341" spans="3:3">
      <c r="C341" s="1"/>
    </row>
    <row r="342" spans="3:3">
      <c r="C342" s="1"/>
    </row>
    <row r="343" spans="3:3">
      <c r="C343" s="1"/>
    </row>
    <row r="344" spans="3:3">
      <c r="C344" s="1"/>
    </row>
    <row r="345" spans="3:3">
      <c r="C345" s="1"/>
    </row>
    <row r="346" spans="3:3">
      <c r="C346" s="1"/>
    </row>
    <row r="347" spans="3:3">
      <c r="C347" s="1"/>
    </row>
    <row r="348" spans="3:3">
      <c r="C348" s="1"/>
    </row>
    <row r="349" spans="3:3">
      <c r="C349" s="1"/>
    </row>
    <row r="350" spans="3:3">
      <c r="C350" s="1"/>
    </row>
    <row r="351" spans="3:3">
      <c r="C351" s="1"/>
    </row>
    <row r="352" spans="3:3">
      <c r="C352" s="1"/>
    </row>
    <row r="353" spans="3:3">
      <c r="C353" s="1"/>
    </row>
    <row r="354" spans="3:3">
      <c r="C354" s="1"/>
    </row>
    <row r="355" spans="3:3">
      <c r="C355" s="1"/>
    </row>
    <row r="356" spans="3:3">
      <c r="C356" s="1"/>
    </row>
    <row r="357" spans="3:3">
      <c r="C357" s="1"/>
    </row>
    <row r="358" spans="3:3">
      <c r="C358" s="1"/>
    </row>
    <row r="359" spans="3:3">
      <c r="C359" s="1"/>
    </row>
    <row r="360" spans="3:3">
      <c r="C360" s="1"/>
    </row>
    <row r="361" spans="3:3">
      <c r="C361" s="1"/>
    </row>
    <row r="362" spans="3:3">
      <c r="C362" s="1"/>
    </row>
    <row r="363" spans="3:3">
      <c r="C363" s="1"/>
    </row>
    <row r="364" spans="3:3">
      <c r="C364" s="1"/>
    </row>
    <row r="365" spans="3:3">
      <c r="C365" s="1"/>
    </row>
    <row r="366" spans="3:3">
      <c r="C366" s="1"/>
    </row>
    <row r="367" spans="3:3">
      <c r="C367" s="1"/>
    </row>
    <row r="368" spans="3:3">
      <c r="C368" s="1"/>
    </row>
    <row r="369" spans="3:3">
      <c r="C369" s="1"/>
    </row>
    <row r="370" spans="3:3">
      <c r="C370" s="1"/>
    </row>
    <row r="371" spans="3:3">
      <c r="C371" s="1"/>
    </row>
    <row r="372" spans="3:3">
      <c r="C372" s="1"/>
    </row>
    <row r="373" spans="3:3">
      <c r="C373" s="1"/>
    </row>
    <row r="374" spans="3:3">
      <c r="C374" s="1"/>
    </row>
    <row r="375" spans="3:3">
      <c r="C375" s="1"/>
    </row>
    <row r="376" spans="3:3">
      <c r="C376" s="1"/>
    </row>
    <row r="377" spans="3:3">
      <c r="C377" s="1"/>
    </row>
    <row r="378" spans="3:3">
      <c r="C378" s="1"/>
    </row>
    <row r="379" spans="3:3">
      <c r="C379" s="1"/>
    </row>
    <row r="380" spans="3:3">
      <c r="C380" s="1"/>
    </row>
    <row r="381" spans="3:3">
      <c r="C381" s="1"/>
    </row>
    <row r="382" spans="3:3">
      <c r="C382" s="1"/>
    </row>
    <row r="383" spans="3:3">
      <c r="C383" s="1"/>
    </row>
    <row r="384" spans="3:3">
      <c r="C384" s="1"/>
    </row>
    <row r="385" spans="3:3">
      <c r="C385" s="1"/>
    </row>
    <row r="386" spans="3:3">
      <c r="C386" s="1"/>
    </row>
    <row r="387" spans="3:3">
      <c r="C387" s="1"/>
    </row>
    <row r="388" spans="3:3">
      <c r="C388" s="1"/>
    </row>
    <row r="389" spans="3:3">
      <c r="C389" s="1"/>
    </row>
    <row r="390" spans="3:3">
      <c r="C390" s="1"/>
    </row>
    <row r="391" spans="3:3">
      <c r="C391" s="1"/>
    </row>
    <row r="392" spans="3:3">
      <c r="C392" s="1"/>
    </row>
    <row r="393" spans="3:3">
      <c r="C393" s="1"/>
    </row>
    <row r="394" spans="3:3">
      <c r="C394" s="1"/>
    </row>
    <row r="395" spans="3:3">
      <c r="C395" s="1"/>
    </row>
    <row r="396" spans="3:3">
      <c r="C396" s="1"/>
    </row>
    <row r="397" spans="3:3">
      <c r="C397" s="1"/>
    </row>
    <row r="398" spans="3:3">
      <c r="C398" s="1"/>
    </row>
    <row r="399" spans="3:3">
      <c r="C399" s="1"/>
    </row>
    <row r="400" spans="3:3">
      <c r="C400" s="1"/>
    </row>
    <row r="401" spans="3:3">
      <c r="C401" s="1"/>
    </row>
    <row r="402" spans="3:3">
      <c r="C402" s="1"/>
    </row>
    <row r="403" spans="3:3">
      <c r="C403" s="1"/>
    </row>
    <row r="404" spans="3:3">
      <c r="C404" s="1"/>
    </row>
    <row r="405" spans="3:3">
      <c r="C405" s="1"/>
    </row>
    <row r="406" spans="3:3">
      <c r="C406" s="1"/>
    </row>
    <row r="407" spans="3:3">
      <c r="C407" s="1"/>
    </row>
    <row r="408" spans="3:3">
      <c r="C408" s="1"/>
    </row>
    <row r="409" spans="3:3">
      <c r="C409" s="1"/>
    </row>
    <row r="410" spans="3:3">
      <c r="C410" s="1"/>
    </row>
    <row r="411" spans="3:3">
      <c r="C411" s="1"/>
    </row>
    <row r="412" spans="3:3">
      <c r="C412" s="1"/>
    </row>
    <row r="413" spans="3:3">
      <c r="C413" s="1"/>
    </row>
    <row r="414" spans="3:3">
      <c r="C414" s="1"/>
    </row>
    <row r="415" spans="3:3">
      <c r="C415" s="1"/>
    </row>
    <row r="416" spans="3:3">
      <c r="C416" s="1"/>
    </row>
    <row r="417" spans="3:3">
      <c r="C417" s="1"/>
    </row>
    <row r="418" spans="3:3">
      <c r="C418" s="1"/>
    </row>
    <row r="419" spans="3:3">
      <c r="C419" s="1"/>
    </row>
    <row r="420" spans="3:3">
      <c r="C420" s="1"/>
    </row>
    <row r="421" spans="3:3">
      <c r="C421" s="1"/>
    </row>
    <row r="422" spans="3:3">
      <c r="C422" s="1"/>
    </row>
    <row r="423" spans="3:3">
      <c r="C423" s="1"/>
    </row>
    <row r="424" spans="3:3">
      <c r="C424" s="1"/>
    </row>
    <row r="425" spans="3:3">
      <c r="C425" s="1"/>
    </row>
    <row r="426" spans="3:3">
      <c r="C426" s="1"/>
    </row>
    <row r="427" spans="3:3">
      <c r="C427" s="1"/>
    </row>
    <row r="428" spans="3:3">
      <c r="C428" s="1"/>
    </row>
    <row r="429" spans="3:3">
      <c r="C429" s="1"/>
    </row>
    <row r="430" spans="3:3">
      <c r="C430" s="1"/>
    </row>
    <row r="431" spans="3:3">
      <c r="C431" s="1"/>
    </row>
    <row r="432" spans="3:3">
      <c r="C432" s="1"/>
    </row>
    <row r="433" spans="3:3">
      <c r="C433" s="1"/>
    </row>
    <row r="434" spans="3:3">
      <c r="C434" s="1"/>
    </row>
    <row r="435" spans="3:3">
      <c r="C435" s="1"/>
    </row>
    <row r="436" spans="3:3">
      <c r="C436" s="1"/>
    </row>
    <row r="437" spans="3:3">
      <c r="C437" s="1"/>
    </row>
    <row r="438" spans="3:3">
      <c r="C438" s="1"/>
    </row>
    <row r="439" spans="3:3">
      <c r="C439" s="1"/>
    </row>
    <row r="440" spans="3:3">
      <c r="C440" s="1"/>
    </row>
    <row r="441" spans="3:3">
      <c r="C441" s="1"/>
    </row>
    <row r="442" spans="3:3">
      <c r="C442" s="1"/>
    </row>
    <row r="443" spans="3:3">
      <c r="C443" s="1"/>
    </row>
    <row r="444" spans="3:3">
      <c r="C444" s="1"/>
    </row>
    <row r="445" spans="3:3">
      <c r="C445" s="1"/>
    </row>
    <row r="446" spans="3:3">
      <c r="C446" s="1"/>
    </row>
    <row r="447" spans="3:3">
      <c r="C447" s="1"/>
    </row>
    <row r="448" spans="3:3">
      <c r="C448" s="1"/>
    </row>
    <row r="449" spans="3:3">
      <c r="C449" s="1"/>
    </row>
    <row r="450" spans="3:3">
      <c r="C450" s="1"/>
    </row>
    <row r="451" spans="3:3">
      <c r="C451" s="1"/>
    </row>
    <row r="452" spans="3:3">
      <c r="C452" s="1"/>
    </row>
    <row r="453" spans="3:3">
      <c r="C453" s="1"/>
    </row>
    <row r="454" spans="3:3">
      <c r="C454" s="1"/>
    </row>
    <row r="455" spans="3:3">
      <c r="C455" s="1"/>
    </row>
    <row r="456" spans="3:3">
      <c r="C456" s="1"/>
    </row>
    <row r="457" spans="3:3">
      <c r="C457" s="1"/>
    </row>
    <row r="458" spans="3:3">
      <c r="C458" s="1"/>
    </row>
    <row r="459" spans="3:3">
      <c r="C459" s="1"/>
    </row>
    <row r="460" spans="3:3">
      <c r="C460" s="1"/>
    </row>
    <row r="461" spans="3:3">
      <c r="C461" s="1"/>
    </row>
    <row r="462" spans="3:3">
      <c r="C462" s="1"/>
    </row>
    <row r="463" spans="3:3">
      <c r="C463" s="1"/>
    </row>
    <row r="464" spans="3:3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AB39:XFD41 D1:K1048576 L1:XFD38 L42:XFD1048576 L39:Z41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74"/>
  <sheetViews>
    <sheetView rightToLeft="1" workbookViewId="0">
      <selection activeCell="K12" sqref="K12:K13"/>
    </sheetView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41.7109375" style="2" bestFit="1" customWidth="1"/>
    <col min="4" max="4" width="10.42578125" style="2" bestFit="1" customWidth="1"/>
    <col min="5" max="5" width="12" style="1" bestFit="1" customWidth="1"/>
    <col min="6" max="6" width="11.28515625" style="1" bestFit="1" customWidth="1"/>
    <col min="7" max="7" width="9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9">
      <c r="B1" s="57" t="s">
        <v>190</v>
      </c>
      <c r="C1" s="78" t="s" vm="1">
        <v>266</v>
      </c>
    </row>
    <row r="2" spans="2:59">
      <c r="B2" s="57" t="s">
        <v>189</v>
      </c>
      <c r="C2" s="78" t="s">
        <v>267</v>
      </c>
    </row>
    <row r="3" spans="2:59">
      <c r="B3" s="57" t="s">
        <v>191</v>
      </c>
      <c r="C3" s="78" t="s">
        <v>268</v>
      </c>
    </row>
    <row r="4" spans="2:59">
      <c r="B4" s="57" t="s">
        <v>192</v>
      </c>
      <c r="C4" s="78">
        <v>8801</v>
      </c>
    </row>
    <row r="6" spans="2:59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2:59" ht="26.25" customHeight="1">
      <c r="B7" s="173" t="s">
        <v>108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2:59" s="3" customFormat="1" ht="78.75">
      <c r="B8" s="23" t="s">
        <v>127</v>
      </c>
      <c r="C8" s="31" t="s">
        <v>48</v>
      </c>
      <c r="D8" s="31" t="s">
        <v>70</v>
      </c>
      <c r="E8" s="31" t="s">
        <v>112</v>
      </c>
      <c r="F8" s="31" t="s">
        <v>113</v>
      </c>
      <c r="G8" s="31" t="s">
        <v>250</v>
      </c>
      <c r="H8" s="31" t="s">
        <v>249</v>
      </c>
      <c r="I8" s="31" t="s">
        <v>121</v>
      </c>
      <c r="J8" s="31" t="s">
        <v>64</v>
      </c>
      <c r="K8" s="31" t="s">
        <v>193</v>
      </c>
      <c r="L8" s="32" t="s">
        <v>195</v>
      </c>
      <c r="M8" s="1"/>
      <c r="N8" s="1"/>
      <c r="O8" s="1"/>
      <c r="P8" s="1"/>
      <c r="BG8" s="1"/>
    </row>
    <row r="9" spans="2:59" s="3" customFormat="1" ht="24" customHeight="1">
      <c r="B9" s="16"/>
      <c r="C9" s="17"/>
      <c r="D9" s="17"/>
      <c r="E9" s="17"/>
      <c r="F9" s="17" t="s">
        <v>22</v>
      </c>
      <c r="G9" s="17" t="s">
        <v>257</v>
      </c>
      <c r="H9" s="17"/>
      <c r="I9" s="17" t="s">
        <v>253</v>
      </c>
      <c r="J9" s="33" t="s">
        <v>20</v>
      </c>
      <c r="K9" s="33" t="s">
        <v>20</v>
      </c>
      <c r="L9" s="34" t="s">
        <v>20</v>
      </c>
      <c r="M9" s="1"/>
      <c r="N9" s="1"/>
      <c r="O9" s="1"/>
      <c r="P9" s="1"/>
      <c r="BG9" s="1"/>
    </row>
    <row r="10" spans="2:5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1"/>
      <c r="N10" s="1"/>
      <c r="O10" s="1"/>
      <c r="P10" s="1"/>
      <c r="BG10" s="1"/>
    </row>
    <row r="11" spans="2:59" s="4" customFormat="1" ht="18" customHeight="1">
      <c r="B11" s="128" t="s">
        <v>51</v>
      </c>
      <c r="C11" s="124"/>
      <c r="D11" s="124"/>
      <c r="E11" s="124"/>
      <c r="F11" s="124"/>
      <c r="G11" s="125"/>
      <c r="H11" s="127"/>
      <c r="I11" s="125">
        <v>1.1683299999999999</v>
      </c>
      <c r="J11" s="124"/>
      <c r="K11" s="126">
        <f>I11/$I$11</f>
        <v>1</v>
      </c>
      <c r="L11" s="126">
        <f>I11/'סכום נכסי הקרן'!$C$42</f>
        <v>2.4918094709304245E-7</v>
      </c>
      <c r="M11" s="100"/>
      <c r="N11" s="100"/>
      <c r="O11" s="100"/>
      <c r="P11" s="100"/>
      <c r="BG11" s="100"/>
    </row>
    <row r="12" spans="2:59" s="100" customFormat="1" ht="21" customHeight="1">
      <c r="B12" s="129" t="s">
        <v>245</v>
      </c>
      <c r="C12" s="124"/>
      <c r="D12" s="124"/>
      <c r="E12" s="124"/>
      <c r="F12" s="124"/>
      <c r="G12" s="125"/>
      <c r="H12" s="127"/>
      <c r="I12" s="125">
        <v>1.1683299999999999</v>
      </c>
      <c r="J12" s="124"/>
      <c r="K12" s="126">
        <f t="shared" ref="K12:K13" si="0">I12/$I$11</f>
        <v>1</v>
      </c>
      <c r="L12" s="126">
        <f>I12/'סכום נכסי הקרן'!$C$42</f>
        <v>2.4918094709304245E-7</v>
      </c>
    </row>
    <row r="13" spans="2:59">
      <c r="B13" s="83" t="s">
        <v>1788</v>
      </c>
      <c r="C13" s="84" t="s">
        <v>1789</v>
      </c>
      <c r="D13" s="97" t="s">
        <v>1065</v>
      </c>
      <c r="E13" s="97" t="s">
        <v>174</v>
      </c>
      <c r="F13" s="107">
        <v>42731</v>
      </c>
      <c r="G13" s="94">
        <v>2070</v>
      </c>
      <c r="H13" s="96">
        <v>15.0589</v>
      </c>
      <c r="I13" s="94">
        <v>1.1683299999999999</v>
      </c>
      <c r="J13" s="95">
        <v>1.0219910755987041E-4</v>
      </c>
      <c r="K13" s="95">
        <f t="shared" si="0"/>
        <v>1</v>
      </c>
      <c r="L13" s="95">
        <f>I13/'סכום נכסי הקרן'!$C$42</f>
        <v>2.4918094709304245E-7</v>
      </c>
    </row>
    <row r="14" spans="2:59">
      <c r="B14" s="101"/>
      <c r="C14" s="84"/>
      <c r="D14" s="84"/>
      <c r="E14" s="84"/>
      <c r="F14" s="84"/>
      <c r="G14" s="94"/>
      <c r="H14" s="96"/>
      <c r="I14" s="84"/>
      <c r="J14" s="84"/>
      <c r="K14" s="95"/>
      <c r="L14" s="84"/>
    </row>
    <row r="15" spans="2:59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9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</row>
    <row r="17" spans="2:12">
      <c r="B17" s="116"/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>
      <c r="B18" s="116"/>
      <c r="C18" s="101"/>
      <c r="D18" s="101"/>
      <c r="E18" s="101"/>
      <c r="F18" s="101"/>
      <c r="G18" s="101"/>
      <c r="H18" s="101"/>
      <c r="I18" s="101"/>
      <c r="J18" s="101"/>
      <c r="K18" s="101"/>
      <c r="L18" s="101"/>
    </row>
    <row r="19" spans="2:12">
      <c r="B19" s="116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12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12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12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12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12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12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12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12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12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12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12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12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</row>
    <row r="112" spans="2:12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</row>
    <row r="113" spans="2:12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</row>
    <row r="114" spans="2:12">
      <c r="C114" s="1"/>
      <c r="D114" s="1"/>
    </row>
    <row r="115" spans="2:12">
      <c r="C115" s="1"/>
      <c r="D115" s="1"/>
    </row>
    <row r="116" spans="2:12">
      <c r="C116" s="1"/>
      <c r="D116" s="1"/>
    </row>
    <row r="117" spans="2:12">
      <c r="C117" s="1"/>
      <c r="D117" s="1"/>
    </row>
    <row r="118" spans="2:12">
      <c r="C118" s="1"/>
      <c r="D118" s="1"/>
    </row>
    <row r="119" spans="2:12">
      <c r="C119" s="1"/>
      <c r="D119" s="1"/>
    </row>
    <row r="120" spans="2:12">
      <c r="C120" s="1"/>
      <c r="D120" s="1"/>
    </row>
    <row r="121" spans="2:12">
      <c r="C121" s="1"/>
      <c r="D121" s="1"/>
    </row>
    <row r="122" spans="2:12">
      <c r="C122" s="1"/>
      <c r="D122" s="1"/>
    </row>
    <row r="123" spans="2:12">
      <c r="C123" s="1"/>
      <c r="D123" s="1"/>
    </row>
    <row r="124" spans="2:12">
      <c r="C124" s="1"/>
      <c r="D124" s="1"/>
    </row>
    <row r="125" spans="2:12">
      <c r="C125" s="1"/>
      <c r="D125" s="1"/>
    </row>
    <row r="126" spans="2:12">
      <c r="C126" s="1"/>
      <c r="D126" s="1"/>
    </row>
    <row r="127" spans="2:12">
      <c r="C127" s="1"/>
      <c r="D127" s="1"/>
    </row>
    <row r="128" spans="2:12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38 D42:XFD1048576 D39:AF41 AH39:XFD41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4" customFormat="1">
      <c r="C5" s="54">
        <v>1</v>
      </c>
      <c r="D5" s="54">
        <f>C5+1</f>
        <v>2</v>
      </c>
      <c r="E5" s="54">
        <f t="shared" ref="E5:Y5" si="0">D5+1</f>
        <v>3</v>
      </c>
      <c r="F5" s="54">
        <f t="shared" si="0"/>
        <v>4</v>
      </c>
      <c r="G5" s="54">
        <f t="shared" si="0"/>
        <v>5</v>
      </c>
      <c r="H5" s="54">
        <f t="shared" si="0"/>
        <v>6</v>
      </c>
      <c r="I5" s="54">
        <f t="shared" si="0"/>
        <v>7</v>
      </c>
      <c r="J5" s="54">
        <f t="shared" si="0"/>
        <v>8</v>
      </c>
      <c r="K5" s="54">
        <f t="shared" si="0"/>
        <v>9</v>
      </c>
      <c r="L5" s="54">
        <f t="shared" si="0"/>
        <v>10</v>
      </c>
      <c r="M5" s="54">
        <f t="shared" si="0"/>
        <v>11</v>
      </c>
      <c r="N5" s="54">
        <f t="shared" si="0"/>
        <v>12</v>
      </c>
      <c r="O5" s="54">
        <f t="shared" si="0"/>
        <v>13</v>
      </c>
      <c r="P5" s="54">
        <f t="shared" si="0"/>
        <v>14</v>
      </c>
      <c r="Q5" s="54">
        <f t="shared" si="0"/>
        <v>15</v>
      </c>
      <c r="R5" s="54">
        <f t="shared" si="0"/>
        <v>16</v>
      </c>
      <c r="S5" s="54">
        <f t="shared" si="0"/>
        <v>17</v>
      </c>
      <c r="T5" s="54">
        <f t="shared" si="0"/>
        <v>18</v>
      </c>
      <c r="U5" s="54">
        <f t="shared" si="0"/>
        <v>19</v>
      </c>
      <c r="V5" s="54">
        <f t="shared" si="0"/>
        <v>20</v>
      </c>
      <c r="W5" s="54">
        <f t="shared" si="0"/>
        <v>21</v>
      </c>
      <c r="X5" s="54">
        <f t="shared" si="0"/>
        <v>22</v>
      </c>
      <c r="Y5" s="54">
        <f t="shared" si="0"/>
        <v>23</v>
      </c>
    </row>
    <row r="6" spans="2:25" ht="31.5">
      <c r="B6" s="53" t="s">
        <v>94</v>
      </c>
      <c r="C6" s="14" t="s">
        <v>48</v>
      </c>
      <c r="E6" s="14" t="s">
        <v>128</v>
      </c>
      <c r="I6" s="14" t="s">
        <v>15</v>
      </c>
      <c r="J6" s="14" t="s">
        <v>71</v>
      </c>
      <c r="M6" s="14" t="s">
        <v>112</v>
      </c>
      <c r="Q6" s="14" t="s">
        <v>17</v>
      </c>
      <c r="R6" s="14" t="s">
        <v>19</v>
      </c>
      <c r="U6" s="14" t="s">
        <v>67</v>
      </c>
      <c r="W6" s="15" t="s">
        <v>63</v>
      </c>
    </row>
    <row r="7" spans="2:25" ht="18">
      <c r="B7" s="53" t="str">
        <f>'תעודות התחייבות ממשלתיות'!B6:R6</f>
        <v>1.ב. ניירות ערך סחירים</v>
      </c>
      <c r="C7" s="14"/>
      <c r="E7" s="47"/>
      <c r="I7" s="14"/>
      <c r="J7" s="14"/>
      <c r="K7" s="14"/>
      <c r="L7" s="14"/>
      <c r="M7" s="14"/>
      <c r="Q7" s="14"/>
      <c r="R7" s="52"/>
    </row>
    <row r="8" spans="2:25" ht="37.5">
      <c r="B8" s="48" t="s">
        <v>97</v>
      </c>
      <c r="C8" s="31" t="s">
        <v>48</v>
      </c>
      <c r="D8" s="31" t="s">
        <v>130</v>
      </c>
      <c r="I8" s="31" t="s">
        <v>15</v>
      </c>
      <c r="J8" s="31" t="s">
        <v>71</v>
      </c>
      <c r="K8" s="31" t="s">
        <v>113</v>
      </c>
      <c r="L8" s="31" t="s">
        <v>18</v>
      </c>
      <c r="M8" s="31" t="s">
        <v>112</v>
      </c>
      <c r="Q8" s="31" t="s">
        <v>17</v>
      </c>
      <c r="R8" s="31" t="s">
        <v>19</v>
      </c>
      <c r="S8" s="31" t="s">
        <v>0</v>
      </c>
      <c r="T8" s="31" t="s">
        <v>116</v>
      </c>
      <c r="U8" s="31" t="s">
        <v>67</v>
      </c>
      <c r="V8" s="31" t="s">
        <v>64</v>
      </c>
      <c r="W8" s="32" t="s">
        <v>122</v>
      </c>
    </row>
    <row r="9" spans="2:25" ht="31.5">
      <c r="B9" s="49" t="str">
        <f>'תעודות חוב מסחריות '!B7:T7</f>
        <v>2. תעודות חוב מסחריות</v>
      </c>
      <c r="C9" s="14" t="s">
        <v>48</v>
      </c>
      <c r="D9" s="14" t="s">
        <v>130</v>
      </c>
      <c r="E9" s="42" t="s">
        <v>128</v>
      </c>
      <c r="G9" s="14" t="s">
        <v>70</v>
      </c>
      <c r="I9" s="14" t="s">
        <v>15</v>
      </c>
      <c r="J9" s="14" t="s">
        <v>71</v>
      </c>
      <c r="K9" s="14" t="s">
        <v>113</v>
      </c>
      <c r="L9" s="14" t="s">
        <v>18</v>
      </c>
      <c r="M9" s="14" t="s">
        <v>112</v>
      </c>
      <c r="Q9" s="14" t="s">
        <v>17</v>
      </c>
      <c r="R9" s="14" t="s">
        <v>19</v>
      </c>
      <c r="S9" s="14" t="s">
        <v>0</v>
      </c>
      <c r="T9" s="14" t="s">
        <v>116</v>
      </c>
      <c r="U9" s="14" t="s">
        <v>67</v>
      </c>
      <c r="V9" s="14" t="s">
        <v>64</v>
      </c>
      <c r="W9" s="39" t="s">
        <v>122</v>
      </c>
    </row>
    <row r="10" spans="2:25" ht="31.5">
      <c r="B10" s="49" t="str">
        <f>'אג"ח קונצרני'!B7:U7</f>
        <v>3. אג"ח קונצרני</v>
      </c>
      <c r="C10" s="31" t="s">
        <v>48</v>
      </c>
      <c r="D10" s="14" t="s">
        <v>130</v>
      </c>
      <c r="E10" s="42" t="s">
        <v>128</v>
      </c>
      <c r="G10" s="31" t="s">
        <v>70</v>
      </c>
      <c r="I10" s="31" t="s">
        <v>15</v>
      </c>
      <c r="J10" s="31" t="s">
        <v>71</v>
      </c>
      <c r="K10" s="31" t="s">
        <v>113</v>
      </c>
      <c r="L10" s="31" t="s">
        <v>18</v>
      </c>
      <c r="M10" s="31" t="s">
        <v>112</v>
      </c>
      <c r="Q10" s="31" t="s">
        <v>17</v>
      </c>
      <c r="R10" s="31" t="s">
        <v>19</v>
      </c>
      <c r="S10" s="31" t="s">
        <v>0</v>
      </c>
      <c r="T10" s="31" t="s">
        <v>116</v>
      </c>
      <c r="U10" s="31" t="s">
        <v>67</v>
      </c>
      <c r="V10" s="14" t="s">
        <v>64</v>
      </c>
      <c r="W10" s="32" t="s">
        <v>122</v>
      </c>
    </row>
    <row r="11" spans="2:25" ht="31.5">
      <c r="B11" s="49" t="str">
        <f>מניות!B7</f>
        <v>4. מניות</v>
      </c>
      <c r="C11" s="31" t="s">
        <v>48</v>
      </c>
      <c r="D11" s="14" t="s">
        <v>130</v>
      </c>
      <c r="E11" s="42" t="s">
        <v>128</v>
      </c>
      <c r="H11" s="31" t="s">
        <v>112</v>
      </c>
      <c r="S11" s="31" t="s">
        <v>0</v>
      </c>
      <c r="T11" s="14" t="s">
        <v>116</v>
      </c>
      <c r="U11" s="14" t="s">
        <v>67</v>
      </c>
      <c r="V11" s="14" t="s">
        <v>64</v>
      </c>
      <c r="W11" s="15" t="s">
        <v>122</v>
      </c>
    </row>
    <row r="12" spans="2:25" ht="31.5">
      <c r="B12" s="49" t="str">
        <f>'תעודות סל'!B7:N7</f>
        <v>5. תעודות סל</v>
      </c>
      <c r="C12" s="31" t="s">
        <v>48</v>
      </c>
      <c r="D12" s="14" t="s">
        <v>130</v>
      </c>
      <c r="E12" s="42" t="s">
        <v>128</v>
      </c>
      <c r="H12" s="31" t="s">
        <v>112</v>
      </c>
      <c r="S12" s="31" t="s">
        <v>0</v>
      </c>
      <c r="T12" s="31" t="s">
        <v>116</v>
      </c>
      <c r="U12" s="31" t="s">
        <v>67</v>
      </c>
      <c r="V12" s="31" t="s">
        <v>64</v>
      </c>
      <c r="W12" s="32" t="s">
        <v>122</v>
      </c>
    </row>
    <row r="13" spans="2:25" ht="31.5">
      <c r="B13" s="49" t="str">
        <f>'קרנות נאמנות'!B7:O7</f>
        <v>6. קרנות נאמנות</v>
      </c>
      <c r="C13" s="31" t="s">
        <v>48</v>
      </c>
      <c r="D13" s="31" t="s">
        <v>130</v>
      </c>
      <c r="G13" s="31" t="s">
        <v>70</v>
      </c>
      <c r="H13" s="31" t="s">
        <v>112</v>
      </c>
      <c r="S13" s="31" t="s">
        <v>0</v>
      </c>
      <c r="T13" s="31" t="s">
        <v>116</v>
      </c>
      <c r="U13" s="31" t="s">
        <v>67</v>
      </c>
      <c r="V13" s="31" t="s">
        <v>64</v>
      </c>
      <c r="W13" s="32" t="s">
        <v>122</v>
      </c>
    </row>
    <row r="14" spans="2:25" ht="31.5">
      <c r="B14" s="49" t="str">
        <f>'כתבי אופציה'!B7:L7</f>
        <v>7. כתבי אופציה</v>
      </c>
      <c r="C14" s="31" t="s">
        <v>48</v>
      </c>
      <c r="D14" s="31" t="s">
        <v>130</v>
      </c>
      <c r="G14" s="31" t="s">
        <v>70</v>
      </c>
      <c r="H14" s="31" t="s">
        <v>112</v>
      </c>
      <c r="S14" s="31" t="s">
        <v>0</v>
      </c>
      <c r="T14" s="31" t="s">
        <v>116</v>
      </c>
      <c r="U14" s="31" t="s">
        <v>67</v>
      </c>
      <c r="V14" s="31" t="s">
        <v>64</v>
      </c>
      <c r="W14" s="32" t="s">
        <v>122</v>
      </c>
    </row>
    <row r="15" spans="2:25" ht="31.5">
      <c r="B15" s="49" t="str">
        <f>אופציות!B7</f>
        <v>8. אופציות</v>
      </c>
      <c r="C15" s="31" t="s">
        <v>48</v>
      </c>
      <c r="D15" s="31" t="s">
        <v>130</v>
      </c>
      <c r="G15" s="31" t="s">
        <v>70</v>
      </c>
      <c r="H15" s="31" t="s">
        <v>112</v>
      </c>
      <c r="S15" s="31" t="s">
        <v>0</v>
      </c>
      <c r="T15" s="31" t="s">
        <v>116</v>
      </c>
      <c r="U15" s="31" t="s">
        <v>67</v>
      </c>
      <c r="V15" s="31" t="s">
        <v>64</v>
      </c>
      <c r="W15" s="32" t="s">
        <v>122</v>
      </c>
    </row>
    <row r="16" spans="2:25" ht="31.5">
      <c r="B16" s="49" t="str">
        <f>'חוזים עתידיים'!B7:I7</f>
        <v>9. חוזים עתידיים</v>
      </c>
      <c r="C16" s="31" t="s">
        <v>48</v>
      </c>
      <c r="D16" s="31" t="s">
        <v>130</v>
      </c>
      <c r="G16" s="31" t="s">
        <v>70</v>
      </c>
      <c r="H16" s="31" t="s">
        <v>112</v>
      </c>
      <c r="S16" s="31" t="s">
        <v>0</v>
      </c>
      <c r="T16" s="32" t="s">
        <v>116</v>
      </c>
    </row>
    <row r="17" spans="2:25" ht="31.5">
      <c r="B17" s="49" t="str">
        <f>'מוצרים מובנים'!B7:Q7</f>
        <v>10. מוצרים מובנים</v>
      </c>
      <c r="C17" s="31" t="s">
        <v>48</v>
      </c>
      <c r="F17" s="14" t="s">
        <v>55</v>
      </c>
      <c r="I17" s="31" t="s">
        <v>15</v>
      </c>
      <c r="J17" s="31" t="s">
        <v>71</v>
      </c>
      <c r="K17" s="31" t="s">
        <v>113</v>
      </c>
      <c r="L17" s="31" t="s">
        <v>18</v>
      </c>
      <c r="M17" s="31" t="s">
        <v>112</v>
      </c>
      <c r="Q17" s="31" t="s">
        <v>17</v>
      </c>
      <c r="R17" s="31" t="s">
        <v>19</v>
      </c>
      <c r="S17" s="31" t="s">
        <v>0</v>
      </c>
      <c r="T17" s="31" t="s">
        <v>116</v>
      </c>
      <c r="U17" s="31" t="s">
        <v>67</v>
      </c>
      <c r="V17" s="31" t="s">
        <v>64</v>
      </c>
      <c r="W17" s="32" t="s">
        <v>122</v>
      </c>
    </row>
    <row r="18" spans="2:25" ht="18">
      <c r="B18" s="53" t="str">
        <f>'לא סחיר- תעודות התחייבות ממשלתי'!B6:P6</f>
        <v>1.ג. ניירות ערך לא סחירים</v>
      </c>
    </row>
    <row r="19" spans="2:25" ht="31.5">
      <c r="B19" s="49" t="str">
        <f>'לא סחיר- תעודות התחייבות ממשלתי'!B7:P7</f>
        <v>1. תעודות התחייבות ממשלתיות</v>
      </c>
      <c r="C19" s="31" t="s">
        <v>48</v>
      </c>
      <c r="I19" s="31" t="s">
        <v>15</v>
      </c>
      <c r="J19" s="31" t="s">
        <v>71</v>
      </c>
      <c r="K19" s="31" t="s">
        <v>113</v>
      </c>
      <c r="L19" s="31" t="s">
        <v>18</v>
      </c>
      <c r="M19" s="31" t="s">
        <v>112</v>
      </c>
      <c r="Q19" s="31" t="s">
        <v>17</v>
      </c>
      <c r="R19" s="31" t="s">
        <v>19</v>
      </c>
      <c r="S19" s="31" t="s">
        <v>0</v>
      </c>
      <c r="T19" s="31" t="s">
        <v>116</v>
      </c>
      <c r="U19" s="31" t="s">
        <v>121</v>
      </c>
      <c r="V19" s="31" t="s">
        <v>64</v>
      </c>
      <c r="W19" s="32" t="s">
        <v>122</v>
      </c>
    </row>
    <row r="20" spans="2:25" ht="31.5">
      <c r="B20" s="49" t="str">
        <f>'לא סחיר - תעודות חוב מסחריות'!B7:S7</f>
        <v>2. תעודות חוב מסחריות</v>
      </c>
      <c r="C20" s="31" t="s">
        <v>48</v>
      </c>
      <c r="D20" s="42" t="s">
        <v>129</v>
      </c>
      <c r="E20" s="42" t="s">
        <v>128</v>
      </c>
      <c r="G20" s="31" t="s">
        <v>70</v>
      </c>
      <c r="I20" s="31" t="s">
        <v>15</v>
      </c>
      <c r="J20" s="31" t="s">
        <v>71</v>
      </c>
      <c r="K20" s="31" t="s">
        <v>113</v>
      </c>
      <c r="L20" s="31" t="s">
        <v>18</v>
      </c>
      <c r="M20" s="31" t="s">
        <v>112</v>
      </c>
      <c r="Q20" s="31" t="s">
        <v>17</v>
      </c>
      <c r="R20" s="31" t="s">
        <v>19</v>
      </c>
      <c r="S20" s="31" t="s">
        <v>0</v>
      </c>
      <c r="T20" s="31" t="s">
        <v>116</v>
      </c>
      <c r="U20" s="31" t="s">
        <v>121</v>
      </c>
      <c r="V20" s="31" t="s">
        <v>64</v>
      </c>
      <c r="W20" s="32" t="s">
        <v>122</v>
      </c>
    </row>
    <row r="21" spans="2:25" ht="31.5">
      <c r="B21" s="49" t="str">
        <f>'לא סחיר - אג"ח קונצרני'!B7:S7</f>
        <v>3. אג"ח קונצרני</v>
      </c>
      <c r="C21" s="31" t="s">
        <v>48</v>
      </c>
      <c r="D21" s="42" t="s">
        <v>129</v>
      </c>
      <c r="E21" s="42" t="s">
        <v>128</v>
      </c>
      <c r="G21" s="31" t="s">
        <v>70</v>
      </c>
      <c r="I21" s="31" t="s">
        <v>15</v>
      </c>
      <c r="J21" s="31" t="s">
        <v>71</v>
      </c>
      <c r="K21" s="31" t="s">
        <v>113</v>
      </c>
      <c r="L21" s="31" t="s">
        <v>18</v>
      </c>
      <c r="M21" s="31" t="s">
        <v>112</v>
      </c>
      <c r="Q21" s="31" t="s">
        <v>17</v>
      </c>
      <c r="R21" s="31" t="s">
        <v>19</v>
      </c>
      <c r="S21" s="31" t="s">
        <v>0</v>
      </c>
      <c r="T21" s="31" t="s">
        <v>116</v>
      </c>
      <c r="U21" s="31" t="s">
        <v>121</v>
      </c>
      <c r="V21" s="31" t="s">
        <v>64</v>
      </c>
      <c r="W21" s="32" t="s">
        <v>122</v>
      </c>
    </row>
    <row r="22" spans="2:25" ht="31.5">
      <c r="B22" s="49" t="str">
        <f>'לא סחיר - מניות'!B7:M7</f>
        <v>4. מניות</v>
      </c>
      <c r="C22" s="31" t="s">
        <v>48</v>
      </c>
      <c r="D22" s="42" t="s">
        <v>129</v>
      </c>
      <c r="E22" s="42" t="s">
        <v>128</v>
      </c>
      <c r="G22" s="31" t="s">
        <v>70</v>
      </c>
      <c r="H22" s="31" t="s">
        <v>112</v>
      </c>
      <c r="S22" s="31" t="s">
        <v>0</v>
      </c>
      <c r="T22" s="31" t="s">
        <v>116</v>
      </c>
      <c r="U22" s="31" t="s">
        <v>121</v>
      </c>
      <c r="V22" s="31" t="s">
        <v>64</v>
      </c>
      <c r="W22" s="32" t="s">
        <v>122</v>
      </c>
    </row>
    <row r="23" spans="2:25" ht="31.5">
      <c r="B23" s="49" t="str">
        <f>'לא סחיר - קרנות השקעה'!B7:K7</f>
        <v>5. קרנות השקעה</v>
      </c>
      <c r="C23" s="31" t="s">
        <v>48</v>
      </c>
      <c r="G23" s="31" t="s">
        <v>70</v>
      </c>
      <c r="H23" s="31" t="s">
        <v>112</v>
      </c>
      <c r="K23" s="31" t="s">
        <v>113</v>
      </c>
      <c r="S23" s="31" t="s">
        <v>0</v>
      </c>
      <c r="T23" s="31" t="s">
        <v>116</v>
      </c>
      <c r="U23" s="31" t="s">
        <v>121</v>
      </c>
      <c r="V23" s="31" t="s">
        <v>64</v>
      </c>
      <c r="W23" s="32" t="s">
        <v>122</v>
      </c>
    </row>
    <row r="24" spans="2:25" ht="31.5">
      <c r="B24" s="49" t="str">
        <f>'לא סחיר - כתבי אופציה'!B7:L7</f>
        <v>6. כתבי אופציה</v>
      </c>
      <c r="C24" s="31" t="s">
        <v>48</v>
      </c>
      <c r="G24" s="31" t="s">
        <v>70</v>
      </c>
      <c r="H24" s="31" t="s">
        <v>112</v>
      </c>
      <c r="K24" s="31" t="s">
        <v>113</v>
      </c>
      <c r="S24" s="31" t="s">
        <v>0</v>
      </c>
      <c r="T24" s="31" t="s">
        <v>116</v>
      </c>
      <c r="U24" s="31" t="s">
        <v>121</v>
      </c>
      <c r="V24" s="31" t="s">
        <v>64</v>
      </c>
      <c r="W24" s="32" t="s">
        <v>122</v>
      </c>
    </row>
    <row r="25" spans="2:25" ht="31.5">
      <c r="B25" s="49" t="str">
        <f>'לא סחיר - אופציות'!B7:L7</f>
        <v>7. אופציות</v>
      </c>
      <c r="C25" s="31" t="s">
        <v>48</v>
      </c>
      <c r="G25" s="31" t="s">
        <v>70</v>
      </c>
      <c r="H25" s="31" t="s">
        <v>112</v>
      </c>
      <c r="K25" s="31" t="s">
        <v>113</v>
      </c>
      <c r="S25" s="31" t="s">
        <v>0</v>
      </c>
      <c r="T25" s="31" t="s">
        <v>116</v>
      </c>
      <c r="U25" s="31" t="s">
        <v>121</v>
      </c>
      <c r="V25" s="31" t="s">
        <v>64</v>
      </c>
      <c r="W25" s="32" t="s">
        <v>122</v>
      </c>
    </row>
    <row r="26" spans="2:25" ht="31.5">
      <c r="B26" s="49" t="str">
        <f>'לא סחיר - חוזים עתידיים'!B7:K7</f>
        <v>8. חוזים עתידיים</v>
      </c>
      <c r="C26" s="31" t="s">
        <v>48</v>
      </c>
      <c r="G26" s="31" t="s">
        <v>70</v>
      </c>
      <c r="H26" s="31" t="s">
        <v>112</v>
      </c>
      <c r="K26" s="31" t="s">
        <v>113</v>
      </c>
      <c r="S26" s="31" t="s">
        <v>0</v>
      </c>
      <c r="T26" s="31" t="s">
        <v>116</v>
      </c>
      <c r="U26" s="31" t="s">
        <v>121</v>
      </c>
      <c r="V26" s="32" t="s">
        <v>122</v>
      </c>
    </row>
    <row r="27" spans="2:25" ht="31.5">
      <c r="B27" s="49" t="str">
        <f>'לא סחיר - מוצרים מובנים'!B7:Q7</f>
        <v>9. מוצרים מובנים</v>
      </c>
      <c r="C27" s="31" t="s">
        <v>48</v>
      </c>
      <c r="F27" s="31" t="s">
        <v>55</v>
      </c>
      <c r="I27" s="31" t="s">
        <v>15</v>
      </c>
      <c r="J27" s="31" t="s">
        <v>71</v>
      </c>
      <c r="K27" s="31" t="s">
        <v>113</v>
      </c>
      <c r="L27" s="31" t="s">
        <v>18</v>
      </c>
      <c r="M27" s="31" t="s">
        <v>112</v>
      </c>
      <c r="Q27" s="31" t="s">
        <v>17</v>
      </c>
      <c r="R27" s="31" t="s">
        <v>19</v>
      </c>
      <c r="S27" s="31" t="s">
        <v>0</v>
      </c>
      <c r="T27" s="31" t="s">
        <v>116</v>
      </c>
      <c r="U27" s="31" t="s">
        <v>121</v>
      </c>
      <c r="V27" s="31" t="s">
        <v>64</v>
      </c>
      <c r="W27" s="32" t="s">
        <v>122</v>
      </c>
    </row>
    <row r="28" spans="2:25" ht="31.5">
      <c r="B28" s="53" t="str">
        <f>הלוואות!B6</f>
        <v>1.ד. הלוואות:</v>
      </c>
      <c r="C28" s="31" t="s">
        <v>48</v>
      </c>
      <c r="I28" s="31" t="s">
        <v>15</v>
      </c>
      <c r="J28" s="31" t="s">
        <v>71</v>
      </c>
      <c r="L28" s="31" t="s">
        <v>18</v>
      </c>
      <c r="M28" s="31" t="s">
        <v>112</v>
      </c>
      <c r="Q28" s="14" t="s">
        <v>36</v>
      </c>
      <c r="R28" s="31" t="s">
        <v>19</v>
      </c>
      <c r="S28" s="31" t="s">
        <v>0</v>
      </c>
      <c r="T28" s="31" t="s">
        <v>116</v>
      </c>
      <c r="U28" s="31" t="s">
        <v>121</v>
      </c>
      <c r="V28" s="32" t="s">
        <v>122</v>
      </c>
    </row>
    <row r="29" spans="2:25" ht="47.25">
      <c r="B29" s="53" t="str">
        <f>'פקדונות מעל 3 חודשים'!B6:O6</f>
        <v>1.ה. פקדונות מעל 3 חודשים:</v>
      </c>
      <c r="C29" s="31" t="s">
        <v>48</v>
      </c>
      <c r="E29" s="31" t="s">
        <v>128</v>
      </c>
      <c r="I29" s="31" t="s">
        <v>15</v>
      </c>
      <c r="J29" s="31" t="s">
        <v>71</v>
      </c>
      <c r="L29" s="31" t="s">
        <v>18</v>
      </c>
      <c r="M29" s="31" t="s">
        <v>112</v>
      </c>
      <c r="O29" s="50" t="s">
        <v>57</v>
      </c>
      <c r="P29" s="51"/>
      <c r="R29" s="31" t="s">
        <v>19</v>
      </c>
      <c r="S29" s="31" t="s">
        <v>0</v>
      </c>
      <c r="T29" s="31" t="s">
        <v>116</v>
      </c>
      <c r="U29" s="31" t="s">
        <v>121</v>
      </c>
      <c r="V29" s="32" t="s">
        <v>122</v>
      </c>
    </row>
    <row r="30" spans="2:25" ht="63">
      <c r="B30" s="53" t="str">
        <f>'זכויות מקרקעין'!B6</f>
        <v>1. ו. זכויות במקרקעין:</v>
      </c>
      <c r="C30" s="14" t="s">
        <v>59</v>
      </c>
      <c r="N30" s="50" t="s">
        <v>95</v>
      </c>
      <c r="P30" s="51" t="s">
        <v>60</v>
      </c>
      <c r="U30" s="31" t="s">
        <v>121</v>
      </c>
      <c r="V30" s="15" t="s">
        <v>63</v>
      </c>
    </row>
    <row r="31" spans="2:25" ht="31.5">
      <c r="B31" s="53" t="str">
        <f>'השקעות אחרות '!B6:K6</f>
        <v xml:space="preserve">1. ח. השקעות אחרות </v>
      </c>
      <c r="C31" s="14" t="s">
        <v>15</v>
      </c>
      <c r="J31" s="14" t="s">
        <v>16</v>
      </c>
      <c r="Q31" s="14" t="s">
        <v>62</v>
      </c>
      <c r="R31" s="14" t="s">
        <v>58</v>
      </c>
      <c r="U31" s="31" t="s">
        <v>121</v>
      </c>
      <c r="V31" s="15" t="s">
        <v>63</v>
      </c>
    </row>
    <row r="32" spans="2:25" ht="47.25">
      <c r="B32" s="53" t="str">
        <f>'יתרת התחייבות להשקעה'!B6:D6</f>
        <v>1. ט. יתרות התחייבות להשקעה:</v>
      </c>
      <c r="X32" s="14" t="s">
        <v>118</v>
      </c>
      <c r="Y32" s="15" t="s">
        <v>117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BB47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3" width="7.5703125" style="1" customWidth="1"/>
    <col min="14" max="14" width="6.7109375" style="1" customWidth="1"/>
    <col min="15" max="15" width="7.7109375" style="1" customWidth="1"/>
    <col min="16" max="16" width="7.140625" style="1" customWidth="1"/>
    <col min="17" max="17" width="6" style="1" customWidth="1"/>
    <col min="18" max="18" width="7.85546875" style="1" customWidth="1"/>
    <col min="19" max="19" width="8.140625" style="1" customWidth="1"/>
    <col min="20" max="20" width="6.28515625" style="1" customWidth="1"/>
    <col min="21" max="21" width="8" style="1" customWidth="1"/>
    <col min="22" max="22" width="8.7109375" style="1" customWidth="1"/>
    <col min="23" max="23" width="10" style="1" customWidth="1"/>
    <col min="24" max="24" width="9.5703125" style="1" customWidth="1"/>
    <col min="25" max="25" width="6.140625" style="1" customWidth="1"/>
    <col min="26" max="27" width="5.7109375" style="1" customWidth="1"/>
    <col min="28" max="28" width="6.85546875" style="1" customWidth="1"/>
    <col min="29" max="29" width="6.42578125" style="1" customWidth="1"/>
    <col min="30" max="30" width="6.7109375" style="1" customWidth="1"/>
    <col min="31" max="31" width="7.28515625" style="1" customWidth="1"/>
    <col min="32" max="43" width="5.7109375" style="1" customWidth="1"/>
    <col min="44" max="16384" width="9.140625" style="1"/>
  </cols>
  <sheetData>
    <row r="1" spans="2:54">
      <c r="B1" s="57" t="s">
        <v>190</v>
      </c>
      <c r="C1" s="78" t="s" vm="1">
        <v>266</v>
      </c>
    </row>
    <row r="2" spans="2:54">
      <c r="B2" s="57" t="s">
        <v>189</v>
      </c>
      <c r="C2" s="78" t="s">
        <v>267</v>
      </c>
    </row>
    <row r="3" spans="2:54">
      <c r="B3" s="57" t="s">
        <v>191</v>
      </c>
      <c r="C3" s="78" t="s">
        <v>268</v>
      </c>
    </row>
    <row r="4" spans="2:54">
      <c r="B4" s="57" t="s">
        <v>192</v>
      </c>
      <c r="C4" s="78">
        <v>8801</v>
      </c>
    </row>
    <row r="6" spans="2:54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4"/>
      <c r="L6" s="175"/>
    </row>
    <row r="7" spans="2:54" ht="26.25" customHeight="1">
      <c r="B7" s="173" t="s">
        <v>109</v>
      </c>
      <c r="C7" s="174"/>
      <c r="D7" s="174"/>
      <c r="E7" s="174"/>
      <c r="F7" s="174"/>
      <c r="G7" s="174"/>
      <c r="H7" s="174"/>
      <c r="I7" s="174"/>
      <c r="J7" s="174"/>
      <c r="K7" s="174"/>
      <c r="L7" s="175"/>
    </row>
    <row r="8" spans="2:54" s="3" customFormat="1" ht="78.75">
      <c r="B8" s="23" t="s">
        <v>127</v>
      </c>
      <c r="C8" s="31" t="s">
        <v>48</v>
      </c>
      <c r="D8" s="31" t="s">
        <v>70</v>
      </c>
      <c r="E8" s="31" t="s">
        <v>112</v>
      </c>
      <c r="F8" s="31" t="s">
        <v>113</v>
      </c>
      <c r="G8" s="31" t="s">
        <v>250</v>
      </c>
      <c r="H8" s="31" t="s">
        <v>249</v>
      </c>
      <c r="I8" s="31" t="s">
        <v>121</v>
      </c>
      <c r="J8" s="31" t="s">
        <v>64</v>
      </c>
      <c r="K8" s="31" t="s">
        <v>193</v>
      </c>
      <c r="L8" s="32" t="s">
        <v>195</v>
      </c>
      <c r="M8" s="1"/>
      <c r="AZ8" s="1"/>
    </row>
    <row r="9" spans="2:54" s="3" customFormat="1" ht="21" customHeight="1">
      <c r="B9" s="16"/>
      <c r="C9" s="17"/>
      <c r="D9" s="17"/>
      <c r="E9" s="17"/>
      <c r="F9" s="17" t="s">
        <v>22</v>
      </c>
      <c r="G9" s="17" t="s">
        <v>257</v>
      </c>
      <c r="H9" s="17"/>
      <c r="I9" s="17" t="s">
        <v>253</v>
      </c>
      <c r="J9" s="33" t="s">
        <v>20</v>
      </c>
      <c r="K9" s="33" t="s">
        <v>20</v>
      </c>
      <c r="L9" s="34" t="s">
        <v>20</v>
      </c>
      <c r="AZ9" s="1"/>
    </row>
    <row r="10" spans="2:54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AZ10" s="1"/>
    </row>
    <row r="11" spans="2:54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AZ11" s="1"/>
    </row>
    <row r="12" spans="2:54" ht="19.5" customHeight="1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</row>
    <row r="13" spans="2:54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2:54">
      <c r="B14" s="99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</row>
    <row r="15" spans="2:54">
      <c r="B15" s="99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</row>
    <row r="16" spans="2:54" s="7" customFormat="1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AZ16" s="1"/>
      <c r="BB16" s="1"/>
    </row>
    <row r="17" spans="2:54" s="7" customFormat="1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AZ17" s="1"/>
      <c r="BB17" s="1"/>
    </row>
    <row r="18" spans="2:54" s="7" customFormat="1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AZ18" s="1"/>
      <c r="BB18" s="1"/>
    </row>
    <row r="19" spans="2:54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</row>
    <row r="20" spans="2:54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</row>
    <row r="21" spans="2:54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2:54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</row>
    <row r="23" spans="2:54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2:54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</row>
    <row r="25" spans="2:54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</row>
    <row r="26" spans="2:54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</row>
    <row r="27" spans="2:54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2:54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2:54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</row>
    <row r="30" spans="2:54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</row>
    <row r="31" spans="2:54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</row>
    <row r="32" spans="2:54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</row>
    <row r="33" spans="2:12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</row>
    <row r="34" spans="2:12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</row>
    <row r="35" spans="2:12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</row>
    <row r="36" spans="2:12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</row>
    <row r="37" spans="2:12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</row>
    <row r="38" spans="2:12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</row>
    <row r="39" spans="2:12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</row>
    <row r="40" spans="2:12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2:12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2:12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2:12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2:12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</row>
    <row r="45" spans="2:12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</row>
    <row r="46" spans="2:12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</row>
    <row r="47" spans="2:12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</row>
    <row r="48" spans="2:12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2:12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</row>
    <row r="50" spans="2:12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</row>
    <row r="51" spans="2:12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</row>
    <row r="52" spans="2:12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</row>
    <row r="53" spans="2:12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</row>
    <row r="54" spans="2:12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</row>
    <row r="55" spans="2:12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</row>
    <row r="56" spans="2:12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</row>
    <row r="57" spans="2:12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</row>
    <row r="58" spans="2:12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</row>
    <row r="59" spans="2:12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</row>
    <row r="60" spans="2:12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</row>
    <row r="61" spans="2:12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</row>
    <row r="62" spans="2:12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</row>
    <row r="63" spans="2:12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</row>
    <row r="64" spans="2:12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2:12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</row>
    <row r="66" spans="2:12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</row>
    <row r="67" spans="2:12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</row>
    <row r="68" spans="2:12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</row>
    <row r="69" spans="2:12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</row>
    <row r="70" spans="2:12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</row>
    <row r="71" spans="2:12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</row>
    <row r="72" spans="2:12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</row>
    <row r="73" spans="2:12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</row>
    <row r="74" spans="2:12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</row>
    <row r="75" spans="2:12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</row>
    <row r="76" spans="2:12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</row>
    <row r="77" spans="2:12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</row>
    <row r="78" spans="2:12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</row>
    <row r="79" spans="2:12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</row>
    <row r="80" spans="2:12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</row>
    <row r="81" spans="2:12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</row>
    <row r="82" spans="2:12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</row>
    <row r="83" spans="2:12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</row>
    <row r="84" spans="2:12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</row>
    <row r="85" spans="2:12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</row>
    <row r="86" spans="2:12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</row>
    <row r="87" spans="2:12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</row>
    <row r="88" spans="2:12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</row>
    <row r="89" spans="2:12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</row>
    <row r="90" spans="2:12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</row>
    <row r="91" spans="2:12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</row>
    <row r="92" spans="2:12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</row>
    <row r="93" spans="2:12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</row>
    <row r="94" spans="2:12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</row>
    <row r="95" spans="2:12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</row>
    <row r="96" spans="2:12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</row>
    <row r="97" spans="2:12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</row>
    <row r="98" spans="2:12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</row>
    <row r="99" spans="2:12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</row>
    <row r="100" spans="2:12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</row>
    <row r="101" spans="2:12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</row>
    <row r="102" spans="2:12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</row>
    <row r="103" spans="2:12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</row>
    <row r="104" spans="2:12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</row>
    <row r="105" spans="2:12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</row>
    <row r="106" spans="2:12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</row>
    <row r="107" spans="2:12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</row>
    <row r="108" spans="2:12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</row>
    <row r="109" spans="2:12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</row>
    <row r="110" spans="2:12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</row>
    <row r="111" spans="2:12">
      <c r="C111" s="1"/>
      <c r="D111" s="1"/>
    </row>
    <row r="112" spans="2:12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43 D48:XFD1048576 D44:AF47 AH44:XFD47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Y564"/>
  <sheetViews>
    <sheetView rightToLeft="1" workbookViewId="0">
      <selection activeCell="A75" sqref="A75:XFD75"/>
    </sheetView>
  </sheetViews>
  <sheetFormatPr defaultColWidth="9.140625" defaultRowHeight="18"/>
  <cols>
    <col min="1" max="1" width="6.28515625" style="1" customWidth="1"/>
    <col min="2" max="2" width="27.85546875" style="2" bestFit="1" customWidth="1"/>
    <col min="3" max="3" width="41.7109375" style="2" bestFit="1" customWidth="1"/>
    <col min="4" max="4" width="12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28515625" style="1" bestFit="1" customWidth="1"/>
    <col min="9" max="9" width="10.85546875" style="1" bestFit="1" customWidth="1"/>
    <col min="10" max="10" width="10" style="1" bestFit="1" customWidth="1"/>
    <col min="11" max="11" width="10.42578125" style="1" bestFit="1" customWidth="1"/>
    <col min="12" max="12" width="7.5703125" style="1" customWidth="1"/>
    <col min="13" max="13" width="6.7109375" style="1" customWidth="1"/>
    <col min="14" max="14" width="7.7109375" style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42" width="5.7109375" style="1" customWidth="1"/>
    <col min="43" max="16384" width="9.140625" style="1"/>
  </cols>
  <sheetData>
    <row r="1" spans="2:51">
      <c r="B1" s="57" t="s">
        <v>190</v>
      </c>
      <c r="C1" s="78" t="s" vm="1">
        <v>266</v>
      </c>
    </row>
    <row r="2" spans="2:51">
      <c r="B2" s="57" t="s">
        <v>189</v>
      </c>
      <c r="C2" s="78" t="s">
        <v>267</v>
      </c>
    </row>
    <row r="3" spans="2:51">
      <c r="B3" s="57" t="s">
        <v>191</v>
      </c>
      <c r="C3" s="78" t="s">
        <v>268</v>
      </c>
    </row>
    <row r="4" spans="2:51">
      <c r="B4" s="57" t="s">
        <v>192</v>
      </c>
      <c r="C4" s="78">
        <v>8801</v>
      </c>
    </row>
    <row r="6" spans="2:51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2:51" ht="26.25" customHeight="1">
      <c r="B7" s="173" t="s">
        <v>110</v>
      </c>
      <c r="C7" s="174"/>
      <c r="D7" s="174"/>
      <c r="E7" s="174"/>
      <c r="F7" s="174"/>
      <c r="G7" s="174"/>
      <c r="H7" s="174"/>
      <c r="I7" s="174"/>
      <c r="J7" s="174"/>
      <c r="K7" s="175"/>
    </row>
    <row r="8" spans="2:51" s="3" customFormat="1" ht="63">
      <c r="B8" s="23" t="s">
        <v>127</v>
      </c>
      <c r="C8" s="31" t="s">
        <v>48</v>
      </c>
      <c r="D8" s="31" t="s">
        <v>70</v>
      </c>
      <c r="E8" s="31" t="s">
        <v>112</v>
      </c>
      <c r="F8" s="31" t="s">
        <v>113</v>
      </c>
      <c r="G8" s="31" t="s">
        <v>250</v>
      </c>
      <c r="H8" s="31" t="s">
        <v>249</v>
      </c>
      <c r="I8" s="31" t="s">
        <v>121</v>
      </c>
      <c r="J8" s="31" t="s">
        <v>193</v>
      </c>
      <c r="K8" s="32" t="s">
        <v>195</v>
      </c>
      <c r="L8" s="1"/>
      <c r="AW8" s="1"/>
    </row>
    <row r="9" spans="2:51" s="3" customFormat="1" ht="22.5" customHeight="1">
      <c r="B9" s="16"/>
      <c r="C9" s="17"/>
      <c r="D9" s="17"/>
      <c r="E9" s="17"/>
      <c r="F9" s="17" t="s">
        <v>22</v>
      </c>
      <c r="G9" s="17" t="s">
        <v>257</v>
      </c>
      <c r="H9" s="17"/>
      <c r="I9" s="17" t="s">
        <v>253</v>
      </c>
      <c r="J9" s="33" t="s">
        <v>20</v>
      </c>
      <c r="K9" s="18" t="s">
        <v>20</v>
      </c>
      <c r="AW9" s="1"/>
    </row>
    <row r="10" spans="2:51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1" t="s">
        <v>8</v>
      </c>
      <c r="K10" s="21" t="s">
        <v>9</v>
      </c>
      <c r="AW10" s="1"/>
    </row>
    <row r="11" spans="2:51" s="4" customFormat="1" ht="18" customHeight="1">
      <c r="B11" s="79" t="s">
        <v>52</v>
      </c>
      <c r="C11" s="80"/>
      <c r="D11" s="80"/>
      <c r="E11" s="80"/>
      <c r="F11" s="80"/>
      <c r="G11" s="88"/>
      <c r="H11" s="90"/>
      <c r="I11" s="88">
        <v>-7799.24683</v>
      </c>
      <c r="J11" s="89">
        <f>I11/$I$11</f>
        <v>1</v>
      </c>
      <c r="K11" s="89">
        <f>I11/'סכום נכסי הקרן'!$C$42</f>
        <v>-1.6634201909664303E-3</v>
      </c>
      <c r="AW11" s="1"/>
    </row>
    <row r="12" spans="2:51" ht="19.5" customHeight="1">
      <c r="B12" s="81" t="s">
        <v>35</v>
      </c>
      <c r="C12" s="82"/>
      <c r="D12" s="82"/>
      <c r="E12" s="82"/>
      <c r="F12" s="82"/>
      <c r="G12" s="91"/>
      <c r="H12" s="93"/>
      <c r="I12" s="91">
        <v>-7799.246830000001</v>
      </c>
      <c r="J12" s="92">
        <f t="shared" ref="J12:J43" si="0">I12/$I$11</f>
        <v>1.0000000000000002</v>
      </c>
      <c r="K12" s="92">
        <f>I12/'סכום נכסי הקרן'!$C$42</f>
        <v>-1.6634201909664305E-3</v>
      </c>
    </row>
    <row r="13" spans="2:51">
      <c r="B13" s="102" t="s">
        <v>1790</v>
      </c>
      <c r="C13" s="82"/>
      <c r="D13" s="82"/>
      <c r="E13" s="82"/>
      <c r="F13" s="82"/>
      <c r="G13" s="91"/>
      <c r="H13" s="93"/>
      <c r="I13" s="91">
        <v>-10082.766430000001</v>
      </c>
      <c r="J13" s="92">
        <f t="shared" si="0"/>
        <v>1.2927871946835154</v>
      </c>
      <c r="K13" s="92">
        <f>I13/'סכום נכסי הקרן'!$C$42</f>
        <v>-2.1504483222594089E-3</v>
      </c>
    </row>
    <row r="14" spans="2:51">
      <c r="B14" s="87" t="s">
        <v>1791</v>
      </c>
      <c r="C14" s="84" t="s">
        <v>1792</v>
      </c>
      <c r="D14" s="97" t="s">
        <v>1610</v>
      </c>
      <c r="E14" s="97" t="s">
        <v>174</v>
      </c>
      <c r="F14" s="107">
        <v>43116</v>
      </c>
      <c r="G14" s="94">
        <v>5023800</v>
      </c>
      <c r="H14" s="96">
        <v>-11.7387</v>
      </c>
      <c r="I14" s="94">
        <v>-589.73059000000001</v>
      </c>
      <c r="J14" s="95">
        <f t="shared" si="0"/>
        <v>7.5613787184114545E-2</v>
      </c>
      <c r="K14" s="95">
        <f>I14/'סכום נכסי הקרן'!$C$42</f>
        <v>-1.2577750031749483E-4</v>
      </c>
    </row>
    <row r="15" spans="2:51">
      <c r="B15" s="87" t="s">
        <v>1791</v>
      </c>
      <c r="C15" s="84" t="s">
        <v>1793</v>
      </c>
      <c r="D15" s="97" t="s">
        <v>1610</v>
      </c>
      <c r="E15" s="97" t="s">
        <v>174</v>
      </c>
      <c r="F15" s="107">
        <v>43255</v>
      </c>
      <c r="G15" s="94">
        <v>1734200</v>
      </c>
      <c r="H15" s="96">
        <v>-6.9934000000000003</v>
      </c>
      <c r="I15" s="94">
        <v>-121.27875999999999</v>
      </c>
      <c r="J15" s="95">
        <f t="shared" si="0"/>
        <v>1.5550060492187294E-2</v>
      </c>
      <c r="K15" s="95">
        <f>I15/'סכום נכסי הקרן'!$C$42</f>
        <v>-2.5866284593453729E-5</v>
      </c>
    </row>
    <row r="16" spans="2:51" s="7" customFormat="1">
      <c r="B16" s="87" t="s">
        <v>1791</v>
      </c>
      <c r="C16" s="84" t="s">
        <v>1794</v>
      </c>
      <c r="D16" s="97" t="s">
        <v>1610</v>
      </c>
      <c r="E16" s="97" t="s">
        <v>174</v>
      </c>
      <c r="F16" s="107">
        <v>43396</v>
      </c>
      <c r="G16" s="94">
        <v>32485500</v>
      </c>
      <c r="H16" s="96">
        <v>-2.8586</v>
      </c>
      <c r="I16" s="94">
        <v>-928.64083999999991</v>
      </c>
      <c r="J16" s="95">
        <f t="shared" si="0"/>
        <v>0.11906801518679463</v>
      </c>
      <c r="K16" s="95">
        <f>I16/'סכום נכסי הקרן'!$C$42</f>
        <v>-1.9806014056001175E-4</v>
      </c>
      <c r="AW16" s="1"/>
      <c r="AY16" s="1"/>
    </row>
    <row r="17" spans="2:51" s="7" customFormat="1">
      <c r="B17" s="87" t="s">
        <v>1791</v>
      </c>
      <c r="C17" s="84" t="s">
        <v>1795</v>
      </c>
      <c r="D17" s="97" t="s">
        <v>1610</v>
      </c>
      <c r="E17" s="97" t="s">
        <v>174</v>
      </c>
      <c r="F17" s="107">
        <v>43299</v>
      </c>
      <c r="G17" s="94">
        <v>1773150</v>
      </c>
      <c r="H17" s="96">
        <v>-4.2502000000000004</v>
      </c>
      <c r="I17" s="94">
        <v>-75.361689999999996</v>
      </c>
      <c r="J17" s="95">
        <f t="shared" si="0"/>
        <v>9.6626881598514559E-3</v>
      </c>
      <c r="K17" s="95">
        <f>I17/'סכום נכסי הקרן'!$C$42</f>
        <v>-1.6073110584109171E-5</v>
      </c>
      <c r="AW17" s="1"/>
      <c r="AY17" s="1"/>
    </row>
    <row r="18" spans="2:51" s="7" customFormat="1">
      <c r="B18" s="87" t="s">
        <v>1791</v>
      </c>
      <c r="C18" s="84" t="s">
        <v>1796</v>
      </c>
      <c r="D18" s="97" t="s">
        <v>1610</v>
      </c>
      <c r="E18" s="97" t="s">
        <v>174</v>
      </c>
      <c r="F18" s="107">
        <v>43116</v>
      </c>
      <c r="G18" s="94">
        <v>5010000</v>
      </c>
      <c r="H18" s="96">
        <v>-12.0611</v>
      </c>
      <c r="I18" s="94">
        <v>-604.26115000000004</v>
      </c>
      <c r="J18" s="95">
        <f t="shared" si="0"/>
        <v>7.747685939053682E-2</v>
      </c>
      <c r="K18" s="95">
        <f>I18/'סכום נכסי הקרן'!$C$42</f>
        <v>-1.2887657224288602E-4</v>
      </c>
      <c r="AW18" s="1"/>
      <c r="AY18" s="1"/>
    </row>
    <row r="19" spans="2:51">
      <c r="B19" s="87" t="s">
        <v>1791</v>
      </c>
      <c r="C19" s="84" t="s">
        <v>1797</v>
      </c>
      <c r="D19" s="97" t="s">
        <v>1610</v>
      </c>
      <c r="E19" s="97" t="s">
        <v>174</v>
      </c>
      <c r="F19" s="107">
        <v>43118</v>
      </c>
      <c r="G19" s="94">
        <v>10069800</v>
      </c>
      <c r="H19" s="96">
        <v>-11.542899999999999</v>
      </c>
      <c r="I19" s="94">
        <v>-1162.3499199999999</v>
      </c>
      <c r="J19" s="95">
        <f t="shared" si="0"/>
        <v>0.14903361123653525</v>
      </c>
      <c r="K19" s="95">
        <f>I19/'סכום נכסי הקרן'!$C$42</f>
        <v>-2.4790551806349415E-4</v>
      </c>
    </row>
    <row r="20" spans="2:51">
      <c r="B20" s="87" t="s">
        <v>1791</v>
      </c>
      <c r="C20" s="84" t="s">
        <v>1798</v>
      </c>
      <c r="D20" s="97" t="s">
        <v>1610</v>
      </c>
      <c r="E20" s="97" t="s">
        <v>174</v>
      </c>
      <c r="F20" s="107">
        <v>43376</v>
      </c>
      <c r="G20" s="94">
        <v>5389800</v>
      </c>
      <c r="H20" s="96">
        <v>-3.6263999999999998</v>
      </c>
      <c r="I20" s="94">
        <v>-195.45831000000001</v>
      </c>
      <c r="J20" s="95">
        <f t="shared" si="0"/>
        <v>2.5061177606043275E-2</v>
      </c>
      <c r="K20" s="95">
        <f>I20/'סכום נכסי הקרן'!$C$42</f>
        <v>-4.1687268839288134E-5</v>
      </c>
    </row>
    <row r="21" spans="2:51">
      <c r="B21" s="87" t="s">
        <v>1791</v>
      </c>
      <c r="C21" s="84" t="s">
        <v>1799</v>
      </c>
      <c r="D21" s="97" t="s">
        <v>1610</v>
      </c>
      <c r="E21" s="97" t="s">
        <v>174</v>
      </c>
      <c r="F21" s="107">
        <v>43256</v>
      </c>
      <c r="G21" s="94">
        <v>8780750</v>
      </c>
      <c r="H21" s="96">
        <v>-6.5646000000000004</v>
      </c>
      <c r="I21" s="94">
        <v>-576.41827000000001</v>
      </c>
      <c r="J21" s="95">
        <f t="shared" si="0"/>
        <v>7.3906914675759786E-2</v>
      </c>
      <c r="K21" s="95">
        <f>I21/'סכום נכסי הקרן'!$C$42</f>
        <v>-1.2293825412369201E-4</v>
      </c>
    </row>
    <row r="22" spans="2:51">
      <c r="B22" s="87" t="s">
        <v>1791</v>
      </c>
      <c r="C22" s="84" t="s">
        <v>1800</v>
      </c>
      <c r="D22" s="97" t="s">
        <v>1610</v>
      </c>
      <c r="E22" s="97" t="s">
        <v>174</v>
      </c>
      <c r="F22" s="107">
        <v>43272</v>
      </c>
      <c r="G22" s="94">
        <v>17815000</v>
      </c>
      <c r="H22" s="96">
        <v>-4.9587000000000003</v>
      </c>
      <c r="I22" s="94">
        <v>-883.38669999999991</v>
      </c>
      <c r="J22" s="95">
        <f t="shared" si="0"/>
        <v>0.11326564208764757</v>
      </c>
      <c r="K22" s="95">
        <f>I22/'סכום נכסי הקרן'!$C$42</f>
        <v>-1.8840835599137005E-4</v>
      </c>
    </row>
    <row r="23" spans="2:51">
      <c r="B23" s="87" t="s">
        <v>1791</v>
      </c>
      <c r="C23" s="84" t="s">
        <v>1801</v>
      </c>
      <c r="D23" s="97" t="s">
        <v>1610</v>
      </c>
      <c r="E23" s="97" t="s">
        <v>174</v>
      </c>
      <c r="F23" s="107">
        <v>43312</v>
      </c>
      <c r="G23" s="94">
        <v>8919500</v>
      </c>
      <c r="H23" s="96">
        <v>-3.5324</v>
      </c>
      <c r="I23" s="94">
        <v>-315.07117</v>
      </c>
      <c r="J23" s="95">
        <f t="shared" si="0"/>
        <v>4.0397640550119629E-2</v>
      </c>
      <c r="K23" s="95">
        <f>I23/'סכום נכסי הקרן'!$C$42</f>
        <v>-6.7198250958473203E-5</v>
      </c>
    </row>
    <row r="24" spans="2:51">
      <c r="B24" s="87" t="s">
        <v>1791</v>
      </c>
      <c r="C24" s="84" t="s">
        <v>1802</v>
      </c>
      <c r="D24" s="97" t="s">
        <v>1610</v>
      </c>
      <c r="E24" s="97" t="s">
        <v>174</v>
      </c>
      <c r="F24" s="107">
        <v>43360</v>
      </c>
      <c r="G24" s="94">
        <v>17671820</v>
      </c>
      <c r="H24" s="96">
        <v>4.9802</v>
      </c>
      <c r="I24" s="94">
        <v>880.09539000000007</v>
      </c>
      <c r="J24" s="95">
        <f t="shared" si="0"/>
        <v>-0.11284363851836192</v>
      </c>
      <c r="K24" s="95">
        <f>I24/'סכום נכסי הקרן'!$C$42</f>
        <v>1.877063867335604E-4</v>
      </c>
    </row>
    <row r="25" spans="2:51">
      <c r="B25" s="87" t="s">
        <v>1791</v>
      </c>
      <c r="C25" s="84" t="s">
        <v>1803</v>
      </c>
      <c r="D25" s="97" t="s">
        <v>1610</v>
      </c>
      <c r="E25" s="97" t="s">
        <v>174</v>
      </c>
      <c r="F25" s="107">
        <v>43391</v>
      </c>
      <c r="G25" s="94">
        <v>32260500</v>
      </c>
      <c r="H25" s="96">
        <v>-3.4245999999999999</v>
      </c>
      <c r="I25" s="94">
        <v>-1104.7816200000002</v>
      </c>
      <c r="J25" s="95">
        <f t="shared" si="0"/>
        <v>0.14165234721773773</v>
      </c>
      <c r="K25" s="95">
        <f>I25/'סכום נכסי הקרן'!$C$42</f>
        <v>-2.3562737445977235E-4</v>
      </c>
    </row>
    <row r="26" spans="2:51">
      <c r="B26" s="87" t="s">
        <v>1791</v>
      </c>
      <c r="C26" s="84" t="s">
        <v>1804</v>
      </c>
      <c r="D26" s="97" t="s">
        <v>1610</v>
      </c>
      <c r="E26" s="97" t="s">
        <v>174</v>
      </c>
      <c r="F26" s="107">
        <v>43314</v>
      </c>
      <c r="G26" s="94">
        <v>5389500</v>
      </c>
      <c r="H26" s="96">
        <v>-2.7526999999999999</v>
      </c>
      <c r="I26" s="94">
        <v>-148.35514000000001</v>
      </c>
      <c r="J26" s="95">
        <f t="shared" si="0"/>
        <v>1.9021726486376636E-2</v>
      </c>
      <c r="K26" s="95">
        <f>I26/'סכום נכסי הקרן'!$C$42</f>
        <v>-3.1641123904479827E-5</v>
      </c>
    </row>
    <row r="27" spans="2:51">
      <c r="B27" s="87" t="s">
        <v>1791</v>
      </c>
      <c r="C27" s="84" t="s">
        <v>1805</v>
      </c>
      <c r="D27" s="97" t="s">
        <v>1610</v>
      </c>
      <c r="E27" s="97" t="s">
        <v>174</v>
      </c>
      <c r="F27" s="107">
        <v>43382</v>
      </c>
      <c r="G27" s="94">
        <v>5394000</v>
      </c>
      <c r="H27" s="96">
        <v>-3.5674000000000001</v>
      </c>
      <c r="I27" s="94">
        <v>-192.42689000000001</v>
      </c>
      <c r="J27" s="95">
        <f t="shared" si="0"/>
        <v>2.4672496485150991E-2</v>
      </c>
      <c r="K27" s="95">
        <f>I27/'סכום נכסי הקרן'!$C$42</f>
        <v>-4.1040728814948442E-5</v>
      </c>
    </row>
    <row r="28" spans="2:51">
      <c r="B28" s="87" t="s">
        <v>1791</v>
      </c>
      <c r="C28" s="84" t="s">
        <v>1806</v>
      </c>
      <c r="D28" s="97" t="s">
        <v>1610</v>
      </c>
      <c r="E28" s="97" t="s">
        <v>174</v>
      </c>
      <c r="F28" s="107">
        <v>43312</v>
      </c>
      <c r="G28" s="94">
        <v>5355900</v>
      </c>
      <c r="H28" s="96">
        <v>-3.4514</v>
      </c>
      <c r="I28" s="94">
        <v>-184.85220999999999</v>
      </c>
      <c r="J28" s="95">
        <f t="shared" si="0"/>
        <v>2.3701289884679799E-2</v>
      </c>
      <c r="K28" s="95">
        <f>I28/'סכום נכסי הקרן'!$C$42</f>
        <v>-3.9425204146124792E-5</v>
      </c>
    </row>
    <row r="29" spans="2:51">
      <c r="B29" s="87" t="s">
        <v>1791</v>
      </c>
      <c r="C29" s="84" t="s">
        <v>1807</v>
      </c>
      <c r="D29" s="97" t="s">
        <v>1610</v>
      </c>
      <c r="E29" s="97" t="s">
        <v>174</v>
      </c>
      <c r="F29" s="107">
        <v>43284</v>
      </c>
      <c r="G29" s="94">
        <v>2492560</v>
      </c>
      <c r="H29" s="96">
        <v>-3.8757000000000001</v>
      </c>
      <c r="I29" s="94">
        <v>-96.603130000000007</v>
      </c>
      <c r="J29" s="95">
        <f t="shared" si="0"/>
        <v>1.2386212682539246E-2</v>
      </c>
      <c r="K29" s="95">
        <f>I29/'סכום נכסי הקרן'!$C$42</f>
        <v>-2.0603476265740251E-5</v>
      </c>
    </row>
    <row r="30" spans="2:51">
      <c r="B30" s="87" t="s">
        <v>1791</v>
      </c>
      <c r="C30" s="84" t="s">
        <v>1808</v>
      </c>
      <c r="D30" s="97" t="s">
        <v>1610</v>
      </c>
      <c r="E30" s="97" t="s">
        <v>174</v>
      </c>
      <c r="F30" s="107">
        <v>43326</v>
      </c>
      <c r="G30" s="94">
        <v>65017800</v>
      </c>
      <c r="H30" s="96">
        <v>-2.6354000000000002</v>
      </c>
      <c r="I30" s="94">
        <v>-1713.4998600000001</v>
      </c>
      <c r="J30" s="95">
        <f t="shared" si="0"/>
        <v>0.21970068358510975</v>
      </c>
      <c r="K30" s="95">
        <f>I30/'סכום נכסי הקרן'!$C$42</f>
        <v>-3.6545455304459848E-4</v>
      </c>
    </row>
    <row r="31" spans="2:51">
      <c r="B31" s="87" t="s">
        <v>1791</v>
      </c>
      <c r="C31" s="84" t="s">
        <v>1809</v>
      </c>
      <c r="D31" s="97" t="s">
        <v>1610</v>
      </c>
      <c r="E31" s="97" t="s">
        <v>174</v>
      </c>
      <c r="F31" s="107">
        <v>43269</v>
      </c>
      <c r="G31" s="94">
        <v>31788000</v>
      </c>
      <c r="H31" s="96">
        <v>-4.8723000000000001</v>
      </c>
      <c r="I31" s="94">
        <v>-1548.81412</v>
      </c>
      <c r="J31" s="95">
        <f t="shared" si="0"/>
        <v>0.19858508824755325</v>
      </c>
      <c r="K31" s="95">
        <f>I31/'סכום נכסי הקרן'!$C$42</f>
        <v>-3.3033044541583046E-4</v>
      </c>
    </row>
    <row r="32" spans="2:51">
      <c r="B32" s="87" t="s">
        <v>1791</v>
      </c>
      <c r="C32" s="84" t="s">
        <v>1810</v>
      </c>
      <c r="D32" s="97" t="s">
        <v>1610</v>
      </c>
      <c r="E32" s="97" t="s">
        <v>174</v>
      </c>
      <c r="F32" s="107">
        <v>43328</v>
      </c>
      <c r="G32" s="94">
        <v>10005240</v>
      </c>
      <c r="H32" s="96">
        <v>-3.0768</v>
      </c>
      <c r="I32" s="94">
        <v>-307.84242</v>
      </c>
      <c r="J32" s="95">
        <f t="shared" si="0"/>
        <v>3.9470788232509373E-2</v>
      </c>
      <c r="K32" s="95">
        <f>I32/'סכום נכסי הקרן'!$C$42</f>
        <v>-6.565650609931626E-5</v>
      </c>
    </row>
    <row r="33" spans="2:11">
      <c r="B33" s="87" t="s">
        <v>1791</v>
      </c>
      <c r="C33" s="84" t="s">
        <v>1811</v>
      </c>
      <c r="D33" s="97" t="s">
        <v>1610</v>
      </c>
      <c r="E33" s="97" t="s">
        <v>174</v>
      </c>
      <c r="F33" s="107">
        <v>43419</v>
      </c>
      <c r="G33" s="94">
        <v>23561850</v>
      </c>
      <c r="H33" s="96">
        <v>-2.2241</v>
      </c>
      <c r="I33" s="94">
        <v>-524.04025000000001</v>
      </c>
      <c r="J33" s="95">
        <f t="shared" si="0"/>
        <v>6.7191135429162968E-2</v>
      </c>
      <c r="K33" s="95">
        <f>I33/'סכום נכסי הקרן'!$C$42</f>
        <v>-1.1176709132682955E-4</v>
      </c>
    </row>
    <row r="34" spans="2:11">
      <c r="B34" s="87" t="s">
        <v>1791</v>
      </c>
      <c r="C34" s="84" t="s">
        <v>1812</v>
      </c>
      <c r="D34" s="97" t="s">
        <v>1610</v>
      </c>
      <c r="E34" s="97" t="s">
        <v>174</v>
      </c>
      <c r="F34" s="107">
        <v>43425</v>
      </c>
      <c r="G34" s="94">
        <v>14992000</v>
      </c>
      <c r="H34" s="96">
        <v>0.60299999999999998</v>
      </c>
      <c r="I34" s="94">
        <v>90.397379999999998</v>
      </c>
      <c r="J34" s="95">
        <f t="shared" si="0"/>
        <v>-1.1590526876554822E-2</v>
      </c>
      <c r="K34" s="95">
        <f>I34/'סכום נכסי הקרן'!$C$42</f>
        <v>1.9279916430400363E-5</v>
      </c>
    </row>
    <row r="35" spans="2:11">
      <c r="B35" s="87" t="s">
        <v>1791</v>
      </c>
      <c r="C35" s="84" t="s">
        <v>1813</v>
      </c>
      <c r="D35" s="97" t="s">
        <v>1610</v>
      </c>
      <c r="E35" s="97" t="s">
        <v>174</v>
      </c>
      <c r="F35" s="107">
        <v>43433</v>
      </c>
      <c r="G35" s="94">
        <v>4126080</v>
      </c>
      <c r="H35" s="96">
        <v>-1.2936000000000001</v>
      </c>
      <c r="I35" s="94">
        <v>-53.376959999999997</v>
      </c>
      <c r="J35" s="95">
        <f t="shared" si="0"/>
        <v>6.8438608449580248E-3</v>
      </c>
      <c r="K35" s="95">
        <f>I35/'סכום נכסי הקרן'!$C$42</f>
        <v>-1.1384216313667753E-5</v>
      </c>
    </row>
    <row r="36" spans="2:11">
      <c r="B36" s="87" t="s">
        <v>1791</v>
      </c>
      <c r="C36" s="84" t="s">
        <v>1814</v>
      </c>
      <c r="D36" s="97" t="s">
        <v>1610</v>
      </c>
      <c r="E36" s="97" t="s">
        <v>174</v>
      </c>
      <c r="F36" s="107">
        <v>43437</v>
      </c>
      <c r="G36" s="94">
        <v>13670390</v>
      </c>
      <c r="H36" s="96">
        <v>-1.0004</v>
      </c>
      <c r="I36" s="94">
        <v>-136.76443</v>
      </c>
      <c r="J36" s="95">
        <f t="shared" si="0"/>
        <v>1.7535594523554784E-2</v>
      </c>
      <c r="K36" s="95">
        <f>I36/'סכום נכסי הקרן'!$C$42</f>
        <v>-2.9169061991081384E-5</v>
      </c>
    </row>
    <row r="37" spans="2:11">
      <c r="B37" s="87" t="s">
        <v>1791</v>
      </c>
      <c r="C37" s="84" t="s">
        <v>1815</v>
      </c>
      <c r="D37" s="97" t="s">
        <v>1610</v>
      </c>
      <c r="E37" s="97" t="s">
        <v>174</v>
      </c>
      <c r="F37" s="107">
        <v>43440</v>
      </c>
      <c r="G37" s="94">
        <v>11244000</v>
      </c>
      <c r="H37" s="96">
        <v>0.54949999999999999</v>
      </c>
      <c r="I37" s="94">
        <v>61.780260000000006</v>
      </c>
      <c r="J37" s="95">
        <f t="shared" si="0"/>
        <v>-7.9213110376710576E-3</v>
      </c>
      <c r="K37" s="95">
        <f>I37/'סכום נכסי הקרן'!$C$42</f>
        <v>1.3176468718987282E-5</v>
      </c>
    </row>
    <row r="38" spans="2:11">
      <c r="B38" s="87" t="s">
        <v>1791</v>
      </c>
      <c r="C38" s="84" t="s">
        <v>1816</v>
      </c>
      <c r="D38" s="97" t="s">
        <v>1610</v>
      </c>
      <c r="E38" s="97" t="s">
        <v>174</v>
      </c>
      <c r="F38" s="107">
        <v>43444</v>
      </c>
      <c r="G38" s="94">
        <v>1799040</v>
      </c>
      <c r="H38" s="96">
        <v>0.3649</v>
      </c>
      <c r="I38" s="94">
        <v>6.5640100000000006</v>
      </c>
      <c r="J38" s="95">
        <f t="shared" si="0"/>
        <v>-8.4162101073034009E-4</v>
      </c>
      <c r="K38" s="95">
        <f>I38/'סכום נכסי הקרן'!$C$42</f>
        <v>1.3999693823904223E-6</v>
      </c>
    </row>
    <row r="39" spans="2:11">
      <c r="B39" s="87" t="s">
        <v>1791</v>
      </c>
      <c r="C39" s="84" t="s">
        <v>1817</v>
      </c>
      <c r="D39" s="97" t="s">
        <v>1610</v>
      </c>
      <c r="E39" s="97" t="s">
        <v>174</v>
      </c>
      <c r="F39" s="107">
        <v>43445</v>
      </c>
      <c r="G39" s="94">
        <v>27223890</v>
      </c>
      <c r="H39" s="96">
        <v>-6.3799999999999996E-2</v>
      </c>
      <c r="I39" s="94">
        <v>-17.378959999999999</v>
      </c>
      <c r="J39" s="95">
        <f t="shared" si="0"/>
        <v>2.2282869588318953E-3</v>
      </c>
      <c r="K39" s="95">
        <f>I39/'סכום נכסי הקרן'!$C$42</f>
        <v>-3.706577518588157E-6</v>
      </c>
    </row>
    <row r="40" spans="2:11">
      <c r="B40" s="87" t="s">
        <v>1791</v>
      </c>
      <c r="C40" s="84" t="s">
        <v>1818</v>
      </c>
      <c r="D40" s="97" t="s">
        <v>1610</v>
      </c>
      <c r="E40" s="97" t="s">
        <v>174</v>
      </c>
      <c r="F40" s="107">
        <v>43454</v>
      </c>
      <c r="G40" s="94">
        <v>18740000</v>
      </c>
      <c r="H40" s="96">
        <v>-0.34889999999999999</v>
      </c>
      <c r="I40" s="94">
        <v>-65.376599999999996</v>
      </c>
      <c r="J40" s="95">
        <f t="shared" si="0"/>
        <v>8.3824247937028043E-3</v>
      </c>
      <c r="K40" s="95">
        <f>I40/'סכום נכסי הקרן'!$C$42</f>
        <v>-1.3943494651102858E-5</v>
      </c>
    </row>
    <row r="41" spans="2:11">
      <c r="B41" s="87" t="s">
        <v>1791</v>
      </c>
      <c r="C41" s="84" t="s">
        <v>1819</v>
      </c>
      <c r="D41" s="97" t="s">
        <v>1610</v>
      </c>
      <c r="E41" s="97" t="s">
        <v>174</v>
      </c>
      <c r="F41" s="107">
        <v>43458</v>
      </c>
      <c r="G41" s="94">
        <v>29964000</v>
      </c>
      <c r="H41" s="96">
        <v>0.6734</v>
      </c>
      <c r="I41" s="94">
        <v>201.77716000000001</v>
      </c>
      <c r="J41" s="95">
        <f t="shared" si="0"/>
        <v>-2.5871364812286624E-2</v>
      </c>
      <c r="K41" s="95">
        <f>I41/'סכום נכסי הקרן'!$C$42</f>
        <v>4.3034950596616005E-5</v>
      </c>
    </row>
    <row r="42" spans="2:11">
      <c r="B42" s="87" t="s">
        <v>1791</v>
      </c>
      <c r="C42" s="84" t="s">
        <v>1820</v>
      </c>
      <c r="D42" s="97" t="s">
        <v>1610</v>
      </c>
      <c r="E42" s="97" t="s">
        <v>174</v>
      </c>
      <c r="F42" s="107">
        <v>43460</v>
      </c>
      <c r="G42" s="94">
        <v>20119210</v>
      </c>
      <c r="H42" s="96">
        <v>0.57479999999999998</v>
      </c>
      <c r="I42" s="94">
        <v>115.64597999999999</v>
      </c>
      <c r="J42" s="95">
        <f t="shared" si="0"/>
        <v>-1.4827839472289146E-2</v>
      </c>
      <c r="K42" s="95">
        <f>I42/'סכום נכסי הקרן'!$C$42</f>
        <v>2.4664927566614784E-5</v>
      </c>
    </row>
    <row r="43" spans="2:11">
      <c r="B43" s="87" t="s">
        <v>1791</v>
      </c>
      <c r="C43" s="84" t="s">
        <v>1821</v>
      </c>
      <c r="D43" s="97" t="s">
        <v>1610</v>
      </c>
      <c r="E43" s="97" t="s">
        <v>174</v>
      </c>
      <c r="F43" s="107">
        <v>43460</v>
      </c>
      <c r="G43" s="94">
        <v>20071595</v>
      </c>
      <c r="H43" s="96">
        <v>0.5333</v>
      </c>
      <c r="I43" s="94">
        <v>107.04338</v>
      </c>
      <c r="J43" s="95">
        <f t="shared" si="0"/>
        <v>-1.3724835530048227E-2</v>
      </c>
      <c r="K43" s="95">
        <f>I43/'סכום נכסי הקרן'!$C$42</f>
        <v>2.2830168538375669E-5</v>
      </c>
    </row>
    <row r="44" spans="2:11">
      <c r="B44" s="83"/>
      <c r="C44" s="84"/>
      <c r="D44" s="84"/>
      <c r="E44" s="84"/>
      <c r="F44" s="84"/>
      <c r="G44" s="94"/>
      <c r="H44" s="96"/>
      <c r="I44" s="84"/>
      <c r="J44" s="95"/>
      <c r="K44" s="84"/>
    </row>
    <row r="45" spans="2:11">
      <c r="B45" s="102" t="s">
        <v>240</v>
      </c>
      <c r="C45" s="82"/>
      <c r="D45" s="82"/>
      <c r="E45" s="82"/>
      <c r="F45" s="82"/>
      <c r="G45" s="91"/>
      <c r="H45" s="93"/>
      <c r="I45" s="91">
        <v>2348.2574799999993</v>
      </c>
      <c r="J45" s="92">
        <f t="shared" ref="J45:J72" si="1">I45/$I$11</f>
        <v>-0.30108772438992026</v>
      </c>
      <c r="K45" s="92">
        <f>I45/'סכום נכסי הקרן'!$C$42</f>
        <v>5.0083540000232904E-4</v>
      </c>
    </row>
    <row r="46" spans="2:11">
      <c r="B46" s="87" t="s">
        <v>1822</v>
      </c>
      <c r="C46" s="84" t="s">
        <v>1823</v>
      </c>
      <c r="D46" s="97" t="s">
        <v>1610</v>
      </c>
      <c r="E46" s="97" t="s">
        <v>176</v>
      </c>
      <c r="F46" s="107">
        <v>43410</v>
      </c>
      <c r="G46" s="94">
        <v>5579080</v>
      </c>
      <c r="H46" s="96">
        <v>-0.3266</v>
      </c>
      <c r="I46" s="94">
        <v>-18.221720000000001</v>
      </c>
      <c r="J46" s="95">
        <f t="shared" si="1"/>
        <v>2.3363435466498758E-3</v>
      </c>
      <c r="K46" s="95">
        <f>I46/'סכום נכסי הקרן'!$C$42</f>
        <v>-3.8863210285315233E-6</v>
      </c>
    </row>
    <row r="47" spans="2:11">
      <c r="B47" s="87" t="s">
        <v>1822</v>
      </c>
      <c r="C47" s="84" t="s">
        <v>1824</v>
      </c>
      <c r="D47" s="97" t="s">
        <v>1610</v>
      </c>
      <c r="E47" s="97" t="s">
        <v>176</v>
      </c>
      <c r="F47" s="107">
        <v>43321</v>
      </c>
      <c r="G47" s="94">
        <v>1763359.04</v>
      </c>
      <c r="H47" s="96">
        <v>2.3117000000000001</v>
      </c>
      <c r="I47" s="94">
        <v>40.762910000000005</v>
      </c>
      <c r="J47" s="95">
        <f t="shared" si="1"/>
        <v>-5.2265187765573005E-3</v>
      </c>
      <c r="K47" s="95">
        <f>I47/'סכום נכסי הקרן'!$C$42</f>
        <v>8.6938968613905782E-6</v>
      </c>
    </row>
    <row r="48" spans="2:11">
      <c r="B48" s="87" t="s">
        <v>1822</v>
      </c>
      <c r="C48" s="84" t="s">
        <v>1825</v>
      </c>
      <c r="D48" s="97" t="s">
        <v>1610</v>
      </c>
      <c r="E48" s="97" t="s">
        <v>176</v>
      </c>
      <c r="F48" s="107">
        <v>43342</v>
      </c>
      <c r="G48" s="94">
        <v>978159.04</v>
      </c>
      <c r="H48" s="96">
        <v>2.9420000000000002</v>
      </c>
      <c r="I48" s="94">
        <v>28.777819999999998</v>
      </c>
      <c r="J48" s="95">
        <f t="shared" si="1"/>
        <v>-3.6898203925673162E-3</v>
      </c>
      <c r="K48" s="95">
        <f>I48/'סכום נכסי הקרן'!$C$42</f>
        <v>6.1377217420361539E-6</v>
      </c>
    </row>
    <row r="49" spans="2:11">
      <c r="B49" s="87" t="s">
        <v>1822</v>
      </c>
      <c r="C49" s="84" t="s">
        <v>1826</v>
      </c>
      <c r="D49" s="97" t="s">
        <v>1610</v>
      </c>
      <c r="E49" s="97" t="s">
        <v>174</v>
      </c>
      <c r="F49" s="107">
        <v>43382</v>
      </c>
      <c r="G49" s="94">
        <v>3070489.74</v>
      </c>
      <c r="H49" s="96">
        <v>-2.3249</v>
      </c>
      <c r="I49" s="94">
        <v>-71.384649999999993</v>
      </c>
      <c r="J49" s="95">
        <f t="shared" si="1"/>
        <v>9.1527619981736103E-3</v>
      </c>
      <c r="K49" s="95">
        <f>I49/'סכום נכסי הקרן'!$C$42</f>
        <v>-1.5224889110872232E-5</v>
      </c>
    </row>
    <row r="50" spans="2:11">
      <c r="B50" s="87" t="s">
        <v>1822</v>
      </c>
      <c r="C50" s="84" t="s">
        <v>1827</v>
      </c>
      <c r="D50" s="97" t="s">
        <v>1610</v>
      </c>
      <c r="E50" s="97" t="s">
        <v>174</v>
      </c>
      <c r="F50" s="107">
        <v>43412</v>
      </c>
      <c r="G50" s="94">
        <v>4417730.57</v>
      </c>
      <c r="H50" s="96">
        <v>0.13020000000000001</v>
      </c>
      <c r="I50" s="94">
        <v>5.7503000000000002</v>
      </c>
      <c r="J50" s="95">
        <f t="shared" si="1"/>
        <v>-7.3728914154650501E-4</v>
      </c>
      <c r="K50" s="95">
        <f>I50/'סכום נכסי הקרן'!$C$42</f>
        <v>1.2264216446287627E-6</v>
      </c>
    </row>
    <row r="51" spans="2:11">
      <c r="B51" s="87" t="s">
        <v>1822</v>
      </c>
      <c r="C51" s="84" t="s">
        <v>1828</v>
      </c>
      <c r="D51" s="97" t="s">
        <v>1610</v>
      </c>
      <c r="E51" s="97" t="s">
        <v>174</v>
      </c>
      <c r="F51" s="107">
        <v>43360</v>
      </c>
      <c r="G51" s="94">
        <v>1948363.2</v>
      </c>
      <c r="H51" s="96">
        <v>1.0052000000000001</v>
      </c>
      <c r="I51" s="94">
        <v>19.584979999999998</v>
      </c>
      <c r="J51" s="95">
        <f t="shared" si="1"/>
        <v>-2.5111373478610625E-3</v>
      </c>
      <c r="K51" s="95">
        <f>I51/'סכום נכסי הקרן'!$C$42</f>
        <v>4.1770765667219839E-6</v>
      </c>
    </row>
    <row r="52" spans="2:11">
      <c r="B52" s="87" t="s">
        <v>1822</v>
      </c>
      <c r="C52" s="84" t="s">
        <v>1829</v>
      </c>
      <c r="D52" s="97" t="s">
        <v>1610</v>
      </c>
      <c r="E52" s="97" t="s">
        <v>176</v>
      </c>
      <c r="F52" s="107">
        <v>43348</v>
      </c>
      <c r="G52" s="94">
        <v>7195340.6900000004</v>
      </c>
      <c r="H52" s="96">
        <v>2.1343000000000001</v>
      </c>
      <c r="I52" s="94">
        <v>153.5702</v>
      </c>
      <c r="J52" s="95">
        <f t="shared" si="1"/>
        <v>-1.9690388488448441E-2</v>
      </c>
      <c r="K52" s="95">
        <f>I52/'סכום נכסי הקרן'!$C$42</f>
        <v>3.2753389779658104E-5</v>
      </c>
    </row>
    <row r="53" spans="2:11">
      <c r="B53" s="87" t="s">
        <v>1822</v>
      </c>
      <c r="C53" s="84" t="s">
        <v>1830</v>
      </c>
      <c r="D53" s="97" t="s">
        <v>1610</v>
      </c>
      <c r="E53" s="97" t="s">
        <v>174</v>
      </c>
      <c r="F53" s="107">
        <v>43405</v>
      </c>
      <c r="G53" s="94">
        <v>5396202</v>
      </c>
      <c r="H53" s="96">
        <v>2.1065</v>
      </c>
      <c r="I53" s="94">
        <v>113.6707</v>
      </c>
      <c r="J53" s="95">
        <f t="shared" si="1"/>
        <v>-1.4574573991268333E-2</v>
      </c>
      <c r="K53" s="95">
        <f>I53/'סכום נכסי הקרן'!$C$42</f>
        <v>2.4243640651809938E-5</v>
      </c>
    </row>
    <row r="54" spans="2:11">
      <c r="B54" s="87" t="s">
        <v>1822</v>
      </c>
      <c r="C54" s="84" t="s">
        <v>1831</v>
      </c>
      <c r="D54" s="97" t="s">
        <v>1610</v>
      </c>
      <c r="E54" s="97" t="s">
        <v>174</v>
      </c>
      <c r="F54" s="107">
        <v>43299</v>
      </c>
      <c r="G54" s="94">
        <v>7496000</v>
      </c>
      <c r="H54" s="96">
        <v>-1.3874</v>
      </c>
      <c r="I54" s="94">
        <v>-103.99589</v>
      </c>
      <c r="J54" s="95">
        <f t="shared" si="1"/>
        <v>1.3334093953787587E-2</v>
      </c>
      <c r="K54" s="95">
        <f>I54/'סכום נכסי הקרן'!$C$42</f>
        <v>-2.218020111097367E-5</v>
      </c>
    </row>
    <row r="55" spans="2:11">
      <c r="B55" s="87" t="s">
        <v>1822</v>
      </c>
      <c r="C55" s="84" t="s">
        <v>1832</v>
      </c>
      <c r="D55" s="97" t="s">
        <v>1610</v>
      </c>
      <c r="E55" s="97" t="s">
        <v>176</v>
      </c>
      <c r="F55" s="107">
        <v>43412</v>
      </c>
      <c r="G55" s="94">
        <v>21643013.399999999</v>
      </c>
      <c r="H55" s="96">
        <v>0.31869999999999998</v>
      </c>
      <c r="I55" s="94">
        <v>68.970960000000005</v>
      </c>
      <c r="J55" s="95">
        <f t="shared" si="1"/>
        <v>-8.8432846790668894E-3</v>
      </c>
      <c r="K55" s="95">
        <f>I55/'סכום נכסי הקרן'!$C$42</f>
        <v>1.4710098289623952E-5</v>
      </c>
    </row>
    <row r="56" spans="2:11">
      <c r="B56" s="87" t="s">
        <v>1822</v>
      </c>
      <c r="C56" s="84" t="s">
        <v>1833</v>
      </c>
      <c r="D56" s="97" t="s">
        <v>1610</v>
      </c>
      <c r="E56" s="97" t="s">
        <v>174</v>
      </c>
      <c r="F56" s="107">
        <v>43286</v>
      </c>
      <c r="G56" s="94">
        <v>4334730.4000000004</v>
      </c>
      <c r="H56" s="96">
        <v>0.60870000000000002</v>
      </c>
      <c r="I56" s="94">
        <v>26.386599999999998</v>
      </c>
      <c r="J56" s="95">
        <f t="shared" si="1"/>
        <v>-3.3832241208860418E-3</v>
      </c>
      <c r="K56" s="95">
        <f>I56/'סכום נכסי הקרן'!$C$42</f>
        <v>5.6277233132464922E-6</v>
      </c>
    </row>
    <row r="57" spans="2:11">
      <c r="B57" s="87" t="s">
        <v>1822</v>
      </c>
      <c r="C57" s="84" t="s">
        <v>1834</v>
      </c>
      <c r="D57" s="97" t="s">
        <v>1610</v>
      </c>
      <c r="E57" s="97" t="s">
        <v>174</v>
      </c>
      <c r="F57" s="107">
        <v>43375</v>
      </c>
      <c r="G57" s="94">
        <v>3947446</v>
      </c>
      <c r="H57" s="96">
        <v>6.0614999999999997</v>
      </c>
      <c r="I57" s="94">
        <v>239.27396999999999</v>
      </c>
      <c r="J57" s="95">
        <f t="shared" si="1"/>
        <v>-3.0679112382958135E-2</v>
      </c>
      <c r="K57" s="95">
        <f>I57/'סכום נכסי הקרן'!$C$42</f>
        <v>5.1032254978740801E-5</v>
      </c>
    </row>
    <row r="58" spans="2:11">
      <c r="B58" s="87" t="s">
        <v>1822</v>
      </c>
      <c r="C58" s="84" t="s">
        <v>1835</v>
      </c>
      <c r="D58" s="97" t="s">
        <v>1610</v>
      </c>
      <c r="E58" s="97" t="s">
        <v>176</v>
      </c>
      <c r="F58" s="107">
        <v>43335</v>
      </c>
      <c r="G58" s="94">
        <v>6165092.7000000002</v>
      </c>
      <c r="H58" s="96">
        <v>2.0800999999999998</v>
      </c>
      <c r="I58" s="94">
        <v>128.24009000000001</v>
      </c>
      <c r="J58" s="95">
        <f t="shared" si="1"/>
        <v>-1.6442624883561994E-2</v>
      </c>
      <c r="K58" s="95">
        <f>I58/'סכום נכסי הקרן'!$C$42</f>
        <v>2.7350994223804072E-5</v>
      </c>
    </row>
    <row r="59" spans="2:11">
      <c r="B59" s="87" t="s">
        <v>1822</v>
      </c>
      <c r="C59" s="84" t="s">
        <v>1836</v>
      </c>
      <c r="D59" s="97" t="s">
        <v>1610</v>
      </c>
      <c r="E59" s="97" t="s">
        <v>174</v>
      </c>
      <c r="F59" s="107">
        <v>43342</v>
      </c>
      <c r="G59" s="94">
        <v>5754341.2800000003</v>
      </c>
      <c r="H59" s="96">
        <v>-0.68830000000000002</v>
      </c>
      <c r="I59" s="94">
        <v>-39.60707</v>
      </c>
      <c r="J59" s="95">
        <f t="shared" si="1"/>
        <v>5.0783198510464377E-3</v>
      </c>
      <c r="K59" s="95">
        <f>I59/'סכום נכסי הקרן'!$C$42</f>
        <v>-8.4473797764162787E-6</v>
      </c>
    </row>
    <row r="60" spans="2:11">
      <c r="B60" s="87" t="s">
        <v>1822</v>
      </c>
      <c r="C60" s="84" t="s">
        <v>1837</v>
      </c>
      <c r="D60" s="97" t="s">
        <v>1610</v>
      </c>
      <c r="E60" s="97" t="s">
        <v>174</v>
      </c>
      <c r="F60" s="107">
        <v>43377</v>
      </c>
      <c r="G60" s="94">
        <v>737961.3</v>
      </c>
      <c r="H60" s="96">
        <v>-0.1285</v>
      </c>
      <c r="I60" s="94">
        <v>-0.94826999999999995</v>
      </c>
      <c r="J60" s="95">
        <f t="shared" si="1"/>
        <v>1.2158481718419982E-4</v>
      </c>
      <c r="K60" s="95">
        <f>I60/'סכום נכסי הקרן'!$C$42</f>
        <v>-2.0224663981916018E-7</v>
      </c>
    </row>
    <row r="61" spans="2:11">
      <c r="B61" s="87" t="s">
        <v>1822</v>
      </c>
      <c r="C61" s="84" t="s">
        <v>1838</v>
      </c>
      <c r="D61" s="97" t="s">
        <v>1610</v>
      </c>
      <c r="E61" s="97" t="s">
        <v>176</v>
      </c>
      <c r="F61" s="107">
        <v>43319</v>
      </c>
      <c r="G61" s="94">
        <v>48896501.700000003</v>
      </c>
      <c r="H61" s="96">
        <v>2.2122000000000002</v>
      </c>
      <c r="I61" s="94">
        <v>1081.6882000000001</v>
      </c>
      <c r="J61" s="95">
        <f t="shared" si="1"/>
        <v>-0.13869136643287902</v>
      </c>
      <c r="K61" s="95">
        <f>I61/'סכום נכסי הקרן'!$C$42</f>
        <v>2.3070201923717476E-4</v>
      </c>
    </row>
    <row r="62" spans="2:11">
      <c r="B62" s="87" t="s">
        <v>1822</v>
      </c>
      <c r="C62" s="84" t="s">
        <v>1839</v>
      </c>
      <c r="D62" s="97" t="s">
        <v>1610</v>
      </c>
      <c r="E62" s="97" t="s">
        <v>176</v>
      </c>
      <c r="F62" s="107">
        <v>43370</v>
      </c>
      <c r="G62" s="94">
        <v>20892101.600000001</v>
      </c>
      <c r="H62" s="96">
        <v>2.9192</v>
      </c>
      <c r="I62" s="94">
        <v>609.88996999999995</v>
      </c>
      <c r="J62" s="95">
        <f t="shared" si="1"/>
        <v>-7.8198572669099631E-2</v>
      </c>
      <c r="K62" s="95">
        <f>I62/'סכום נכסי הקרן'!$C$42</f>
        <v>1.3007708468253598E-4</v>
      </c>
    </row>
    <row r="63" spans="2:11">
      <c r="B63" s="87" t="s">
        <v>1822</v>
      </c>
      <c r="C63" s="84" t="s">
        <v>1840</v>
      </c>
      <c r="D63" s="97" t="s">
        <v>1610</v>
      </c>
      <c r="E63" s="97" t="s">
        <v>176</v>
      </c>
      <c r="F63" s="107">
        <v>43335</v>
      </c>
      <c r="G63" s="94">
        <v>1252216.73</v>
      </c>
      <c r="H63" s="96">
        <v>1.9867999999999999</v>
      </c>
      <c r="I63" s="94">
        <v>24.87942</v>
      </c>
      <c r="J63" s="95">
        <f t="shared" si="1"/>
        <v>-3.1899772557909926E-3</v>
      </c>
      <c r="K63" s="95">
        <f>I63/'סכום נכסי הקרן'!$C$42</f>
        <v>5.3062725760064222E-6</v>
      </c>
    </row>
    <row r="64" spans="2:11">
      <c r="B64" s="87" t="s">
        <v>1822</v>
      </c>
      <c r="C64" s="84" t="s">
        <v>1841</v>
      </c>
      <c r="D64" s="97" t="s">
        <v>1610</v>
      </c>
      <c r="E64" s="97" t="s">
        <v>176</v>
      </c>
      <c r="F64" s="107">
        <v>43306</v>
      </c>
      <c r="G64" s="94">
        <v>3686688.94</v>
      </c>
      <c r="H64" s="96">
        <v>3.2675000000000001</v>
      </c>
      <c r="I64" s="94">
        <v>120.46405</v>
      </c>
      <c r="J64" s="95">
        <f t="shared" si="1"/>
        <v>-1.5445600405494539E-2</v>
      </c>
      <c r="K64" s="95">
        <f>I64/'סכום נכסי הקרן'!$C$42</f>
        <v>2.56925235760989E-5</v>
      </c>
    </row>
    <row r="65" spans="2:11">
      <c r="B65" s="87" t="s">
        <v>1822</v>
      </c>
      <c r="C65" s="84" t="s">
        <v>1842</v>
      </c>
      <c r="D65" s="97" t="s">
        <v>1610</v>
      </c>
      <c r="E65" s="97" t="s">
        <v>177</v>
      </c>
      <c r="F65" s="107">
        <v>43433</v>
      </c>
      <c r="G65" s="94">
        <v>5548304.9500000002</v>
      </c>
      <c r="H65" s="96">
        <v>2.81E-2</v>
      </c>
      <c r="I65" s="94">
        <v>1.5603499999999999</v>
      </c>
      <c r="J65" s="95">
        <f t="shared" si="1"/>
        <v>-2.0006419004436099E-4</v>
      </c>
      <c r="K65" s="95">
        <f>I65/'סכום נכסי הקרן'!$C$42</f>
        <v>3.3279081320913512E-7</v>
      </c>
    </row>
    <row r="66" spans="2:11">
      <c r="B66" s="87" t="s">
        <v>1822</v>
      </c>
      <c r="C66" s="84" t="s">
        <v>1843</v>
      </c>
      <c r="D66" s="97" t="s">
        <v>1610</v>
      </c>
      <c r="E66" s="97" t="s">
        <v>176</v>
      </c>
      <c r="F66" s="107">
        <v>43438</v>
      </c>
      <c r="G66" s="94">
        <v>2986953.6</v>
      </c>
      <c r="H66" s="96">
        <v>0.16800000000000001</v>
      </c>
      <c r="I66" s="94">
        <v>5.0171599999999996</v>
      </c>
      <c r="J66" s="95">
        <f t="shared" si="1"/>
        <v>-6.4328775705640789E-4</v>
      </c>
      <c r="K66" s="95">
        <f>I66/'סכום נכסי הקרן'!$C$42</f>
        <v>1.0700578436891367E-6</v>
      </c>
    </row>
    <row r="67" spans="2:11">
      <c r="B67" s="87" t="s">
        <v>1822</v>
      </c>
      <c r="C67" s="84" t="s">
        <v>1844</v>
      </c>
      <c r="D67" s="97" t="s">
        <v>1610</v>
      </c>
      <c r="E67" s="97" t="s">
        <v>176</v>
      </c>
      <c r="F67" s="107">
        <v>43438</v>
      </c>
      <c r="G67" s="94">
        <v>3557736.4</v>
      </c>
      <c r="H67" s="96">
        <v>0.17349999999999999</v>
      </c>
      <c r="I67" s="94">
        <v>6.1734099999999996</v>
      </c>
      <c r="J67" s="95">
        <f t="shared" si="1"/>
        <v>-7.9153925174592788E-4</v>
      </c>
      <c r="K67" s="95">
        <f>I67/'סכום נכסי הקרן'!$C$42</f>
        <v>1.3166623732966365E-6</v>
      </c>
    </row>
    <row r="68" spans="2:11">
      <c r="B68" s="87" t="s">
        <v>1822</v>
      </c>
      <c r="C68" s="84" t="s">
        <v>1845</v>
      </c>
      <c r="D68" s="97" t="s">
        <v>1610</v>
      </c>
      <c r="E68" s="97" t="s">
        <v>174</v>
      </c>
      <c r="F68" s="107">
        <v>43440</v>
      </c>
      <c r="G68" s="94">
        <v>6617340</v>
      </c>
      <c r="H68" s="96">
        <v>2.1711</v>
      </c>
      <c r="I68" s="94">
        <v>143.66764999999998</v>
      </c>
      <c r="J68" s="95">
        <f t="shared" si="1"/>
        <v>-1.84207081954861E-2</v>
      </c>
      <c r="K68" s="95">
        <f>I68/'סכום נכסי הקרן'!$C$42</f>
        <v>3.0641377944272375E-5</v>
      </c>
    </row>
    <row r="69" spans="2:11">
      <c r="B69" s="87" t="s">
        <v>1822</v>
      </c>
      <c r="C69" s="84" t="s">
        <v>1846</v>
      </c>
      <c r="D69" s="97" t="s">
        <v>1610</v>
      </c>
      <c r="E69" s="97" t="s">
        <v>174</v>
      </c>
      <c r="F69" s="107">
        <v>43444</v>
      </c>
      <c r="G69" s="94">
        <v>1243117.75</v>
      </c>
      <c r="H69" s="96">
        <v>2.2833999999999999</v>
      </c>
      <c r="I69" s="94">
        <v>28.38522</v>
      </c>
      <c r="J69" s="95">
        <f t="shared" si="1"/>
        <v>-3.6394821985650631E-3</v>
      </c>
      <c r="K69" s="95">
        <f>I69/'סכום נכסי הקרן'!$C$42</f>
        <v>6.0539881737560211E-6</v>
      </c>
    </row>
    <row r="70" spans="2:11">
      <c r="B70" s="87" t="s">
        <v>1822</v>
      </c>
      <c r="C70" s="84" t="s">
        <v>1847</v>
      </c>
      <c r="D70" s="97" t="s">
        <v>1610</v>
      </c>
      <c r="E70" s="97" t="s">
        <v>176</v>
      </c>
      <c r="F70" s="107">
        <v>43452</v>
      </c>
      <c r="G70" s="94">
        <v>5579080</v>
      </c>
      <c r="H70" s="96">
        <v>0.60329999999999995</v>
      </c>
      <c r="I70" s="94">
        <v>33.660620000000002</v>
      </c>
      <c r="J70" s="95">
        <f t="shared" si="1"/>
        <v>-4.3158808451251437E-3</v>
      </c>
      <c r="K70" s="95">
        <f>I70/'סכום נכסי הקרן'!$C$42</f>
        <v>7.179123339586426E-6</v>
      </c>
    </row>
    <row r="71" spans="2:11">
      <c r="B71" s="87" t="s">
        <v>1822</v>
      </c>
      <c r="C71" s="84" t="s">
        <v>1848</v>
      </c>
      <c r="D71" s="97" t="s">
        <v>1610</v>
      </c>
      <c r="E71" s="97" t="s">
        <v>174</v>
      </c>
      <c r="F71" s="107">
        <v>43454</v>
      </c>
      <c r="G71" s="94">
        <v>18368914.23</v>
      </c>
      <c r="H71" s="96">
        <v>-1.4834000000000001</v>
      </c>
      <c r="I71" s="94">
        <v>-272.47689000000003</v>
      </c>
      <c r="J71" s="95">
        <f t="shared" si="1"/>
        <v>3.4936308074250293E-2</v>
      </c>
      <c r="K71" s="95">
        <f>I71/'סכום נכסי הקרן'!$C$42</f>
        <v>-5.8113760248531464E-5</v>
      </c>
    </row>
    <row r="72" spans="2:11">
      <c r="B72" s="87" t="s">
        <v>1822</v>
      </c>
      <c r="C72" s="84" t="s">
        <v>1849</v>
      </c>
      <c r="D72" s="97" t="s">
        <v>1610</v>
      </c>
      <c r="E72" s="97" t="s">
        <v>177</v>
      </c>
      <c r="F72" s="107">
        <v>43460</v>
      </c>
      <c r="G72" s="94">
        <v>3200892.45</v>
      </c>
      <c r="H72" s="96">
        <v>-0.79610000000000003</v>
      </c>
      <c r="I72" s="94">
        <v>-25.482610000000001</v>
      </c>
      <c r="J72" s="95">
        <f t="shared" si="1"/>
        <v>3.2673167749968494E-3</v>
      </c>
      <c r="K72" s="95">
        <f>I72/'סכום נכסי הקרן'!$C$42</f>
        <v>-5.4349206938130803E-6</v>
      </c>
    </row>
    <row r="73" spans="2:11">
      <c r="B73" s="83"/>
      <c r="C73" s="84"/>
      <c r="D73" s="84"/>
      <c r="E73" s="84"/>
      <c r="F73" s="84"/>
      <c r="G73" s="94"/>
      <c r="H73" s="96"/>
      <c r="I73" s="84"/>
      <c r="J73" s="95"/>
      <c r="K73" s="84"/>
    </row>
    <row r="74" spans="2:11">
      <c r="B74" s="102" t="s">
        <v>238</v>
      </c>
      <c r="C74" s="82"/>
      <c r="D74" s="82"/>
      <c r="E74" s="82"/>
      <c r="F74" s="82"/>
      <c r="G74" s="91"/>
      <c r="H74" s="93"/>
      <c r="I74" s="91">
        <v>-64.737880000000004</v>
      </c>
      <c r="J74" s="92">
        <f t="shared" ref="J74:J75" si="2">I74/$I$11</f>
        <v>8.3005297064049962E-3</v>
      </c>
      <c r="K74" s="92">
        <f>I74/'סכום נכסי הקרן'!$C$42</f>
        <v>-1.3807268709350727E-5</v>
      </c>
    </row>
    <row r="75" spans="2:11" s="140" customFormat="1">
      <c r="B75" s="87" t="s">
        <v>1978</v>
      </c>
      <c r="C75" s="84" t="s">
        <v>1850</v>
      </c>
      <c r="D75" s="97" t="s">
        <v>1610</v>
      </c>
      <c r="E75" s="97" t="s">
        <v>175</v>
      </c>
      <c r="F75" s="107">
        <v>43108</v>
      </c>
      <c r="G75" s="94">
        <v>2990.13</v>
      </c>
      <c r="H75" s="96">
        <v>991.34950000000003</v>
      </c>
      <c r="I75" s="94">
        <v>-64.737880000000004</v>
      </c>
      <c r="J75" s="95">
        <f t="shared" si="2"/>
        <v>8.3005297064049962E-3</v>
      </c>
      <c r="K75" s="95">
        <f>I75/'סכום נכסי הקרן'!$C$42</f>
        <v>-1.3807268709350727E-5</v>
      </c>
    </row>
    <row r="76" spans="2:11">
      <c r="C76" s="1"/>
      <c r="D76" s="1"/>
    </row>
    <row r="77" spans="2:11">
      <c r="C77" s="1"/>
      <c r="D77" s="1"/>
    </row>
    <row r="78" spans="2:11">
      <c r="C78" s="1"/>
      <c r="D78" s="1"/>
    </row>
    <row r="79" spans="2:11">
      <c r="B79" s="99" t="s">
        <v>265</v>
      </c>
      <c r="C79" s="1"/>
      <c r="D79" s="1"/>
    </row>
    <row r="80" spans="2:11">
      <c r="B80" s="99" t="s">
        <v>123</v>
      </c>
      <c r="C80" s="1"/>
      <c r="D80" s="1"/>
    </row>
    <row r="81" spans="2:4">
      <c r="B81" s="99" t="s">
        <v>248</v>
      </c>
      <c r="C81" s="1"/>
      <c r="D81" s="1"/>
    </row>
    <row r="82" spans="2:4">
      <c r="B82" s="99" t="s">
        <v>256</v>
      </c>
      <c r="C82" s="1"/>
      <c r="D82" s="1"/>
    </row>
    <row r="83" spans="2:4">
      <c r="C83" s="1"/>
      <c r="D83" s="1"/>
    </row>
    <row r="84" spans="2:4">
      <c r="C84" s="1"/>
      <c r="D84" s="1"/>
    </row>
    <row r="85" spans="2:4">
      <c r="C85" s="1"/>
      <c r="D85" s="1"/>
    </row>
    <row r="86" spans="2:4">
      <c r="C86" s="1"/>
      <c r="D86" s="1"/>
    </row>
    <row r="87" spans="2:4">
      <c r="C87" s="1"/>
      <c r="D87" s="1"/>
    </row>
    <row r="88" spans="2:4">
      <c r="C88" s="1"/>
      <c r="D88" s="1"/>
    </row>
    <row r="89" spans="2:4">
      <c r="C89" s="1"/>
      <c r="D89" s="1"/>
    </row>
    <row r="90" spans="2:4">
      <c r="C90" s="1"/>
      <c r="D90" s="1"/>
    </row>
    <row r="91" spans="2:4">
      <c r="C91" s="1"/>
      <c r="D91" s="1"/>
    </row>
    <row r="92" spans="2:4">
      <c r="C92" s="1"/>
      <c r="D92" s="1"/>
    </row>
    <row r="93" spans="2:4">
      <c r="C93" s="1"/>
      <c r="D93" s="1"/>
    </row>
    <row r="94" spans="2:4">
      <c r="C94" s="1"/>
      <c r="D94" s="1"/>
    </row>
    <row r="95" spans="2:4">
      <c r="C95" s="1"/>
      <c r="D95" s="1"/>
    </row>
    <row r="96" spans="2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H41:XFD44 D1:XFD40 A1:B1048576 D41:AF44 D45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BZ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8" width="7.5703125" style="1" customWidth="1"/>
    <col min="19" max="19" width="6.7109375" style="1" customWidth="1"/>
    <col min="20" max="20" width="7.7109375" style="1" customWidth="1"/>
    <col min="21" max="21" width="7.140625" style="1" customWidth="1"/>
    <col min="22" max="22" width="6" style="1" customWidth="1"/>
    <col min="23" max="23" width="7.85546875" style="1" customWidth="1"/>
    <col min="24" max="24" width="8.140625" style="1" customWidth="1"/>
    <col min="25" max="25" width="6.28515625" style="1" customWidth="1"/>
    <col min="26" max="26" width="8" style="1" customWidth="1"/>
    <col min="27" max="27" width="8.7109375" style="1" customWidth="1"/>
    <col min="28" max="28" width="10" style="1" customWidth="1"/>
    <col min="29" max="29" width="9.5703125" style="1" customWidth="1"/>
    <col min="30" max="30" width="6.140625" style="1" customWidth="1"/>
    <col min="31" max="32" width="5.7109375" style="1" customWidth="1"/>
    <col min="33" max="33" width="6.85546875" style="1" customWidth="1"/>
    <col min="34" max="34" width="6.42578125" style="1" customWidth="1"/>
    <col min="35" max="35" width="6.7109375" style="1" customWidth="1"/>
    <col min="36" max="36" width="7.28515625" style="1" customWidth="1"/>
    <col min="37" max="48" width="5.7109375" style="1" customWidth="1"/>
    <col min="49" max="16384" width="9.140625" style="1"/>
  </cols>
  <sheetData>
    <row r="1" spans="2:78">
      <c r="B1" s="57" t="s">
        <v>190</v>
      </c>
      <c r="C1" s="78" t="s" vm="1">
        <v>266</v>
      </c>
    </row>
    <row r="2" spans="2:78">
      <c r="B2" s="57" t="s">
        <v>189</v>
      </c>
      <c r="C2" s="78" t="s">
        <v>267</v>
      </c>
    </row>
    <row r="3" spans="2:78">
      <c r="B3" s="57" t="s">
        <v>191</v>
      </c>
      <c r="C3" s="78" t="s">
        <v>268</v>
      </c>
    </row>
    <row r="4" spans="2:78">
      <c r="B4" s="57" t="s">
        <v>192</v>
      </c>
      <c r="C4" s="78">
        <v>8801</v>
      </c>
    </row>
    <row r="6" spans="2:78" ht="26.25" customHeight="1">
      <c r="B6" s="173" t="s">
        <v>221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78" ht="26.25" customHeight="1">
      <c r="B7" s="173" t="s">
        <v>111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5"/>
    </row>
    <row r="8" spans="2:78" s="3" customFormat="1" ht="47.25">
      <c r="B8" s="23" t="s">
        <v>127</v>
      </c>
      <c r="C8" s="31" t="s">
        <v>48</v>
      </c>
      <c r="D8" s="31" t="s">
        <v>55</v>
      </c>
      <c r="E8" s="31" t="s">
        <v>15</v>
      </c>
      <c r="F8" s="31" t="s">
        <v>71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250</v>
      </c>
      <c r="M8" s="31" t="s">
        <v>249</v>
      </c>
      <c r="N8" s="31" t="s">
        <v>121</v>
      </c>
      <c r="O8" s="31" t="s">
        <v>64</v>
      </c>
      <c r="P8" s="31" t="s">
        <v>193</v>
      </c>
      <c r="Q8" s="32" t="s">
        <v>195</v>
      </c>
      <c r="R8" s="1"/>
      <c r="S8" s="1"/>
      <c r="T8" s="1"/>
      <c r="U8" s="1"/>
      <c r="V8" s="1"/>
    </row>
    <row r="9" spans="2:78" s="3" customFormat="1" ht="18.75" customHeight="1">
      <c r="B9" s="16"/>
      <c r="C9" s="17"/>
      <c r="D9" s="17"/>
      <c r="E9" s="17"/>
      <c r="F9" s="17"/>
      <c r="G9" s="17" t="s">
        <v>22</v>
      </c>
      <c r="H9" s="17" t="s">
        <v>21</v>
      </c>
      <c r="I9" s="17"/>
      <c r="J9" s="17" t="s">
        <v>20</v>
      </c>
      <c r="K9" s="17" t="s">
        <v>20</v>
      </c>
      <c r="L9" s="17" t="s">
        <v>257</v>
      </c>
      <c r="M9" s="17"/>
      <c r="N9" s="17" t="s">
        <v>253</v>
      </c>
      <c r="O9" s="17" t="s">
        <v>20</v>
      </c>
      <c r="P9" s="33" t="s">
        <v>20</v>
      </c>
      <c r="Q9" s="18" t="s">
        <v>20</v>
      </c>
      <c r="R9" s="1"/>
      <c r="S9" s="1"/>
      <c r="T9" s="1"/>
      <c r="U9" s="1"/>
      <c r="V9" s="1"/>
    </row>
    <row r="10" spans="2:78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1" t="s">
        <v>14</v>
      </c>
      <c r="Q10" s="21" t="s">
        <v>124</v>
      </c>
      <c r="R10" s="1"/>
      <c r="S10" s="1"/>
      <c r="T10" s="1"/>
      <c r="U10" s="1"/>
      <c r="V10" s="1"/>
    </row>
    <row r="11" spans="2:78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"/>
      <c r="S11" s="1"/>
      <c r="T11" s="1"/>
      <c r="U11" s="1"/>
      <c r="V11" s="1"/>
      <c r="BZ11" s="1"/>
    </row>
    <row r="12" spans="2:78" ht="18" customHeight="1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</row>
    <row r="13" spans="2:78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</row>
    <row r="14" spans="2:78">
      <c r="B14" s="99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</row>
    <row r="15" spans="2:78">
      <c r="B15" s="99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2:7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</row>
    <row r="17" spans="2:17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</row>
    <row r="18" spans="2:17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2:17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2:17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2:17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2:17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  <row r="23" spans="2:17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</row>
    <row r="24" spans="2:17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2:17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</row>
    <row r="26" spans="2:17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</row>
    <row r="27" spans="2:17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2:17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2:17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2:17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2:17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2:17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2:17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</row>
    <row r="34" spans="2:17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</row>
    <row r="35" spans="2:17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</row>
    <row r="36" spans="2:17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</row>
    <row r="37" spans="2:17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</row>
    <row r="38" spans="2:17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</row>
    <row r="39" spans="2:17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</row>
    <row r="40" spans="2:17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</row>
    <row r="41" spans="2:17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</row>
    <row r="42" spans="2:17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</row>
    <row r="43" spans="2:17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</row>
    <row r="44" spans="2:17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</row>
    <row r="45" spans="2:17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</row>
    <row r="46" spans="2:17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</row>
    <row r="47" spans="2:17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</row>
    <row r="48" spans="2:17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</row>
    <row r="49" spans="2:17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</row>
    <row r="50" spans="2:17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</row>
    <row r="51" spans="2:17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</row>
    <row r="52" spans="2:17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</row>
    <row r="53" spans="2:17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</row>
    <row r="54" spans="2:17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</row>
    <row r="55" spans="2:17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</row>
    <row r="56" spans="2:17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  <row r="57" spans="2:17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</row>
    <row r="58" spans="2:17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</row>
    <row r="59" spans="2:17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</row>
    <row r="60" spans="2:17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</row>
    <row r="61" spans="2:17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</row>
    <row r="62" spans="2:17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</row>
    <row r="63" spans="2:17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</row>
    <row r="64" spans="2:17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</row>
    <row r="65" spans="2:17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</row>
    <row r="66" spans="2:17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</row>
    <row r="67" spans="2:17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</row>
    <row r="68" spans="2:17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</row>
    <row r="69" spans="2:17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</row>
    <row r="70" spans="2:17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</row>
    <row r="71" spans="2:17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</row>
    <row r="72" spans="2:17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</row>
    <row r="73" spans="2:17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</row>
    <row r="74" spans="2:17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</row>
    <row r="75" spans="2:17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</row>
    <row r="76" spans="2:17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</row>
    <row r="77" spans="2:17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</row>
    <row r="78" spans="2:17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</row>
    <row r="79" spans="2:17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</row>
    <row r="80" spans="2:17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</row>
    <row r="81" spans="2:17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</row>
    <row r="82" spans="2:17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</row>
    <row r="83" spans="2:17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</row>
    <row r="84" spans="2:17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</row>
    <row r="85" spans="2:17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</row>
    <row r="86" spans="2:17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</row>
    <row r="87" spans="2:17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</row>
    <row r="88" spans="2:17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</row>
    <row r="89" spans="2:17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</row>
    <row r="90" spans="2:17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</row>
    <row r="91" spans="2:17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</row>
    <row r="92" spans="2:17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</row>
    <row r="93" spans="2:17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</row>
    <row r="94" spans="2:17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</row>
    <row r="95" spans="2:17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</row>
    <row r="96" spans="2:17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</row>
    <row r="97" spans="2:17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</row>
    <row r="98" spans="2:17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</row>
    <row r="99" spans="2:17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</row>
    <row r="100" spans="2:17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</row>
    <row r="101" spans="2:17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</row>
    <row r="102" spans="2:17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</row>
    <row r="103" spans="2:17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</row>
    <row r="104" spans="2:17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</row>
    <row r="105" spans="2:17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</row>
    <row r="106" spans="2:17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</row>
    <row r="107" spans="2:17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</row>
    <row r="108" spans="2:17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</row>
    <row r="109" spans="2:17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</row>
    <row r="110" spans="2:17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</row>
    <row r="111" spans="2:17">
      <c r="D111" s="1"/>
    </row>
    <row r="112" spans="2:17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10" priority="1" operator="equal">
      <formula>"NR3"</formula>
    </cfRule>
  </conditionalFormatting>
  <dataValidations count="1">
    <dataValidation allowBlank="1" showInputMessage="1" showErrorMessage="1" sqref="C5:C1048576 A1:B1048576 D1:XFD35 D40:XFD1048576 D36:AF39 AH36:XFD39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AZ78"/>
  <sheetViews>
    <sheetView rightToLeft="1" workbookViewId="0">
      <selection activeCell="B1" sqref="B1:Q1048576"/>
    </sheetView>
  </sheetViews>
  <sheetFormatPr defaultColWidth="9.140625" defaultRowHeight="18"/>
  <cols>
    <col min="1" max="1" width="6.28515625" style="1" customWidth="1"/>
    <col min="2" max="2" width="45.5703125" style="2" bestFit="1" customWidth="1"/>
    <col min="3" max="3" width="41.7109375" style="2" bestFit="1" customWidth="1"/>
    <col min="4" max="4" width="10.140625" style="2" bestFit="1" customWidth="1"/>
    <col min="5" max="5" width="12.42578125" style="2" bestFit="1" customWidth="1"/>
    <col min="6" max="6" width="6.42578125" style="1" bestFit="1" customWidth="1"/>
    <col min="7" max="7" width="11.28515625" style="1" bestFit="1" customWidth="1"/>
    <col min="8" max="8" width="11.140625" style="1" bestFit="1" customWidth="1"/>
    <col min="9" max="9" width="6.85546875" style="1" bestFit="1" customWidth="1"/>
    <col min="10" max="10" width="12" style="1" bestFit="1" customWidth="1"/>
    <col min="11" max="11" width="6.85546875" style="1" bestFit="1" customWidth="1"/>
    <col min="12" max="12" width="7.5703125" style="1" customWidth="1"/>
    <col min="13" max="13" width="14.28515625" style="1" bestFit="1" customWidth="1"/>
    <col min="14" max="14" width="7.28515625" style="1" bestFit="1" customWidth="1"/>
    <col min="15" max="15" width="10.140625" style="1" bestFit="1" customWidth="1"/>
    <col min="16" max="16" width="9.140625" style="1" bestFit="1" customWidth="1"/>
    <col min="17" max="17" width="10.42578125" style="1" bestFit="1" customWidth="1"/>
    <col min="18" max="18" width="8.7109375" style="1" customWidth="1"/>
    <col min="19" max="19" width="10" style="1" customWidth="1"/>
    <col min="20" max="20" width="9.5703125" style="1" customWidth="1"/>
    <col min="21" max="21" width="6.140625" style="1" customWidth="1"/>
    <col min="22" max="23" width="5.7109375" style="1" customWidth="1"/>
    <col min="24" max="24" width="6.85546875" style="1" customWidth="1"/>
    <col min="25" max="25" width="6.42578125" style="1" customWidth="1"/>
    <col min="26" max="26" width="6.7109375" style="1" customWidth="1"/>
    <col min="27" max="27" width="7.28515625" style="1" customWidth="1"/>
    <col min="28" max="39" width="5.7109375" style="1" customWidth="1"/>
    <col min="40" max="16384" width="9.140625" style="1"/>
  </cols>
  <sheetData>
    <row r="1" spans="2:52">
      <c r="B1" s="57" t="s">
        <v>190</v>
      </c>
      <c r="C1" s="78" t="s" vm="1">
        <v>266</v>
      </c>
    </row>
    <row r="2" spans="2:52">
      <c r="B2" s="57" t="s">
        <v>189</v>
      </c>
      <c r="C2" s="78" t="s">
        <v>267</v>
      </c>
    </row>
    <row r="3" spans="2:52">
      <c r="B3" s="57" t="s">
        <v>191</v>
      </c>
      <c r="C3" s="78" t="s">
        <v>268</v>
      </c>
    </row>
    <row r="4" spans="2:52">
      <c r="B4" s="57" t="s">
        <v>192</v>
      </c>
      <c r="C4" s="78">
        <v>8801</v>
      </c>
    </row>
    <row r="6" spans="2:52" ht="26.25" customHeight="1">
      <c r="B6" s="173" t="s">
        <v>222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2:52" s="3" customFormat="1" ht="63">
      <c r="B7" s="23" t="s">
        <v>127</v>
      </c>
      <c r="C7" s="31" t="s">
        <v>234</v>
      </c>
      <c r="D7" s="31" t="s">
        <v>48</v>
      </c>
      <c r="E7" s="31" t="s">
        <v>128</v>
      </c>
      <c r="F7" s="31" t="s">
        <v>15</v>
      </c>
      <c r="G7" s="31" t="s">
        <v>113</v>
      </c>
      <c r="H7" s="31" t="s">
        <v>71</v>
      </c>
      <c r="I7" s="31" t="s">
        <v>18</v>
      </c>
      <c r="J7" s="31" t="s">
        <v>112</v>
      </c>
      <c r="K7" s="14" t="s">
        <v>36</v>
      </c>
      <c r="L7" s="71" t="s">
        <v>19</v>
      </c>
      <c r="M7" s="31" t="s">
        <v>250</v>
      </c>
      <c r="N7" s="31" t="s">
        <v>249</v>
      </c>
      <c r="O7" s="31" t="s">
        <v>121</v>
      </c>
      <c r="P7" s="31" t="s">
        <v>193</v>
      </c>
      <c r="Q7" s="32" t="s">
        <v>195</v>
      </c>
      <c r="AY7" s="3" t="s">
        <v>173</v>
      </c>
      <c r="AZ7" s="3" t="s">
        <v>175</v>
      </c>
    </row>
    <row r="8" spans="2:52" s="3" customFormat="1" ht="24" customHeight="1">
      <c r="B8" s="16"/>
      <c r="C8" s="70"/>
      <c r="D8" s="17"/>
      <c r="E8" s="17"/>
      <c r="F8" s="17"/>
      <c r="G8" s="17" t="s">
        <v>22</v>
      </c>
      <c r="H8" s="17"/>
      <c r="I8" s="17" t="s">
        <v>21</v>
      </c>
      <c r="J8" s="17"/>
      <c r="K8" s="17" t="s">
        <v>20</v>
      </c>
      <c r="L8" s="17" t="s">
        <v>20</v>
      </c>
      <c r="M8" s="17" t="s">
        <v>257</v>
      </c>
      <c r="N8" s="17"/>
      <c r="O8" s="17" t="s">
        <v>253</v>
      </c>
      <c r="P8" s="33" t="s">
        <v>20</v>
      </c>
      <c r="Q8" s="18" t="s">
        <v>20</v>
      </c>
      <c r="AY8" s="3" t="s">
        <v>171</v>
      </c>
      <c r="AZ8" s="3" t="s">
        <v>174</v>
      </c>
    </row>
    <row r="9" spans="2:52" s="4" customFormat="1" ht="18" customHeight="1">
      <c r="B9" s="19"/>
      <c r="C9" s="14" t="s">
        <v>1</v>
      </c>
      <c r="D9" s="14" t="s">
        <v>2</v>
      </c>
      <c r="E9" s="14" t="s">
        <v>3</v>
      </c>
      <c r="F9" s="14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1" t="s">
        <v>11</v>
      </c>
      <c r="N9" s="21" t="s">
        <v>12</v>
      </c>
      <c r="O9" s="21" t="s">
        <v>13</v>
      </c>
      <c r="P9" s="21" t="s">
        <v>14</v>
      </c>
      <c r="Q9" s="21" t="s">
        <v>124</v>
      </c>
      <c r="AY9" s="4" t="s">
        <v>172</v>
      </c>
      <c r="AZ9" s="4" t="s">
        <v>176</v>
      </c>
    </row>
    <row r="10" spans="2:52" s="139" customFormat="1" ht="18" customHeight="1">
      <c r="B10" s="79" t="s">
        <v>41</v>
      </c>
      <c r="C10" s="80"/>
      <c r="D10" s="80"/>
      <c r="E10" s="80"/>
      <c r="F10" s="80"/>
      <c r="G10" s="80"/>
      <c r="H10" s="80"/>
      <c r="I10" s="88">
        <v>5.5709152081902769</v>
      </c>
      <c r="J10" s="80"/>
      <c r="K10" s="80"/>
      <c r="L10" s="103">
        <v>4.2207704111409325E-2</v>
      </c>
      <c r="M10" s="88"/>
      <c r="N10" s="90"/>
      <c r="O10" s="88">
        <f>O11+O69</f>
        <v>75143.493939999986</v>
      </c>
      <c r="P10" s="89">
        <f>O10/$O$10</f>
        <v>1</v>
      </c>
      <c r="Q10" s="89">
        <f>O10/'[5]סכום נכסי הקרן'!$C$42</f>
        <v>1.6025954122807579E-2</v>
      </c>
      <c r="AY10" s="140" t="s">
        <v>28</v>
      </c>
      <c r="AZ10" s="139" t="s">
        <v>177</v>
      </c>
    </row>
    <row r="11" spans="2:52" s="140" customFormat="1" ht="21.75" customHeight="1">
      <c r="B11" s="81" t="s">
        <v>39</v>
      </c>
      <c r="C11" s="82"/>
      <c r="D11" s="82"/>
      <c r="E11" s="82"/>
      <c r="F11" s="82"/>
      <c r="G11" s="82"/>
      <c r="H11" s="82"/>
      <c r="I11" s="91">
        <v>5.4331795934840637</v>
      </c>
      <c r="J11" s="82"/>
      <c r="K11" s="82"/>
      <c r="L11" s="104">
        <v>4.0755534243917264E-2</v>
      </c>
      <c r="M11" s="91"/>
      <c r="N11" s="93"/>
      <c r="O11" s="91">
        <f>O12+O23</f>
        <v>63339.554099999994</v>
      </c>
      <c r="P11" s="92">
        <f t="shared" ref="P11:P21" si="0">O11/$O$10</f>
        <v>0.8429146793543415</v>
      </c>
      <c r="Q11" s="92">
        <f>O11/'[5]סכום נכסי הקרן'!$C$42</f>
        <v>1.3508511980773737E-2</v>
      </c>
      <c r="AZ11" s="140" t="s">
        <v>183</v>
      </c>
    </row>
    <row r="12" spans="2:52" s="140" customFormat="1">
      <c r="B12" s="102" t="s">
        <v>37</v>
      </c>
      <c r="C12" s="82"/>
      <c r="D12" s="82"/>
      <c r="E12" s="82"/>
      <c r="F12" s="82"/>
      <c r="G12" s="82"/>
      <c r="H12" s="82"/>
      <c r="I12" s="91">
        <v>8.8096680792504642</v>
      </c>
      <c r="J12" s="82"/>
      <c r="K12" s="82"/>
      <c r="L12" s="104">
        <v>3.4368413961295044E-2</v>
      </c>
      <c r="M12" s="91"/>
      <c r="N12" s="93"/>
      <c r="O12" s="91">
        <f>SUM(O13:O21)</f>
        <v>30117.708429999995</v>
      </c>
      <c r="P12" s="92">
        <f t="shared" si="0"/>
        <v>0.40080260912605631</v>
      </c>
      <c r="Q12" s="92">
        <f>O12/'[5]סכום נכסי הקרן'!$C$42</f>
        <v>6.4232442261557563E-3</v>
      </c>
      <c r="AZ12" s="140" t="s">
        <v>178</v>
      </c>
    </row>
    <row r="13" spans="2:52" s="140" customFormat="1">
      <c r="B13" s="149" t="s">
        <v>1979</v>
      </c>
      <c r="C13" s="97" t="s">
        <v>1883</v>
      </c>
      <c r="D13" s="84">
        <v>6028</v>
      </c>
      <c r="E13" s="84"/>
      <c r="F13" s="84" t="s">
        <v>1582</v>
      </c>
      <c r="G13" s="107">
        <v>43100</v>
      </c>
      <c r="H13" s="84"/>
      <c r="I13" s="94">
        <v>9.3099999999999987</v>
      </c>
      <c r="J13" s="97" t="s">
        <v>175</v>
      </c>
      <c r="K13" s="98">
        <v>4.7799999999999995E-2</v>
      </c>
      <c r="L13" s="98">
        <v>4.7799999999999995E-2</v>
      </c>
      <c r="M13" s="94">
        <v>2098296.06</v>
      </c>
      <c r="N13" s="96">
        <v>101.36</v>
      </c>
      <c r="O13" s="94">
        <v>2126.8328900000001</v>
      </c>
      <c r="P13" s="95">
        <f t="shared" si="0"/>
        <v>2.830361989420159E-2</v>
      </c>
      <c r="Q13" s="95">
        <f>O13/'[5]סכום נכסי הקרן'!$C$42</f>
        <v>4.5359251393385853E-4</v>
      </c>
      <c r="AZ13" s="140" t="s">
        <v>179</v>
      </c>
    </row>
    <row r="14" spans="2:52" s="140" customFormat="1">
      <c r="B14" s="149" t="s">
        <v>1979</v>
      </c>
      <c r="C14" s="97" t="s">
        <v>1883</v>
      </c>
      <c r="D14" s="84">
        <v>5212</v>
      </c>
      <c r="E14" s="84"/>
      <c r="F14" s="84" t="s">
        <v>1582</v>
      </c>
      <c r="G14" s="107">
        <v>42643</v>
      </c>
      <c r="H14" s="84"/>
      <c r="I14" s="94">
        <v>8.35</v>
      </c>
      <c r="J14" s="97" t="s">
        <v>175</v>
      </c>
      <c r="K14" s="98">
        <v>3.4499999999999996E-2</v>
      </c>
      <c r="L14" s="98">
        <v>3.4499999999999996E-2</v>
      </c>
      <c r="M14" s="94">
        <v>222165.91</v>
      </c>
      <c r="N14" s="96">
        <v>98.35</v>
      </c>
      <c r="O14" s="94">
        <v>218.50017000000003</v>
      </c>
      <c r="P14" s="95">
        <f t="shared" si="0"/>
        <v>2.907772297285862E-3</v>
      </c>
      <c r="Q14" s="95">
        <f>O14/'[5]סכום נכסי הקרן'!$C$42</f>
        <v>4.6599825435874029E-5</v>
      </c>
      <c r="AZ14" s="140" t="s">
        <v>180</v>
      </c>
    </row>
    <row r="15" spans="2:52" s="140" customFormat="1">
      <c r="B15" s="149" t="s">
        <v>1979</v>
      </c>
      <c r="C15" s="97" t="s">
        <v>1883</v>
      </c>
      <c r="D15" s="84">
        <v>5211</v>
      </c>
      <c r="E15" s="84"/>
      <c r="F15" s="84" t="s">
        <v>1582</v>
      </c>
      <c r="G15" s="107">
        <v>42643</v>
      </c>
      <c r="H15" s="84"/>
      <c r="I15" s="94">
        <v>5.89</v>
      </c>
      <c r="J15" s="97" t="s">
        <v>175</v>
      </c>
      <c r="K15" s="98">
        <v>3.5299999999999998E-2</v>
      </c>
      <c r="L15" s="98">
        <v>3.5299999999999998E-2</v>
      </c>
      <c r="M15" s="94">
        <v>223900.44</v>
      </c>
      <c r="N15" s="96">
        <v>101.96</v>
      </c>
      <c r="O15" s="94">
        <v>228.28889000000001</v>
      </c>
      <c r="P15" s="95">
        <f t="shared" si="0"/>
        <v>3.0380393302217542E-3</v>
      </c>
      <c r="Q15" s="95">
        <f>O15/'[5]סכום נכסי הקרן'!$C$42</f>
        <v>4.8687478929418893E-5</v>
      </c>
      <c r="AZ15" s="140" t="s">
        <v>182</v>
      </c>
    </row>
    <row r="16" spans="2:52" s="140" customFormat="1">
      <c r="B16" s="149" t="s">
        <v>1979</v>
      </c>
      <c r="C16" s="97" t="s">
        <v>1883</v>
      </c>
      <c r="D16" s="84">
        <v>6027</v>
      </c>
      <c r="E16" s="84"/>
      <c r="F16" s="84" t="s">
        <v>1582</v>
      </c>
      <c r="G16" s="107">
        <v>43100</v>
      </c>
      <c r="H16" s="84"/>
      <c r="I16" s="94">
        <v>9.7200000000000006</v>
      </c>
      <c r="J16" s="97" t="s">
        <v>175</v>
      </c>
      <c r="K16" s="98">
        <v>3.4499999999999996E-2</v>
      </c>
      <c r="L16" s="98">
        <v>3.4499999999999996E-2</v>
      </c>
      <c r="M16" s="94">
        <v>7870729.0899999999</v>
      </c>
      <c r="N16" s="96">
        <v>99.81</v>
      </c>
      <c r="O16" s="94">
        <v>7855.7746999999999</v>
      </c>
      <c r="P16" s="95">
        <f t="shared" si="0"/>
        <v>0.10454364427441476</v>
      </c>
      <c r="Q16" s="95">
        <f>O16/'[5]סכום נכסי הקרן'!$C$42</f>
        <v>1.6754116469728862E-3</v>
      </c>
      <c r="AZ16" s="140" t="s">
        <v>181</v>
      </c>
    </row>
    <row r="17" spans="2:52" s="140" customFormat="1">
      <c r="B17" s="149" t="s">
        <v>1979</v>
      </c>
      <c r="C17" s="97" t="s">
        <v>1883</v>
      </c>
      <c r="D17" s="84">
        <v>6026</v>
      </c>
      <c r="E17" s="84"/>
      <c r="F17" s="84" t="s">
        <v>1582</v>
      </c>
      <c r="G17" s="107">
        <v>43100</v>
      </c>
      <c r="H17" s="84"/>
      <c r="I17" s="94">
        <v>7.76</v>
      </c>
      <c r="J17" s="97" t="s">
        <v>175</v>
      </c>
      <c r="K17" s="98">
        <v>3.5900000000000001E-2</v>
      </c>
      <c r="L17" s="98">
        <v>3.5900000000000001E-2</v>
      </c>
      <c r="M17" s="94">
        <v>10804441.16</v>
      </c>
      <c r="N17" s="96">
        <v>101.65</v>
      </c>
      <c r="O17" s="94">
        <f>10982.71444-0.34373</f>
        <v>10982.370709999999</v>
      </c>
      <c r="P17" s="95">
        <f t="shared" si="0"/>
        <v>0.14615198381338404</v>
      </c>
      <c r="Q17" s="95">
        <f>O17/'[5]סכום נכסי הקרן'!$C$42</f>
        <v>2.3422249875506081E-3</v>
      </c>
      <c r="AZ17" s="140" t="s">
        <v>184</v>
      </c>
    </row>
    <row r="18" spans="2:52" s="140" customFormat="1">
      <c r="B18" s="149" t="s">
        <v>1979</v>
      </c>
      <c r="C18" s="97" t="s">
        <v>1883</v>
      </c>
      <c r="D18" s="84">
        <v>5210</v>
      </c>
      <c r="E18" s="84"/>
      <c r="F18" s="84" t="s">
        <v>1582</v>
      </c>
      <c r="G18" s="107">
        <v>42643</v>
      </c>
      <c r="H18" s="84"/>
      <c r="I18" s="94">
        <v>8.8199999999999985</v>
      </c>
      <c r="J18" s="97" t="s">
        <v>175</v>
      </c>
      <c r="K18" s="98">
        <v>2.3899999999999998E-2</v>
      </c>
      <c r="L18" s="98">
        <v>2.3899999999999998E-2</v>
      </c>
      <c r="M18" s="94">
        <v>162073.24</v>
      </c>
      <c r="N18" s="96">
        <v>103.7</v>
      </c>
      <c r="O18" s="94">
        <v>168.06988000000001</v>
      </c>
      <c r="P18" s="95">
        <f t="shared" si="0"/>
        <v>2.2366524523626647E-3</v>
      </c>
      <c r="Q18" s="95">
        <f>O18/'[5]סכום נכסי הקרן'!$C$42</f>
        <v>3.5844489590229128E-5</v>
      </c>
      <c r="AZ18" s="140" t="s">
        <v>185</v>
      </c>
    </row>
    <row r="19" spans="2:52" s="140" customFormat="1">
      <c r="B19" s="149" t="s">
        <v>1979</v>
      </c>
      <c r="C19" s="97" t="s">
        <v>1883</v>
      </c>
      <c r="D19" s="84">
        <v>6025</v>
      </c>
      <c r="E19" s="84"/>
      <c r="F19" s="84" t="s">
        <v>1582</v>
      </c>
      <c r="G19" s="107">
        <v>43100</v>
      </c>
      <c r="H19" s="84"/>
      <c r="I19" s="94">
        <v>9.66</v>
      </c>
      <c r="J19" s="97" t="s">
        <v>175</v>
      </c>
      <c r="K19" s="98">
        <v>3.4800000000000005E-2</v>
      </c>
      <c r="L19" s="98">
        <v>3.4800000000000005E-2</v>
      </c>
      <c r="M19" s="94">
        <v>4438244.42</v>
      </c>
      <c r="N19" s="96">
        <v>105.75</v>
      </c>
      <c r="O19" s="94">
        <f>4693.44293-0.38364</f>
        <v>4693.0592900000001</v>
      </c>
      <c r="P19" s="95">
        <f t="shared" si="0"/>
        <v>6.2454632383041421E-2</v>
      </c>
      <c r="Q19" s="95">
        <f>O19/'[5]סכום נכסי הקרן'!$C$42</f>
        <v>1.0008950733274343E-3</v>
      </c>
      <c r="AZ19" s="140" t="s">
        <v>186</v>
      </c>
    </row>
    <row r="20" spans="2:52" s="140" customFormat="1">
      <c r="B20" s="149" t="s">
        <v>1979</v>
      </c>
      <c r="C20" s="97" t="s">
        <v>1883</v>
      </c>
      <c r="D20" s="84">
        <v>6024</v>
      </c>
      <c r="E20" s="84"/>
      <c r="F20" s="84" t="s">
        <v>1582</v>
      </c>
      <c r="G20" s="107">
        <v>43100</v>
      </c>
      <c r="H20" s="84"/>
      <c r="I20" s="94">
        <v>8.9</v>
      </c>
      <c r="J20" s="97" t="s">
        <v>175</v>
      </c>
      <c r="K20" s="98">
        <v>2.2100000000000005E-2</v>
      </c>
      <c r="L20" s="98">
        <v>2.2100000000000005E-2</v>
      </c>
      <c r="M20" s="94">
        <v>3516666.45</v>
      </c>
      <c r="N20" s="96">
        <v>105.66</v>
      </c>
      <c r="O20" s="94">
        <f>3715.71013-0.44292</f>
        <v>3715.26721</v>
      </c>
      <c r="P20" s="95">
        <f t="shared" si="0"/>
        <v>4.9442300526597004E-2</v>
      </c>
      <c r="Q20" s="95">
        <f>O20/'[5]סכום נכסי הקרן'!$C$42</f>
        <v>7.923600399653085E-4</v>
      </c>
      <c r="AZ20" s="140" t="s">
        <v>187</v>
      </c>
    </row>
    <row r="21" spans="2:52" s="140" customFormat="1">
      <c r="B21" s="149" t="s">
        <v>1979</v>
      </c>
      <c r="C21" s="97" t="s">
        <v>1883</v>
      </c>
      <c r="D21" s="84">
        <v>5209</v>
      </c>
      <c r="E21" s="84"/>
      <c r="F21" s="84" t="s">
        <v>1582</v>
      </c>
      <c r="G21" s="107">
        <v>42643</v>
      </c>
      <c r="H21" s="84"/>
      <c r="I21" s="94">
        <v>6.8900000000000015</v>
      </c>
      <c r="J21" s="97" t="s">
        <v>175</v>
      </c>
      <c r="K21" s="98">
        <v>2.4E-2</v>
      </c>
      <c r="L21" s="98">
        <v>2.4E-2</v>
      </c>
      <c r="M21" s="94">
        <v>126545.52</v>
      </c>
      <c r="N21" s="96">
        <v>102.37</v>
      </c>
      <c r="O21" s="94">
        <v>129.54469</v>
      </c>
      <c r="P21" s="95">
        <f t="shared" si="0"/>
        <v>1.7239641545472703E-3</v>
      </c>
      <c r="Q21" s="95">
        <f>O21/'[5]סכום נכסי הקרן'!$C$42</f>
        <v>2.7628170450139307E-5</v>
      </c>
      <c r="AZ21" s="140" t="s">
        <v>188</v>
      </c>
    </row>
    <row r="22" spans="2:52" s="140" customFormat="1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94"/>
      <c r="N22" s="96"/>
      <c r="O22" s="84"/>
      <c r="P22" s="95"/>
      <c r="Q22" s="84"/>
      <c r="AZ22" s="140" t="s">
        <v>28</v>
      </c>
    </row>
    <row r="23" spans="2:52" s="140" customFormat="1">
      <c r="B23" s="102" t="s">
        <v>38</v>
      </c>
      <c r="C23" s="82"/>
      <c r="D23" s="82"/>
      <c r="E23" s="82"/>
      <c r="F23" s="82"/>
      <c r="G23" s="82"/>
      <c r="H23" s="82"/>
      <c r="I23" s="91">
        <v>2.3719520284509024</v>
      </c>
      <c r="J23" s="82"/>
      <c r="K23" s="82"/>
      <c r="L23" s="104">
        <v>4.6546292528084052E-2</v>
      </c>
      <c r="M23" s="91"/>
      <c r="N23" s="93"/>
      <c r="O23" s="91">
        <f>SUM(O24:O67)</f>
        <v>33221.845669999995</v>
      </c>
      <c r="P23" s="92">
        <f t="shared" ref="P23:P67" si="1">O23/$O$10</f>
        <v>0.44211207022828519</v>
      </c>
      <c r="Q23" s="92">
        <f>O23/'[5]סכום נכסי הקרן'!$C$42</f>
        <v>7.0852677546179802E-3</v>
      </c>
    </row>
    <row r="24" spans="2:52" s="140" customFormat="1">
      <c r="B24" s="87" t="s">
        <v>1980</v>
      </c>
      <c r="C24" s="97" t="s">
        <v>1883</v>
      </c>
      <c r="D24" s="84" t="s">
        <v>1884</v>
      </c>
      <c r="E24" s="84"/>
      <c r="F24" s="84" t="s">
        <v>1885</v>
      </c>
      <c r="G24" s="107">
        <v>43185</v>
      </c>
      <c r="H24" s="84" t="s">
        <v>1880</v>
      </c>
      <c r="I24" s="94">
        <v>1.21</v>
      </c>
      <c r="J24" s="97" t="s">
        <v>174</v>
      </c>
      <c r="K24" s="98">
        <v>3.9134000000000002E-2</v>
      </c>
      <c r="L24" s="98">
        <v>4.2399999999999993E-2</v>
      </c>
      <c r="M24" s="94">
        <v>4857752</v>
      </c>
      <c r="N24" s="96">
        <v>99.73</v>
      </c>
      <c r="O24" s="94">
        <v>18157.696100000001</v>
      </c>
      <c r="P24" s="95">
        <f t="shared" si="1"/>
        <v>0.24164029575865106</v>
      </c>
      <c r="Q24" s="95">
        <f>O24/'[5]סכום נכסי הקרן'!$C$42</f>
        <v>3.8725162940497966E-3</v>
      </c>
    </row>
    <row r="25" spans="2:52" s="140" customFormat="1">
      <c r="B25" s="87" t="s">
        <v>1981</v>
      </c>
      <c r="C25" s="97" t="s">
        <v>1883</v>
      </c>
      <c r="D25" s="84" t="s">
        <v>1886</v>
      </c>
      <c r="E25" s="84"/>
      <c r="F25" s="84" t="s">
        <v>1885</v>
      </c>
      <c r="G25" s="107">
        <v>42723</v>
      </c>
      <c r="H25" s="84" t="s">
        <v>1880</v>
      </c>
      <c r="I25" s="94">
        <v>0.02</v>
      </c>
      <c r="J25" s="97" t="s">
        <v>175</v>
      </c>
      <c r="K25" s="98">
        <v>2.0119999999999999E-2</v>
      </c>
      <c r="L25" s="98">
        <v>1.7000000000000001E-2</v>
      </c>
      <c r="M25" s="94">
        <v>502730</v>
      </c>
      <c r="N25" s="96">
        <v>101.08</v>
      </c>
      <c r="O25" s="94">
        <v>508.15947</v>
      </c>
      <c r="P25" s="95">
        <f t="shared" si="1"/>
        <v>6.7625211892030383E-3</v>
      </c>
      <c r="Q25" s="95">
        <f>O25/'[5]סכום נכסי הקרן'!$C$42</f>
        <v>1.0837585433268204E-4</v>
      </c>
    </row>
    <row r="26" spans="2:52" s="140" customFormat="1">
      <c r="B26" s="87" t="s">
        <v>1982</v>
      </c>
      <c r="C26" s="97" t="s">
        <v>1887</v>
      </c>
      <c r="D26" s="84" t="s">
        <v>1888</v>
      </c>
      <c r="E26" s="84"/>
      <c r="F26" s="84" t="s">
        <v>493</v>
      </c>
      <c r="G26" s="107">
        <v>43276</v>
      </c>
      <c r="H26" s="84" t="s">
        <v>378</v>
      </c>
      <c r="I26" s="94">
        <v>10.61</v>
      </c>
      <c r="J26" s="97" t="s">
        <v>175</v>
      </c>
      <c r="K26" s="98">
        <v>3.56E-2</v>
      </c>
      <c r="L26" s="98">
        <v>4.8300000000000003E-2</v>
      </c>
      <c r="M26" s="94">
        <v>285943.76</v>
      </c>
      <c r="N26" s="96">
        <v>88.38</v>
      </c>
      <c r="O26" s="94">
        <v>252.71708999999998</v>
      </c>
      <c r="P26" s="95">
        <f t="shared" si="1"/>
        <v>3.3631266893416963E-3</v>
      </c>
      <c r="Q26" s="95">
        <f>O26/'[5]סכום נכסי הקרן'!$C$42</f>
        <v>5.3897314032579762E-5</v>
      </c>
    </row>
    <row r="27" spans="2:52" s="140" customFormat="1">
      <c r="B27" s="87" t="s">
        <v>1982</v>
      </c>
      <c r="C27" s="97" t="s">
        <v>1887</v>
      </c>
      <c r="D27" s="84" t="s">
        <v>1889</v>
      </c>
      <c r="E27" s="84"/>
      <c r="F27" s="84" t="s">
        <v>493</v>
      </c>
      <c r="G27" s="107">
        <v>43222</v>
      </c>
      <c r="H27" s="84" t="s">
        <v>378</v>
      </c>
      <c r="I27" s="94">
        <v>10.61</v>
      </c>
      <c r="J27" s="97" t="s">
        <v>175</v>
      </c>
      <c r="K27" s="98">
        <v>3.5200000000000002E-2</v>
      </c>
      <c r="L27" s="98">
        <v>4.8300000000000003E-2</v>
      </c>
      <c r="M27" s="94">
        <v>1367515.98</v>
      </c>
      <c r="N27" s="96">
        <v>88.76</v>
      </c>
      <c r="O27" s="94">
        <v>1213.8071599999998</v>
      </c>
      <c r="P27" s="95">
        <f t="shared" si="1"/>
        <v>1.6153190334338079E-2</v>
      </c>
      <c r="Q27" s="95">
        <f>O27/'[5]סכום נכסי הקרן'!$C$42</f>
        <v>2.5887028723508085E-4</v>
      </c>
    </row>
    <row r="28" spans="2:52" s="140" customFormat="1">
      <c r="B28" s="87" t="s">
        <v>1982</v>
      </c>
      <c r="C28" s="97" t="s">
        <v>1887</v>
      </c>
      <c r="D28" s="84" t="s">
        <v>1890</v>
      </c>
      <c r="E28" s="84"/>
      <c r="F28" s="84" t="s">
        <v>493</v>
      </c>
      <c r="G28" s="107">
        <v>43431</v>
      </c>
      <c r="H28" s="84" t="s">
        <v>378</v>
      </c>
      <c r="I28" s="94">
        <v>10.549999999999999</v>
      </c>
      <c r="J28" s="97" t="s">
        <v>175</v>
      </c>
      <c r="K28" s="98">
        <v>3.9599999999999996E-2</v>
      </c>
      <c r="L28" s="98">
        <v>4.7200000000000006E-2</v>
      </c>
      <c r="M28" s="94">
        <v>284728.74</v>
      </c>
      <c r="N28" s="96">
        <v>93.11</v>
      </c>
      <c r="O28" s="94">
        <v>265.11093</v>
      </c>
      <c r="P28" s="95">
        <f t="shared" si="1"/>
        <v>3.5280623258173724E-3</v>
      </c>
      <c r="Q28" s="95">
        <f>O28/'[5]סכום נכסי הקרן'!$C$42</f>
        <v>5.6540564975955014E-5</v>
      </c>
    </row>
    <row r="29" spans="2:52" s="140" customFormat="1">
      <c r="B29" s="87" t="s">
        <v>1986</v>
      </c>
      <c r="C29" s="97" t="s">
        <v>1883</v>
      </c>
      <c r="D29" s="84" t="s">
        <v>1911</v>
      </c>
      <c r="E29" s="84"/>
      <c r="F29" s="84" t="s">
        <v>493</v>
      </c>
      <c r="G29" s="107">
        <v>42759</v>
      </c>
      <c r="H29" s="84" t="s">
        <v>1880</v>
      </c>
      <c r="I29" s="94">
        <v>4.33</v>
      </c>
      <c r="J29" s="97" t="s">
        <v>175</v>
      </c>
      <c r="K29" s="98">
        <v>2.4E-2</v>
      </c>
      <c r="L29" s="98">
        <v>1.7299999999999996E-2</v>
      </c>
      <c r="M29" s="94">
        <v>232280.26</v>
      </c>
      <c r="N29" s="96">
        <v>104.68</v>
      </c>
      <c r="O29" s="94">
        <v>243.15098</v>
      </c>
      <c r="P29" s="95">
        <f>O29/$O$10</f>
        <v>3.2358221217947277E-3</v>
      </c>
      <c r="Q29" s="95">
        <f>O29/'[5]סכום נכסי הקרן'!$C$42</f>
        <v>5.1857136873448178E-5</v>
      </c>
    </row>
    <row r="30" spans="2:52" s="140" customFormat="1">
      <c r="B30" s="87" t="s">
        <v>1986</v>
      </c>
      <c r="C30" s="97" t="s">
        <v>1883</v>
      </c>
      <c r="D30" s="84" t="s">
        <v>1912</v>
      </c>
      <c r="E30" s="84"/>
      <c r="F30" s="84" t="s">
        <v>493</v>
      </c>
      <c r="G30" s="107">
        <v>42759</v>
      </c>
      <c r="H30" s="84" t="s">
        <v>1880</v>
      </c>
      <c r="I30" s="94">
        <v>4.13</v>
      </c>
      <c r="J30" s="97" t="s">
        <v>175</v>
      </c>
      <c r="K30" s="98">
        <v>3.8800000000000001E-2</v>
      </c>
      <c r="L30" s="98">
        <v>3.8400000000000004E-2</v>
      </c>
      <c r="M30" s="94">
        <v>232280.26</v>
      </c>
      <c r="N30" s="96">
        <v>102</v>
      </c>
      <c r="O30" s="94">
        <v>236.92586</v>
      </c>
      <c r="P30" s="95">
        <f>O30/$O$10</f>
        <v>3.1529790215661089E-3</v>
      </c>
      <c r="Q30" s="95">
        <f>O30/'[5]סכום נכסי הקרן'!$C$42</f>
        <v>5.0529497149793186E-5</v>
      </c>
    </row>
    <row r="31" spans="2:52" s="140" customFormat="1">
      <c r="B31" s="87" t="s">
        <v>1983</v>
      </c>
      <c r="C31" s="97" t="s">
        <v>1887</v>
      </c>
      <c r="D31" s="84" t="s">
        <v>1891</v>
      </c>
      <c r="E31" s="84"/>
      <c r="F31" s="84" t="s">
        <v>590</v>
      </c>
      <c r="G31" s="107">
        <v>43011</v>
      </c>
      <c r="H31" s="84" t="s">
        <v>171</v>
      </c>
      <c r="I31" s="94">
        <v>9.24</v>
      </c>
      <c r="J31" s="97" t="s">
        <v>175</v>
      </c>
      <c r="K31" s="98">
        <v>3.9E-2</v>
      </c>
      <c r="L31" s="98">
        <v>5.1299999999999991E-2</v>
      </c>
      <c r="M31" s="94">
        <v>41470.629999999997</v>
      </c>
      <c r="N31" s="96">
        <v>91.28</v>
      </c>
      <c r="O31" s="94">
        <v>37.854399999999998</v>
      </c>
      <c r="P31" s="95">
        <f t="shared" si="1"/>
        <v>5.0376151034746527E-4</v>
      </c>
      <c r="Q31" s="95">
        <f>O31/'[5]סכום נכסי הקרן'!$C$42</f>
        <v>8.0732588536647337E-6</v>
      </c>
    </row>
    <row r="32" spans="2:52" s="140" customFormat="1">
      <c r="B32" s="87" t="s">
        <v>1983</v>
      </c>
      <c r="C32" s="97" t="s">
        <v>1887</v>
      </c>
      <c r="D32" s="84" t="s">
        <v>1892</v>
      </c>
      <c r="E32" s="84"/>
      <c r="F32" s="84" t="s">
        <v>590</v>
      </c>
      <c r="G32" s="107">
        <v>43104</v>
      </c>
      <c r="H32" s="84" t="s">
        <v>171</v>
      </c>
      <c r="I32" s="94">
        <v>9.24</v>
      </c>
      <c r="J32" s="97" t="s">
        <v>175</v>
      </c>
      <c r="K32" s="98">
        <v>3.8199999999999998E-2</v>
      </c>
      <c r="L32" s="98">
        <v>5.5000000000000007E-2</v>
      </c>
      <c r="M32" s="94">
        <v>73864.160000000003</v>
      </c>
      <c r="N32" s="96">
        <v>85.85</v>
      </c>
      <c r="O32" s="94">
        <v>63.412379999999999</v>
      </c>
      <c r="P32" s="95">
        <f t="shared" si="1"/>
        <v>8.4388383711080886E-4</v>
      </c>
      <c r="Q32" s="95">
        <f>O32/'[5]סכום נכסי הקרן'!$C$42</f>
        <v>1.3524043658516646E-5</v>
      </c>
    </row>
    <row r="33" spans="2:17" s="140" customFormat="1">
      <c r="B33" s="87" t="s">
        <v>1983</v>
      </c>
      <c r="C33" s="97" t="s">
        <v>1887</v>
      </c>
      <c r="D33" s="84" t="s">
        <v>1893</v>
      </c>
      <c r="E33" s="84"/>
      <c r="F33" s="84" t="s">
        <v>590</v>
      </c>
      <c r="G33" s="107">
        <v>43194</v>
      </c>
      <c r="H33" s="84" t="s">
        <v>171</v>
      </c>
      <c r="I33" s="94">
        <v>9.2999999999999989</v>
      </c>
      <c r="J33" s="97" t="s">
        <v>175</v>
      </c>
      <c r="K33" s="98">
        <v>3.7900000000000003E-2</v>
      </c>
      <c r="L33" s="98">
        <v>5.0099999999999999E-2</v>
      </c>
      <c r="M33" s="94">
        <v>47699.48</v>
      </c>
      <c r="N33" s="96">
        <v>89.61</v>
      </c>
      <c r="O33" s="94">
        <v>42.743510000000001</v>
      </c>
      <c r="P33" s="95">
        <f t="shared" si="1"/>
        <v>5.6882516048734066E-4</v>
      </c>
      <c r="Q33" s="95">
        <f>O33/'[5]סכום נכסי הקרן'!$C$42</f>
        <v>9.1159659258687784E-6</v>
      </c>
    </row>
    <row r="34" spans="2:17" s="140" customFormat="1">
      <c r="B34" s="87" t="s">
        <v>1983</v>
      </c>
      <c r="C34" s="97" t="s">
        <v>1887</v>
      </c>
      <c r="D34" s="84" t="s">
        <v>1894</v>
      </c>
      <c r="E34" s="84"/>
      <c r="F34" s="84" t="s">
        <v>590</v>
      </c>
      <c r="G34" s="107">
        <v>43285</v>
      </c>
      <c r="H34" s="84" t="s">
        <v>171</v>
      </c>
      <c r="I34" s="94">
        <v>9.2700000000000014</v>
      </c>
      <c r="J34" s="97" t="s">
        <v>175</v>
      </c>
      <c r="K34" s="98">
        <v>4.0099999999999997E-2</v>
      </c>
      <c r="L34" s="98">
        <v>5.0300000000000004E-2</v>
      </c>
      <c r="M34" s="94">
        <v>63219.77</v>
      </c>
      <c r="N34" s="96">
        <v>90.3</v>
      </c>
      <c r="O34" s="94">
        <v>57.087449999999997</v>
      </c>
      <c r="P34" s="95">
        <f t="shared" si="1"/>
        <v>7.5971247817652394E-4</v>
      </c>
      <c r="Q34" s="95">
        <f>O34/'[5]סכום נכסי הקרן'!$C$42</f>
        <v>1.2175117321781426E-5</v>
      </c>
    </row>
    <row r="35" spans="2:17" s="140" customFormat="1">
      <c r="B35" s="87" t="s">
        <v>1983</v>
      </c>
      <c r="C35" s="97" t="s">
        <v>1887</v>
      </c>
      <c r="D35" s="84" t="s">
        <v>1895</v>
      </c>
      <c r="E35" s="84"/>
      <c r="F35" s="84" t="s">
        <v>590</v>
      </c>
      <c r="G35" s="107">
        <v>43377</v>
      </c>
      <c r="H35" s="84" t="s">
        <v>171</v>
      </c>
      <c r="I35" s="94">
        <v>9.2499999999999982</v>
      </c>
      <c r="J35" s="97" t="s">
        <v>175</v>
      </c>
      <c r="K35" s="98">
        <v>3.9699999999999999E-2</v>
      </c>
      <c r="L35" s="98">
        <v>5.2199999999999996E-2</v>
      </c>
      <c r="M35" s="94">
        <v>126547.01</v>
      </c>
      <c r="N35" s="96">
        <v>88.32</v>
      </c>
      <c r="O35" s="94">
        <v>111.76632000000001</v>
      </c>
      <c r="P35" s="95">
        <f t="shared" si="1"/>
        <v>1.4873718819787957E-3</v>
      </c>
      <c r="Q35" s="95">
        <f>O35/'[5]סכום נכסי הקרן'!$C$42</f>
        <v>2.3836553544146149E-5</v>
      </c>
    </row>
    <row r="36" spans="2:17" s="140" customFormat="1">
      <c r="B36" s="87" t="s">
        <v>1983</v>
      </c>
      <c r="C36" s="97" t="s">
        <v>1887</v>
      </c>
      <c r="D36" s="84" t="s">
        <v>1896</v>
      </c>
      <c r="E36" s="84"/>
      <c r="F36" s="84" t="s">
        <v>590</v>
      </c>
      <c r="G36" s="107">
        <v>42935</v>
      </c>
      <c r="H36" s="84" t="s">
        <v>171</v>
      </c>
      <c r="I36" s="94">
        <v>10.629999999999999</v>
      </c>
      <c r="J36" s="97" t="s">
        <v>175</v>
      </c>
      <c r="K36" s="98">
        <v>4.0800000000000003E-2</v>
      </c>
      <c r="L36" s="98">
        <v>4.6400000000000004E-2</v>
      </c>
      <c r="M36" s="94">
        <v>193213.83</v>
      </c>
      <c r="N36" s="96">
        <v>94.19</v>
      </c>
      <c r="O36" s="94">
        <v>181.9881</v>
      </c>
      <c r="P36" s="95">
        <f t="shared" si="1"/>
        <v>2.421874342778265E-3</v>
      </c>
      <c r="Q36" s="95">
        <f>O36/'[5]סכום נכסי הקרן'!$C$42</f>
        <v>3.8812847108569231E-5</v>
      </c>
    </row>
    <row r="37" spans="2:17" s="140" customFormat="1">
      <c r="B37" s="87" t="s">
        <v>1984</v>
      </c>
      <c r="C37" s="97" t="s">
        <v>1887</v>
      </c>
      <c r="D37" s="84" t="s">
        <v>1897</v>
      </c>
      <c r="E37" s="84"/>
      <c r="F37" s="84" t="s">
        <v>1898</v>
      </c>
      <c r="G37" s="107">
        <v>42680</v>
      </c>
      <c r="H37" s="84" t="s">
        <v>1880</v>
      </c>
      <c r="I37" s="94">
        <v>4.0100000000000007</v>
      </c>
      <c r="J37" s="97" t="s">
        <v>175</v>
      </c>
      <c r="K37" s="98">
        <v>2.3E-2</v>
      </c>
      <c r="L37" s="98">
        <v>3.49E-2</v>
      </c>
      <c r="M37" s="94">
        <v>22664.79</v>
      </c>
      <c r="N37" s="96">
        <v>97.44</v>
      </c>
      <c r="O37" s="94">
        <v>22.084569999999999</v>
      </c>
      <c r="P37" s="95">
        <f t="shared" si="1"/>
        <v>2.9389863103296634E-4</v>
      </c>
      <c r="Q37" s="95">
        <f>O37/'[5]סכום נכסי הקרן'!$C$42</f>
        <v>4.7100059776902706E-6</v>
      </c>
    </row>
    <row r="38" spans="2:17" s="140" customFormat="1">
      <c r="B38" s="87" t="s">
        <v>1984</v>
      </c>
      <c r="C38" s="97" t="s">
        <v>1887</v>
      </c>
      <c r="D38" s="84" t="s">
        <v>1899</v>
      </c>
      <c r="E38" s="84"/>
      <c r="F38" s="84" t="s">
        <v>1898</v>
      </c>
      <c r="G38" s="107">
        <v>42680</v>
      </c>
      <c r="H38" s="84" t="s">
        <v>1880</v>
      </c>
      <c r="I38" s="94">
        <v>2.86</v>
      </c>
      <c r="J38" s="97" t="s">
        <v>175</v>
      </c>
      <c r="K38" s="98">
        <v>2.35E-2</v>
      </c>
      <c r="L38" s="98">
        <v>3.1699999999999999E-2</v>
      </c>
      <c r="M38" s="94">
        <v>47618.33</v>
      </c>
      <c r="N38" s="96">
        <v>97.91</v>
      </c>
      <c r="O38" s="94">
        <v>46.62312</v>
      </c>
      <c r="P38" s="95">
        <f t="shared" si="1"/>
        <v>6.2045451382959757E-4</v>
      </c>
      <c r="Q38" s="95">
        <f>O38/'[5]סכום נכסי הקרן'!$C$42</f>
        <v>9.9433755739220104E-6</v>
      </c>
    </row>
    <row r="39" spans="2:17" s="140" customFormat="1">
      <c r="B39" s="87" t="s">
        <v>1984</v>
      </c>
      <c r="C39" s="97" t="s">
        <v>1887</v>
      </c>
      <c r="D39" s="84" t="s">
        <v>1900</v>
      </c>
      <c r="E39" s="84"/>
      <c r="F39" s="84" t="s">
        <v>1898</v>
      </c>
      <c r="G39" s="107">
        <v>42680</v>
      </c>
      <c r="H39" s="84" t="s">
        <v>1880</v>
      </c>
      <c r="I39" s="94">
        <v>3.9699999999999998</v>
      </c>
      <c r="J39" s="97" t="s">
        <v>175</v>
      </c>
      <c r="K39" s="98">
        <v>3.3700000000000001E-2</v>
      </c>
      <c r="L39" s="98">
        <v>4.3299999999999998E-2</v>
      </c>
      <c r="M39" s="94">
        <v>11515.18</v>
      </c>
      <c r="N39" s="96">
        <v>96.69</v>
      </c>
      <c r="O39" s="94">
        <v>11.134030000000001</v>
      </c>
      <c r="P39" s="95">
        <f t="shared" si="1"/>
        <v>1.4817024623436085E-4</v>
      </c>
      <c r="Q39" s="95">
        <f>O39/'[5]סכום נכסי הקרן'!$C$42</f>
        <v>2.3745695685169694E-6</v>
      </c>
    </row>
    <row r="40" spans="2:17" s="140" customFormat="1">
      <c r="B40" s="87" t="s">
        <v>1984</v>
      </c>
      <c r="C40" s="97" t="s">
        <v>1887</v>
      </c>
      <c r="D40" s="84" t="s">
        <v>1901</v>
      </c>
      <c r="E40" s="84"/>
      <c r="F40" s="84" t="s">
        <v>1898</v>
      </c>
      <c r="G40" s="107">
        <v>42717</v>
      </c>
      <c r="H40" s="84" t="s">
        <v>1880</v>
      </c>
      <c r="I40" s="94">
        <v>3.56</v>
      </c>
      <c r="J40" s="97" t="s">
        <v>175</v>
      </c>
      <c r="K40" s="98">
        <v>3.85E-2</v>
      </c>
      <c r="L40" s="98">
        <v>5.0599999999999999E-2</v>
      </c>
      <c r="M40" s="94">
        <v>3140.34</v>
      </c>
      <c r="N40" s="96">
        <v>96.31</v>
      </c>
      <c r="O40" s="94">
        <v>3.0244599999999999</v>
      </c>
      <c r="P40" s="95">
        <f t="shared" si="1"/>
        <v>4.0249126589920723E-5</v>
      </c>
      <c r="Q40" s="95">
        <f>O40/'[5]סכום נכסי הקרן'!$C$42</f>
        <v>6.4503065621314409E-7</v>
      </c>
    </row>
    <row r="41" spans="2:17" s="140" customFormat="1">
      <c r="B41" s="87" t="s">
        <v>1984</v>
      </c>
      <c r="C41" s="97" t="s">
        <v>1887</v>
      </c>
      <c r="D41" s="84" t="s">
        <v>1902</v>
      </c>
      <c r="E41" s="84"/>
      <c r="F41" s="84" t="s">
        <v>1898</v>
      </c>
      <c r="G41" s="107">
        <v>42710</v>
      </c>
      <c r="H41" s="84" t="s">
        <v>1880</v>
      </c>
      <c r="I41" s="94">
        <v>3.56</v>
      </c>
      <c r="J41" s="97" t="s">
        <v>175</v>
      </c>
      <c r="K41" s="98">
        <v>3.8399999999999997E-2</v>
      </c>
      <c r="L41" s="98">
        <v>5.0400000000000007E-2</v>
      </c>
      <c r="M41" s="94">
        <v>9388.59</v>
      </c>
      <c r="N41" s="96">
        <v>96.31</v>
      </c>
      <c r="O41" s="94">
        <v>9.0421499999999995</v>
      </c>
      <c r="P41" s="95">
        <f t="shared" si="1"/>
        <v>1.2033177492678085E-4</v>
      </c>
      <c r="Q41" s="95">
        <f>O41/'[5]סכום נכסי הקרן'!$C$42</f>
        <v>1.9284315044925971E-6</v>
      </c>
    </row>
    <row r="42" spans="2:17" s="140" customFormat="1">
      <c r="B42" s="87" t="s">
        <v>1984</v>
      </c>
      <c r="C42" s="97" t="s">
        <v>1887</v>
      </c>
      <c r="D42" s="84" t="s">
        <v>1903</v>
      </c>
      <c r="E42" s="84"/>
      <c r="F42" s="84" t="s">
        <v>1898</v>
      </c>
      <c r="G42" s="107">
        <v>42680</v>
      </c>
      <c r="H42" s="84" t="s">
        <v>1880</v>
      </c>
      <c r="I42" s="94">
        <v>4.8899999999999997</v>
      </c>
      <c r="J42" s="97" t="s">
        <v>175</v>
      </c>
      <c r="K42" s="98">
        <v>3.6699999999999997E-2</v>
      </c>
      <c r="L42" s="98">
        <v>4.6700000000000005E-2</v>
      </c>
      <c r="M42" s="94">
        <v>37987.47</v>
      </c>
      <c r="N42" s="96">
        <v>95.8</v>
      </c>
      <c r="O42" s="94">
        <v>36.39199</v>
      </c>
      <c r="P42" s="95">
        <f t="shared" si="1"/>
        <v>4.8429994523621704E-4</v>
      </c>
      <c r="Q42" s="95">
        <f>O42/'[5]סכום נכסי הקרן'!$C$42</f>
        <v>7.7613687040338372E-6</v>
      </c>
    </row>
    <row r="43" spans="2:17" s="140" customFormat="1">
      <c r="B43" s="87" t="s">
        <v>1984</v>
      </c>
      <c r="C43" s="97" t="s">
        <v>1887</v>
      </c>
      <c r="D43" s="84" t="s">
        <v>1904</v>
      </c>
      <c r="E43" s="84"/>
      <c r="F43" s="84" t="s">
        <v>1898</v>
      </c>
      <c r="G43" s="107">
        <v>42680</v>
      </c>
      <c r="H43" s="84" t="s">
        <v>1880</v>
      </c>
      <c r="I43" s="94">
        <v>2.83</v>
      </c>
      <c r="J43" s="97" t="s">
        <v>175</v>
      </c>
      <c r="K43" s="98">
        <v>3.1800000000000002E-2</v>
      </c>
      <c r="L43" s="98">
        <v>4.2099999999999999E-2</v>
      </c>
      <c r="M43" s="94">
        <v>48345.1</v>
      </c>
      <c r="N43" s="96">
        <v>97.48</v>
      </c>
      <c r="O43" s="94">
        <v>47.126800000000003</v>
      </c>
      <c r="P43" s="95">
        <f t="shared" si="1"/>
        <v>6.2715742280535229E-4</v>
      </c>
      <c r="Q43" s="95">
        <f>O43/'[5]סכום נכסי הקרן'!$C$42</f>
        <v>1.0050796085656811E-5</v>
      </c>
    </row>
    <row r="44" spans="2:17" s="140" customFormat="1">
      <c r="B44" s="87" t="s">
        <v>1985</v>
      </c>
      <c r="C44" s="97" t="s">
        <v>1883</v>
      </c>
      <c r="D44" s="84" t="s">
        <v>1905</v>
      </c>
      <c r="E44" s="84"/>
      <c r="F44" s="84" t="s">
        <v>1898</v>
      </c>
      <c r="G44" s="107">
        <v>42884</v>
      </c>
      <c r="H44" s="84" t="s">
        <v>1880</v>
      </c>
      <c r="I44" s="94">
        <v>1.26</v>
      </c>
      <c r="J44" s="97" t="s">
        <v>175</v>
      </c>
      <c r="K44" s="98">
        <v>2.2099999999999998E-2</v>
      </c>
      <c r="L44" s="98">
        <v>2.92E-2</v>
      </c>
      <c r="M44" s="94">
        <v>39275.769999999997</v>
      </c>
      <c r="N44" s="96">
        <v>99.34</v>
      </c>
      <c r="O44" s="94">
        <v>39.016539999999999</v>
      </c>
      <c r="P44" s="95">
        <f t="shared" si="1"/>
        <v>5.1922712072922288E-4</v>
      </c>
      <c r="Q44" s="95">
        <f>O44/'[5]סכום נכסי הקרן'!$C$42</f>
        <v>8.3211100161239969E-6</v>
      </c>
    </row>
    <row r="45" spans="2:17" s="140" customFormat="1">
      <c r="B45" s="87" t="s">
        <v>1985</v>
      </c>
      <c r="C45" s="97" t="s">
        <v>1883</v>
      </c>
      <c r="D45" s="84" t="s">
        <v>1906</v>
      </c>
      <c r="E45" s="84"/>
      <c r="F45" s="84" t="s">
        <v>1898</v>
      </c>
      <c r="G45" s="107">
        <v>43006</v>
      </c>
      <c r="H45" s="84" t="s">
        <v>1880</v>
      </c>
      <c r="I45" s="94">
        <v>1.46</v>
      </c>
      <c r="J45" s="97" t="s">
        <v>175</v>
      </c>
      <c r="K45" s="98">
        <v>2.0799999999999999E-2</v>
      </c>
      <c r="L45" s="98">
        <v>3.2899999999999999E-2</v>
      </c>
      <c r="M45" s="94">
        <v>43203.35</v>
      </c>
      <c r="N45" s="96">
        <v>98.33</v>
      </c>
      <c r="O45" s="94">
        <v>42.481859999999998</v>
      </c>
      <c r="P45" s="95">
        <f t="shared" si="1"/>
        <v>5.6534315577501089E-4</v>
      </c>
      <c r="Q45" s="95">
        <f>O45/'[5]סכום נכסי הקרן'!$C$42</f>
        <v>9.0601634780935819E-6</v>
      </c>
    </row>
    <row r="46" spans="2:17" s="140" customFormat="1">
      <c r="B46" s="87" t="s">
        <v>1985</v>
      </c>
      <c r="C46" s="97" t="s">
        <v>1883</v>
      </c>
      <c r="D46" s="84" t="s">
        <v>1907</v>
      </c>
      <c r="E46" s="84"/>
      <c r="F46" s="84" t="s">
        <v>1898</v>
      </c>
      <c r="G46" s="107">
        <v>43321</v>
      </c>
      <c r="H46" s="84" t="s">
        <v>1880</v>
      </c>
      <c r="I46" s="94">
        <v>1.8</v>
      </c>
      <c r="J46" s="97" t="s">
        <v>175</v>
      </c>
      <c r="K46" s="98">
        <v>2.3980000000000001E-2</v>
      </c>
      <c r="L46" s="98">
        <v>3.0099999999999998E-2</v>
      </c>
      <c r="M46" s="94">
        <v>1869298.79</v>
      </c>
      <c r="N46" s="96">
        <v>99.31</v>
      </c>
      <c r="O46" s="94">
        <v>1856.40068</v>
      </c>
      <c r="P46" s="95">
        <f t="shared" si="1"/>
        <v>2.4704742655196267E-2</v>
      </c>
      <c r="Q46" s="95">
        <f>O46/'[5]סכום נכסי הקרן'!$C$42</f>
        <v>3.9591707240794289E-4</v>
      </c>
    </row>
    <row r="47" spans="2:17" s="140" customFormat="1">
      <c r="B47" s="87" t="s">
        <v>1985</v>
      </c>
      <c r="C47" s="97" t="s">
        <v>1883</v>
      </c>
      <c r="D47" s="84" t="s">
        <v>1908</v>
      </c>
      <c r="E47" s="84"/>
      <c r="F47" s="84" t="s">
        <v>1898</v>
      </c>
      <c r="G47" s="107">
        <v>43343</v>
      </c>
      <c r="H47" s="84" t="s">
        <v>1880</v>
      </c>
      <c r="I47" s="94">
        <v>1.8499999999999999</v>
      </c>
      <c r="J47" s="97" t="s">
        <v>175</v>
      </c>
      <c r="K47" s="98">
        <v>2.3789999999999999E-2</v>
      </c>
      <c r="L47" s="98">
        <v>3.1499999999999993E-2</v>
      </c>
      <c r="M47" s="94">
        <v>1869298.79</v>
      </c>
      <c r="N47" s="96">
        <v>98.85</v>
      </c>
      <c r="O47" s="94">
        <v>1847.8018500000001</v>
      </c>
      <c r="P47" s="95">
        <f t="shared" si="1"/>
        <v>2.4590310526090509E-2</v>
      </c>
      <c r="Q47" s="95">
        <f>O47/'[5]סכום נכסי הקרן'!$C$42</f>
        <v>3.9408318835671877E-4</v>
      </c>
    </row>
    <row r="48" spans="2:17" s="140" customFormat="1">
      <c r="B48" s="87" t="s">
        <v>1985</v>
      </c>
      <c r="C48" s="97" t="s">
        <v>1883</v>
      </c>
      <c r="D48" s="84" t="s">
        <v>1909</v>
      </c>
      <c r="E48" s="84"/>
      <c r="F48" s="84" t="s">
        <v>1898</v>
      </c>
      <c r="G48" s="107">
        <v>42828</v>
      </c>
      <c r="H48" s="84" t="s">
        <v>1880</v>
      </c>
      <c r="I48" s="94">
        <v>1.0999999999999996</v>
      </c>
      <c r="J48" s="97" t="s">
        <v>175</v>
      </c>
      <c r="K48" s="98">
        <v>2.2700000000000001E-2</v>
      </c>
      <c r="L48" s="98">
        <v>2.8199999999999999E-2</v>
      </c>
      <c r="M48" s="94">
        <v>39275.769999999997</v>
      </c>
      <c r="N48" s="96">
        <v>99.98</v>
      </c>
      <c r="O48" s="94">
        <v>39.267910000000001</v>
      </c>
      <c r="P48" s="95">
        <f t="shared" si="1"/>
        <v>5.2257232051725392E-4</v>
      </c>
      <c r="Q48" s="95">
        <f>O48/'[5]סכום נכסי הקרן'!$C$42</f>
        <v>8.3747200344586091E-6</v>
      </c>
    </row>
    <row r="49" spans="2:17" s="140" customFormat="1">
      <c r="B49" s="87" t="s">
        <v>1985</v>
      </c>
      <c r="C49" s="97" t="s">
        <v>1883</v>
      </c>
      <c r="D49" s="84" t="s">
        <v>1910</v>
      </c>
      <c r="E49" s="84"/>
      <c r="F49" s="84" t="s">
        <v>1898</v>
      </c>
      <c r="G49" s="107">
        <v>42859</v>
      </c>
      <c r="H49" s="84" t="s">
        <v>1880</v>
      </c>
      <c r="I49" s="94">
        <v>1.2</v>
      </c>
      <c r="J49" s="97" t="s">
        <v>175</v>
      </c>
      <c r="K49" s="98">
        <v>2.2799999999999997E-2</v>
      </c>
      <c r="L49" s="98">
        <v>2.8300000000000002E-2</v>
      </c>
      <c r="M49" s="94">
        <v>39275.769999999997</v>
      </c>
      <c r="N49" s="96">
        <v>99.74</v>
      </c>
      <c r="O49" s="94">
        <v>39.173660000000005</v>
      </c>
      <c r="P49" s="95">
        <f t="shared" si="1"/>
        <v>5.2131805357998257E-4</v>
      </c>
      <c r="Q49" s="95">
        <f>O49/'[5]סכום נכסי הקרן'!$C$42</f>
        <v>8.3546192100641437E-6</v>
      </c>
    </row>
    <row r="50" spans="2:17" s="140" customFormat="1">
      <c r="B50" s="87" t="s">
        <v>1987</v>
      </c>
      <c r="C50" s="97" t="s">
        <v>1887</v>
      </c>
      <c r="D50" s="84" t="s">
        <v>1913</v>
      </c>
      <c r="E50" s="84"/>
      <c r="F50" s="84" t="s">
        <v>1914</v>
      </c>
      <c r="G50" s="107">
        <v>43093</v>
      </c>
      <c r="H50" s="84" t="s">
        <v>1880</v>
      </c>
      <c r="I50" s="94">
        <v>4.6199999999999992</v>
      </c>
      <c r="J50" s="97" t="s">
        <v>175</v>
      </c>
      <c r="K50" s="98">
        <v>2.6089999999999999E-2</v>
      </c>
      <c r="L50" s="98">
        <v>3.85E-2</v>
      </c>
      <c r="M50" s="94">
        <v>240569.45</v>
      </c>
      <c r="N50" s="96">
        <v>95.74</v>
      </c>
      <c r="O50" s="94">
        <v>230.32117000000002</v>
      </c>
      <c r="P50" s="95">
        <f t="shared" si="1"/>
        <v>3.0650846523573305E-3</v>
      </c>
      <c r="Q50" s="95">
        <f>O50/'[5]סכום נכסי הקרן'!$C$42</f>
        <v>4.9120906021200193E-5</v>
      </c>
    </row>
    <row r="51" spans="2:17" s="140" customFormat="1">
      <c r="B51" s="87" t="s">
        <v>1987</v>
      </c>
      <c r="C51" s="97" t="s">
        <v>1887</v>
      </c>
      <c r="D51" s="84" t="s">
        <v>1915</v>
      </c>
      <c r="E51" s="84"/>
      <c r="F51" s="84" t="s">
        <v>1914</v>
      </c>
      <c r="G51" s="107">
        <v>43374</v>
      </c>
      <c r="H51" s="84" t="s">
        <v>1880</v>
      </c>
      <c r="I51" s="94">
        <v>4.6300000000000008</v>
      </c>
      <c r="J51" s="97" t="s">
        <v>175</v>
      </c>
      <c r="K51" s="98">
        <v>2.6849999999999999E-2</v>
      </c>
      <c r="L51" s="98">
        <v>3.5300000000000005E-2</v>
      </c>
      <c r="M51" s="94">
        <v>336797.23</v>
      </c>
      <c r="N51" s="96">
        <v>96.42</v>
      </c>
      <c r="O51" s="94">
        <v>324.73990999999995</v>
      </c>
      <c r="P51" s="95">
        <f t="shared" si="1"/>
        <v>4.3215971599523421E-3</v>
      </c>
      <c r="Q51" s="95">
        <f>O51/'[5]סכום נכסי הקרן'!$C$42</f>
        <v>6.925771782265176E-5</v>
      </c>
    </row>
    <row r="52" spans="2:17" s="140" customFormat="1">
      <c r="B52" s="87" t="s">
        <v>1988</v>
      </c>
      <c r="C52" s="97" t="s">
        <v>1887</v>
      </c>
      <c r="D52" s="84" t="s">
        <v>1916</v>
      </c>
      <c r="E52" s="84"/>
      <c r="F52" s="84" t="s">
        <v>636</v>
      </c>
      <c r="G52" s="107">
        <v>43301</v>
      </c>
      <c r="H52" s="84" t="s">
        <v>378</v>
      </c>
      <c r="I52" s="94">
        <v>1.9900000000000002</v>
      </c>
      <c r="J52" s="97" t="s">
        <v>174</v>
      </c>
      <c r="K52" s="98">
        <v>6.0296000000000002E-2</v>
      </c>
      <c r="L52" s="98">
        <v>7.5300000000000006E-2</v>
      </c>
      <c r="M52" s="94">
        <v>886205.84</v>
      </c>
      <c r="N52" s="96">
        <v>100.11</v>
      </c>
      <c r="O52" s="94">
        <v>3325.15301</v>
      </c>
      <c r="P52" s="95">
        <f t="shared" si="1"/>
        <v>4.4250710682351868E-2</v>
      </c>
      <c r="Q52" s="95">
        <f>O52/'[5]סכום נכסי הקרן'!$C$42</f>
        <v>7.0915985929700216E-4</v>
      </c>
    </row>
    <row r="53" spans="2:17" s="140" customFormat="1">
      <c r="B53" s="87" t="s">
        <v>1988</v>
      </c>
      <c r="C53" s="97" t="s">
        <v>1887</v>
      </c>
      <c r="D53" s="84" t="s">
        <v>1917</v>
      </c>
      <c r="E53" s="84"/>
      <c r="F53" s="84" t="s">
        <v>636</v>
      </c>
      <c r="G53" s="107">
        <v>43444</v>
      </c>
      <c r="H53" s="84" t="s">
        <v>378</v>
      </c>
      <c r="I53" s="94">
        <v>1.99</v>
      </c>
      <c r="J53" s="97" t="s">
        <v>174</v>
      </c>
      <c r="K53" s="98">
        <v>6.0296000000000002E-2</v>
      </c>
      <c r="L53" s="98">
        <v>7.6799999999999993E-2</v>
      </c>
      <c r="M53" s="94">
        <v>477686.96</v>
      </c>
      <c r="N53" s="96">
        <v>99.83</v>
      </c>
      <c r="O53" s="94">
        <v>1787.32701</v>
      </c>
      <c r="P53" s="95">
        <f t="shared" si="1"/>
        <v>2.3785519095334207E-2</v>
      </c>
      <c r="Q53" s="95">
        <f>O53/'[5]סכום נכסי הקרן'!$C$42</f>
        <v>3.8118563780898963E-4</v>
      </c>
    </row>
    <row r="54" spans="2:17" s="140" customFormat="1">
      <c r="B54" s="87" t="s">
        <v>1988</v>
      </c>
      <c r="C54" s="97" t="s">
        <v>1887</v>
      </c>
      <c r="D54" s="84" t="s">
        <v>1918</v>
      </c>
      <c r="E54" s="84"/>
      <c r="F54" s="84" t="s">
        <v>636</v>
      </c>
      <c r="G54" s="107">
        <v>43434</v>
      </c>
      <c r="H54" s="84" t="s">
        <v>378</v>
      </c>
      <c r="I54" s="94">
        <v>1.9899999999999998</v>
      </c>
      <c r="J54" s="97" t="s">
        <v>174</v>
      </c>
      <c r="K54" s="98">
        <v>6.2190000000000002E-2</v>
      </c>
      <c r="L54" s="98">
        <v>7.7100000000000002E-2</v>
      </c>
      <c r="M54" s="94">
        <v>96082.19</v>
      </c>
      <c r="N54" s="96">
        <v>99.83</v>
      </c>
      <c r="O54" s="94">
        <v>359.50382000000002</v>
      </c>
      <c r="P54" s="95">
        <f t="shared" si="1"/>
        <v>4.7842308249208369E-3</v>
      </c>
      <c r="Q54" s="95">
        <f>O54/'[5]סכום נכסי הקרן'!$C$42</f>
        <v>7.667186371310318E-5</v>
      </c>
    </row>
    <row r="55" spans="2:17" s="140" customFormat="1">
      <c r="B55" s="87" t="s">
        <v>1988</v>
      </c>
      <c r="C55" s="97" t="s">
        <v>1887</v>
      </c>
      <c r="D55" s="84" t="s">
        <v>1919</v>
      </c>
      <c r="E55" s="84"/>
      <c r="F55" s="84" t="s">
        <v>636</v>
      </c>
      <c r="G55" s="107">
        <v>43430</v>
      </c>
      <c r="H55" s="84" t="s">
        <v>378</v>
      </c>
      <c r="I55" s="94">
        <v>2</v>
      </c>
      <c r="J55" s="97" t="s">
        <v>174</v>
      </c>
      <c r="K55" s="98">
        <v>6.2001000000000001E-2</v>
      </c>
      <c r="L55" s="98">
        <v>7.5299999999999978E-2</v>
      </c>
      <c r="M55" s="94">
        <v>67324.600000000006</v>
      </c>
      <c r="N55" s="96">
        <v>99.55</v>
      </c>
      <c r="O55" s="94">
        <v>251.19710000000001</v>
      </c>
      <c r="P55" s="95">
        <f t="shared" si="1"/>
        <v>3.3428988569599118E-3</v>
      </c>
      <c r="Q55" s="95">
        <f>O55/'[5]סכום נכסי הקרן'!$C$42</f>
        <v>5.3573143718825439E-5</v>
      </c>
    </row>
    <row r="56" spans="2:17" s="140" customFormat="1">
      <c r="B56" s="87" t="s">
        <v>1988</v>
      </c>
      <c r="C56" s="97" t="s">
        <v>1887</v>
      </c>
      <c r="D56" s="84" t="s">
        <v>1920</v>
      </c>
      <c r="E56" s="84"/>
      <c r="F56" s="84" t="s">
        <v>636</v>
      </c>
      <c r="G56" s="107">
        <v>43461</v>
      </c>
      <c r="H56" s="84" t="s">
        <v>378</v>
      </c>
      <c r="I56" s="94">
        <v>2.0100000000000002</v>
      </c>
      <c r="J56" s="97" t="s">
        <v>174</v>
      </c>
      <c r="K56" s="98">
        <v>6.2001000000000001E-2</v>
      </c>
      <c r="L56" s="98">
        <v>6.4699999999999994E-2</v>
      </c>
      <c r="M56" s="94">
        <v>58169.55</v>
      </c>
      <c r="N56" s="96">
        <v>101.02</v>
      </c>
      <c r="O56" s="94">
        <v>220.24328</v>
      </c>
      <c r="P56" s="95">
        <f t="shared" si="1"/>
        <v>2.9309693820712968E-3</v>
      </c>
      <c r="Q56" s="95">
        <f>O56/'[5]סכום נכסי הקרן'!$C$42</f>
        <v>4.6971580852428277E-5</v>
      </c>
    </row>
    <row r="57" spans="2:17" s="140" customFormat="1">
      <c r="B57" s="87" t="s">
        <v>1989</v>
      </c>
      <c r="C57" s="97" t="s">
        <v>1883</v>
      </c>
      <c r="D57" s="84" t="s">
        <v>1921</v>
      </c>
      <c r="E57" s="84"/>
      <c r="F57" s="84" t="s">
        <v>1914</v>
      </c>
      <c r="G57" s="107">
        <v>42978</v>
      </c>
      <c r="H57" s="84" t="s">
        <v>1880</v>
      </c>
      <c r="I57" s="94">
        <v>3.2199999999999998</v>
      </c>
      <c r="J57" s="97" t="s">
        <v>175</v>
      </c>
      <c r="K57" s="98">
        <v>2.3E-2</v>
      </c>
      <c r="L57" s="98">
        <v>3.1200000000000002E-2</v>
      </c>
      <c r="M57" s="94">
        <v>108871.49</v>
      </c>
      <c r="N57" s="96">
        <v>98.67</v>
      </c>
      <c r="O57" s="94">
        <v>107.4235</v>
      </c>
      <c r="P57" s="95">
        <f t="shared" si="1"/>
        <v>1.42957818924117E-3</v>
      </c>
      <c r="Q57" s="95">
        <f>O57/'[5]סכום נכסי הקרן'!$C$42</f>
        <v>2.2910354475745319E-5</v>
      </c>
    </row>
    <row r="58" spans="2:17" s="140" customFormat="1">
      <c r="B58" s="87" t="s">
        <v>1989</v>
      </c>
      <c r="C58" s="97" t="s">
        <v>1883</v>
      </c>
      <c r="D58" s="84" t="s">
        <v>1922</v>
      </c>
      <c r="E58" s="84"/>
      <c r="F58" s="84" t="s">
        <v>1914</v>
      </c>
      <c r="G58" s="107">
        <v>42978</v>
      </c>
      <c r="H58" s="84" t="s">
        <v>1880</v>
      </c>
      <c r="I58" s="94">
        <v>3.1700000000000008</v>
      </c>
      <c r="J58" s="97" t="s">
        <v>175</v>
      </c>
      <c r="K58" s="98">
        <v>2.76E-2</v>
      </c>
      <c r="L58" s="98">
        <v>4.1800000000000004E-2</v>
      </c>
      <c r="M58" s="94">
        <v>254033.49</v>
      </c>
      <c r="N58" s="96">
        <v>96.65</v>
      </c>
      <c r="O58" s="94">
        <v>245.52336</v>
      </c>
      <c r="P58" s="95">
        <f t="shared" si="1"/>
        <v>3.2673934512020913E-3</v>
      </c>
      <c r="Q58" s="95">
        <f>O58/'[5]סכום נכסי הקרן'!$C$42</f>
        <v>5.2363097550126641E-5</v>
      </c>
    </row>
    <row r="59" spans="2:17" s="140" customFormat="1">
      <c r="B59" s="87" t="s">
        <v>1990</v>
      </c>
      <c r="C59" s="97" t="s">
        <v>1887</v>
      </c>
      <c r="D59" s="84" t="s">
        <v>1923</v>
      </c>
      <c r="E59" s="84"/>
      <c r="F59" s="84" t="s">
        <v>636</v>
      </c>
      <c r="G59" s="107">
        <v>43227</v>
      </c>
      <c r="H59" s="84" t="s">
        <v>171</v>
      </c>
      <c r="I59" s="94">
        <v>0.02</v>
      </c>
      <c r="J59" s="97" t="s">
        <v>175</v>
      </c>
      <c r="K59" s="98">
        <v>2.6000000000000002E-2</v>
      </c>
      <c r="L59" s="98">
        <v>3.4099999999999998E-2</v>
      </c>
      <c r="M59" s="94">
        <v>2013.62</v>
      </c>
      <c r="N59" s="96">
        <v>100.37</v>
      </c>
      <c r="O59" s="94">
        <v>2.0210699999999999</v>
      </c>
      <c r="P59" s="95">
        <f t="shared" si="1"/>
        <v>2.6896140890304738E-5</v>
      </c>
      <c r="Q59" s="95">
        <f>O59/'[5]סכום נכסי הקרן'!$C$42</f>
        <v>4.3103631998859271E-7</v>
      </c>
    </row>
    <row r="60" spans="2:17" s="140" customFormat="1">
      <c r="B60" s="87" t="s">
        <v>1990</v>
      </c>
      <c r="C60" s="97" t="s">
        <v>1887</v>
      </c>
      <c r="D60" s="84" t="s">
        <v>1924</v>
      </c>
      <c r="E60" s="84"/>
      <c r="F60" s="84" t="s">
        <v>636</v>
      </c>
      <c r="G60" s="107">
        <v>43279</v>
      </c>
      <c r="H60" s="84" t="s">
        <v>171</v>
      </c>
      <c r="I60" s="94">
        <v>0.16</v>
      </c>
      <c r="J60" s="97" t="s">
        <v>175</v>
      </c>
      <c r="K60" s="98">
        <v>2.6000000000000002E-2</v>
      </c>
      <c r="L60" s="98">
        <v>2.6499999999999999E-2</v>
      </c>
      <c r="M60" s="94">
        <v>8702.06</v>
      </c>
      <c r="N60" s="96">
        <v>100.02119999999999</v>
      </c>
      <c r="O60" s="94">
        <v>8.7412200000000002</v>
      </c>
      <c r="P60" s="95">
        <f t="shared" si="1"/>
        <v>1.1632703700176125E-4</v>
      </c>
      <c r="Q60" s="95">
        <f>O60/'[5]סכום נכסי הקרן'!$C$42</f>
        <v>1.8642517582323653E-6</v>
      </c>
    </row>
    <row r="61" spans="2:17" s="140" customFormat="1">
      <c r="B61" s="87" t="s">
        <v>1990</v>
      </c>
      <c r="C61" s="97" t="s">
        <v>1887</v>
      </c>
      <c r="D61" s="84" t="s">
        <v>1925</v>
      </c>
      <c r="E61" s="84"/>
      <c r="F61" s="84" t="s">
        <v>636</v>
      </c>
      <c r="G61" s="107">
        <v>43321</v>
      </c>
      <c r="H61" s="84" t="s">
        <v>171</v>
      </c>
      <c r="I61" s="94">
        <v>0.11000000000000001</v>
      </c>
      <c r="J61" s="97" t="s">
        <v>175</v>
      </c>
      <c r="K61" s="98">
        <v>2.6000000000000002E-2</v>
      </c>
      <c r="L61" s="98">
        <v>3.4400000000000007E-2</v>
      </c>
      <c r="M61" s="94">
        <v>38584.870000000003</v>
      </c>
      <c r="N61" s="96">
        <v>100.07</v>
      </c>
      <c r="O61" s="94">
        <v>38.611879999999999</v>
      </c>
      <c r="P61" s="95">
        <f t="shared" si="1"/>
        <v>5.138419572402439E-4</v>
      </c>
      <c r="Q61" s="95">
        <f>O61/'[5]סכום נכסי הקרן'!$C$42</f>
        <v>8.2348076331058016E-6</v>
      </c>
    </row>
    <row r="62" spans="2:17" s="140" customFormat="1">
      <c r="B62" s="87" t="s">
        <v>1990</v>
      </c>
      <c r="C62" s="97" t="s">
        <v>1887</v>
      </c>
      <c r="D62" s="84" t="s">
        <v>1926</v>
      </c>
      <c r="E62" s="84"/>
      <c r="F62" s="84" t="s">
        <v>636</v>
      </c>
      <c r="G62" s="107">
        <v>43138</v>
      </c>
      <c r="H62" s="84" t="s">
        <v>171</v>
      </c>
      <c r="I62" s="94">
        <v>0.1</v>
      </c>
      <c r="J62" s="97" t="s">
        <v>175</v>
      </c>
      <c r="K62" s="98">
        <v>2.6000000000000002E-2</v>
      </c>
      <c r="L62" s="98">
        <v>5.2299999999999992E-2</v>
      </c>
      <c r="M62" s="94">
        <v>8303.32</v>
      </c>
      <c r="N62" s="96">
        <v>99.91</v>
      </c>
      <c r="O62" s="94">
        <v>8.2958499999999997</v>
      </c>
      <c r="P62" s="95">
        <f t="shared" si="1"/>
        <v>1.1040011004311309E-4</v>
      </c>
      <c r="Q62" s="95">
        <f>O62/'[5]סכום נכסי הקרן'!$C$42</f>
        <v>1.7692670987038384E-6</v>
      </c>
    </row>
    <row r="63" spans="2:17" s="140" customFormat="1">
      <c r="B63" s="87" t="s">
        <v>1990</v>
      </c>
      <c r="C63" s="97" t="s">
        <v>1887</v>
      </c>
      <c r="D63" s="84" t="s">
        <v>1927</v>
      </c>
      <c r="E63" s="84"/>
      <c r="F63" s="84" t="s">
        <v>636</v>
      </c>
      <c r="G63" s="107">
        <v>43227</v>
      </c>
      <c r="H63" s="84" t="s">
        <v>171</v>
      </c>
      <c r="I63" s="94">
        <v>9.39</v>
      </c>
      <c r="J63" s="97" t="s">
        <v>175</v>
      </c>
      <c r="K63" s="98">
        <v>2.9805999999999999E-2</v>
      </c>
      <c r="L63" s="98">
        <v>0.04</v>
      </c>
      <c r="M63" s="94">
        <v>43716.03</v>
      </c>
      <c r="N63" s="96">
        <v>91.8</v>
      </c>
      <c r="O63" s="94">
        <v>40.131320000000002</v>
      </c>
      <c r="P63" s="95">
        <f t="shared" si="1"/>
        <v>5.3406247029242151E-4</v>
      </c>
      <c r="Q63" s="95">
        <f>O63/'[5]סכום נכסי הקרן'!$C$42</f>
        <v>8.5588606476196338E-6</v>
      </c>
    </row>
    <row r="64" spans="2:17" s="140" customFormat="1">
      <c r="B64" s="87" t="s">
        <v>1990</v>
      </c>
      <c r="C64" s="97" t="s">
        <v>1887</v>
      </c>
      <c r="D64" s="84" t="s">
        <v>1928</v>
      </c>
      <c r="E64" s="84"/>
      <c r="F64" s="84" t="s">
        <v>636</v>
      </c>
      <c r="G64" s="107">
        <v>43279</v>
      </c>
      <c r="H64" s="84" t="s">
        <v>171</v>
      </c>
      <c r="I64" s="94">
        <v>9.43</v>
      </c>
      <c r="J64" s="97" t="s">
        <v>175</v>
      </c>
      <c r="K64" s="98">
        <v>2.9796999999999997E-2</v>
      </c>
      <c r="L64" s="98">
        <v>3.8699999999999998E-2</v>
      </c>
      <c r="M64" s="94">
        <v>51127.7</v>
      </c>
      <c r="N64" s="96">
        <v>92.05</v>
      </c>
      <c r="O64" s="94">
        <v>47.063050000000004</v>
      </c>
      <c r="P64" s="95">
        <f t="shared" si="1"/>
        <v>6.2630904596449233E-4</v>
      </c>
      <c r="Q64" s="95">
        <f>O64/'[5]סכום נכסי הקרן'!$C$42</f>
        <v>1.0037200037326337E-5</v>
      </c>
    </row>
    <row r="65" spans="2:17" s="140" customFormat="1">
      <c r="B65" s="87" t="s">
        <v>1990</v>
      </c>
      <c r="C65" s="97" t="s">
        <v>1887</v>
      </c>
      <c r="D65" s="84" t="s">
        <v>1929</v>
      </c>
      <c r="E65" s="84"/>
      <c r="F65" s="84" t="s">
        <v>636</v>
      </c>
      <c r="G65" s="107">
        <v>43321</v>
      </c>
      <c r="H65" s="84" t="s">
        <v>171</v>
      </c>
      <c r="I65" s="94">
        <v>9.44</v>
      </c>
      <c r="J65" s="97" t="s">
        <v>175</v>
      </c>
      <c r="K65" s="98">
        <v>3.0529000000000001E-2</v>
      </c>
      <c r="L65" s="98">
        <v>3.7900000000000003E-2</v>
      </c>
      <c r="M65" s="94">
        <v>286203.55</v>
      </c>
      <c r="N65" s="96">
        <v>93.37</v>
      </c>
      <c r="O65" s="94">
        <v>267.22826000000003</v>
      </c>
      <c r="P65" s="95">
        <f t="shared" si="1"/>
        <v>3.5562394824676965E-3</v>
      </c>
      <c r="Q65" s="95">
        <f>O65/'[5]סכום נכסי הקרן'!$C$42</f>
        <v>5.699213079574427E-5</v>
      </c>
    </row>
    <row r="66" spans="2:17" s="140" customFormat="1">
      <c r="B66" s="87" t="s">
        <v>1990</v>
      </c>
      <c r="C66" s="97" t="s">
        <v>1887</v>
      </c>
      <c r="D66" s="84" t="s">
        <v>1930</v>
      </c>
      <c r="E66" s="84"/>
      <c r="F66" s="84" t="s">
        <v>636</v>
      </c>
      <c r="G66" s="107">
        <v>43138</v>
      </c>
      <c r="H66" s="84" t="s">
        <v>171</v>
      </c>
      <c r="I66" s="94">
        <v>9.35</v>
      </c>
      <c r="J66" s="97" t="s">
        <v>175</v>
      </c>
      <c r="K66" s="98">
        <v>2.8239999999999998E-2</v>
      </c>
      <c r="L66" s="98">
        <v>4.3099999999999999E-2</v>
      </c>
      <c r="M66" s="94">
        <v>274528.23</v>
      </c>
      <c r="N66" s="96">
        <v>87.75</v>
      </c>
      <c r="O66" s="94">
        <v>240.89854</v>
      </c>
      <c r="P66" s="95">
        <f t="shared" si="1"/>
        <v>3.2058469385566613E-3</v>
      </c>
      <c r="Q66" s="95">
        <f>O66/'[5]סכום נכסי הקרן'!$C$42</f>
        <v>5.1376755962052184E-5</v>
      </c>
    </row>
    <row r="67" spans="2:17" s="140" customFormat="1">
      <c r="B67" s="87" t="s">
        <v>1990</v>
      </c>
      <c r="C67" s="97" t="s">
        <v>1887</v>
      </c>
      <c r="D67" s="84" t="s">
        <v>1931</v>
      </c>
      <c r="E67" s="84"/>
      <c r="F67" s="84" t="s">
        <v>636</v>
      </c>
      <c r="G67" s="107">
        <v>43417</v>
      </c>
      <c r="H67" s="84" t="s">
        <v>171</v>
      </c>
      <c r="I67" s="94">
        <v>9.35</v>
      </c>
      <c r="J67" s="97" t="s">
        <v>175</v>
      </c>
      <c r="K67" s="98">
        <v>3.2797E-2</v>
      </c>
      <c r="L67" s="98">
        <v>3.95E-2</v>
      </c>
      <c r="M67" s="94">
        <v>326456.77</v>
      </c>
      <c r="N67" s="96">
        <v>93.56</v>
      </c>
      <c r="O67" s="94">
        <v>305.43295000000001</v>
      </c>
      <c r="P67" s="95">
        <f t="shared" si="1"/>
        <v>4.0646626073027672E-3</v>
      </c>
      <c r="Q67" s="95">
        <f>O67/'[5]סכום נכסי הקרן'!$C$42</f>
        <v>6.5140096469325573E-5</v>
      </c>
    </row>
    <row r="68" spans="2:17" s="140" customFormat="1"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94"/>
      <c r="N68" s="96"/>
      <c r="O68" s="84"/>
      <c r="P68" s="95"/>
      <c r="Q68" s="84"/>
    </row>
    <row r="69" spans="2:17" s="140" customFormat="1">
      <c r="B69" s="81" t="s">
        <v>40</v>
      </c>
      <c r="C69" s="82"/>
      <c r="D69" s="82"/>
      <c r="E69" s="82"/>
      <c r="F69" s="82"/>
      <c r="G69" s="82"/>
      <c r="H69" s="82"/>
      <c r="I69" s="91">
        <v>6.3100000000000005</v>
      </c>
      <c r="J69" s="82"/>
      <c r="K69" s="82"/>
      <c r="L69" s="104">
        <v>0.05</v>
      </c>
      <c r="M69" s="91"/>
      <c r="N69" s="93"/>
      <c r="O69" s="91">
        <f>O70</f>
        <v>11803.939839999999</v>
      </c>
      <c r="P69" s="92">
        <f t="shared" ref="P69:P71" si="2">O69/$O$10</f>
        <v>0.15708532064565855</v>
      </c>
      <c r="Q69" s="92">
        <f>O69/'[5]סכום נכסי הקרן'!$C$42</f>
        <v>2.5174421420338421E-3</v>
      </c>
    </row>
    <row r="70" spans="2:17" s="140" customFormat="1">
      <c r="B70" s="102" t="s">
        <v>38</v>
      </c>
      <c r="C70" s="82"/>
      <c r="D70" s="82"/>
      <c r="E70" s="82"/>
      <c r="F70" s="82"/>
      <c r="G70" s="82"/>
      <c r="H70" s="82"/>
      <c r="I70" s="91">
        <v>6.3100000000000005</v>
      </c>
      <c r="J70" s="82"/>
      <c r="K70" s="82"/>
      <c r="L70" s="104">
        <v>0.05</v>
      </c>
      <c r="M70" s="91"/>
      <c r="N70" s="93"/>
      <c r="O70" s="91">
        <f>O71</f>
        <v>11803.939839999999</v>
      </c>
      <c r="P70" s="92">
        <f t="shared" si="2"/>
        <v>0.15708532064565855</v>
      </c>
      <c r="Q70" s="92">
        <f>O70/'[5]סכום נכסי הקרן'!$C$42</f>
        <v>2.5174421420338421E-3</v>
      </c>
    </row>
    <row r="71" spans="2:17" s="140" customFormat="1">
      <c r="B71" s="150" t="s">
        <v>1991</v>
      </c>
      <c r="C71" s="97" t="s">
        <v>1883</v>
      </c>
      <c r="D71" s="84" t="s">
        <v>1932</v>
      </c>
      <c r="E71" s="84"/>
      <c r="F71" s="84" t="s">
        <v>1933</v>
      </c>
      <c r="G71" s="107">
        <v>43186</v>
      </c>
      <c r="H71" s="84" t="s">
        <v>1880</v>
      </c>
      <c r="I71" s="94">
        <v>6.3100000000000005</v>
      </c>
      <c r="J71" s="97" t="s">
        <v>174</v>
      </c>
      <c r="K71" s="98">
        <v>4.8000000000000001E-2</v>
      </c>
      <c r="L71" s="98">
        <v>0.05</v>
      </c>
      <c r="M71" s="94">
        <v>3134352</v>
      </c>
      <c r="N71" s="96">
        <v>100.48</v>
      </c>
      <c r="O71" s="94">
        <v>11803.939839999999</v>
      </c>
      <c r="P71" s="95">
        <f t="shared" si="2"/>
        <v>0.15708532064565855</v>
      </c>
      <c r="Q71" s="95">
        <f>O71/'[5]סכום נכסי הקרן'!$C$42</f>
        <v>2.5174421420338421E-3</v>
      </c>
    </row>
    <row r="72" spans="2:17" s="140" customFormat="1">
      <c r="B72" s="146"/>
      <c r="C72" s="146"/>
      <c r="D72" s="146"/>
      <c r="E72" s="146"/>
    </row>
    <row r="73" spans="2:17" s="140" customFormat="1">
      <c r="B73" s="146"/>
      <c r="C73" s="146"/>
      <c r="D73" s="146"/>
      <c r="E73" s="146"/>
    </row>
    <row r="74" spans="2:17" s="140" customFormat="1">
      <c r="B74" s="146"/>
      <c r="C74" s="146"/>
      <c r="D74" s="146"/>
      <c r="E74" s="146"/>
    </row>
    <row r="75" spans="2:17" s="140" customFormat="1">
      <c r="B75" s="157" t="s">
        <v>265</v>
      </c>
      <c r="C75" s="146"/>
      <c r="D75" s="146"/>
      <c r="E75" s="146"/>
    </row>
    <row r="76" spans="2:17" s="140" customFormat="1">
      <c r="B76" s="157" t="s">
        <v>123</v>
      </c>
      <c r="C76" s="146"/>
      <c r="D76" s="146"/>
      <c r="E76" s="146"/>
    </row>
    <row r="77" spans="2:17" s="140" customFormat="1">
      <c r="B77" s="157" t="s">
        <v>248</v>
      </c>
      <c r="C77" s="146"/>
      <c r="D77" s="146"/>
      <c r="E77" s="146"/>
    </row>
    <row r="78" spans="2:17" s="140" customFormat="1">
      <c r="B78" s="157" t="s">
        <v>256</v>
      </c>
      <c r="C78" s="146"/>
      <c r="D78" s="146"/>
      <c r="E78" s="146"/>
    </row>
  </sheetData>
  <sheetProtection sheet="1" objects="1" scenarios="1"/>
  <mergeCells count="1">
    <mergeCell ref="B6:Q6"/>
  </mergeCells>
  <phoneticPr fontId="5" type="noConversion"/>
  <conditionalFormatting sqref="B58:B71">
    <cfRule type="cellIs" dxfId="9" priority="4" operator="equal">
      <formula>2958465</formula>
    </cfRule>
    <cfRule type="cellIs" dxfId="8" priority="5" operator="equal">
      <formula>"NR3"</formula>
    </cfRule>
    <cfRule type="cellIs" dxfId="7" priority="6" operator="equal">
      <formula>"דירוג פנימי"</formula>
    </cfRule>
  </conditionalFormatting>
  <conditionalFormatting sqref="B58:B71">
    <cfRule type="cellIs" dxfId="6" priority="3" operator="equal">
      <formula>2958465</formula>
    </cfRule>
  </conditionalFormatting>
  <conditionalFormatting sqref="B11:B12 B22:B28 B31:B45">
    <cfRule type="cellIs" dxfId="5" priority="2" operator="equal">
      <formula>"NR3"</formula>
    </cfRule>
  </conditionalFormatting>
  <conditionalFormatting sqref="B13:B21">
    <cfRule type="cellIs" dxfId="4" priority="1" operator="equal">
      <formula>"NR3"</formula>
    </cfRule>
  </conditionalFormatting>
  <dataValidations count="1">
    <dataValidation allowBlank="1" showInputMessage="1" showErrorMessage="1" sqref="A1:A1048576 R53:W56 R57:XFD1048576 R1:XFD52 Y53:XFD56 D1:Q9 C5:C9 B1:B9 B72:Q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115"/>
  <sheetViews>
    <sheetView rightToLeft="1" workbookViewId="0">
      <selection activeCell="J14" sqref="J14"/>
    </sheetView>
  </sheetViews>
  <sheetFormatPr defaultColWidth="9.140625" defaultRowHeight="18"/>
  <cols>
    <col min="1" max="1" width="6.28515625" style="1" customWidth="1"/>
    <col min="2" max="2" width="25.7109375" style="2" bestFit="1" customWidth="1"/>
    <col min="3" max="3" width="41.7109375" style="2" bestFit="1" customWidth="1"/>
    <col min="4" max="4" width="11.28515625" style="2" bestFit="1" customWidth="1"/>
    <col min="5" max="5" width="7" style="1" bestFit="1" customWidth="1"/>
    <col min="6" max="6" width="11.140625" style="1" bestFit="1" customWidth="1"/>
    <col min="7" max="7" width="5.140625" style="1" bestFit="1" customWidth="1"/>
    <col min="8" max="8" width="9" style="1" bestFit="1" customWidth="1"/>
    <col min="9" max="9" width="7.28515625" style="1" bestFit="1" customWidth="1"/>
    <col min="10" max="10" width="7.5703125" style="1" bestFit="1" customWidth="1"/>
    <col min="11" max="11" width="14.28515625" style="1" bestFit="1" customWidth="1"/>
    <col min="12" max="12" width="7.28515625" style="1" bestFit="1" customWidth="1"/>
    <col min="13" max="13" width="10.140625" style="1" bestFit="1" customWidth="1"/>
    <col min="14" max="14" width="9.140625" style="1" bestFit="1" customWidth="1"/>
    <col min="15" max="15" width="10.42578125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4">
      <c r="B1" s="57" t="s">
        <v>190</v>
      </c>
      <c r="C1" s="78" t="s" vm="1">
        <v>266</v>
      </c>
    </row>
    <row r="2" spans="2:64">
      <c r="B2" s="57" t="s">
        <v>189</v>
      </c>
      <c r="C2" s="78" t="s">
        <v>267</v>
      </c>
    </row>
    <row r="3" spans="2:64">
      <c r="B3" s="57" t="s">
        <v>191</v>
      </c>
      <c r="C3" s="78" t="s">
        <v>268</v>
      </c>
    </row>
    <row r="4" spans="2:64">
      <c r="B4" s="57" t="s">
        <v>192</v>
      </c>
      <c r="C4" s="78">
        <v>8801</v>
      </c>
    </row>
    <row r="6" spans="2:64" ht="26.25" customHeight="1">
      <c r="B6" s="173" t="s">
        <v>223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</row>
    <row r="7" spans="2:64" s="3" customFormat="1" ht="63">
      <c r="B7" s="60" t="s">
        <v>127</v>
      </c>
      <c r="C7" s="61" t="s">
        <v>48</v>
      </c>
      <c r="D7" s="61" t="s">
        <v>128</v>
      </c>
      <c r="E7" s="61" t="s">
        <v>15</v>
      </c>
      <c r="F7" s="61" t="s">
        <v>71</v>
      </c>
      <c r="G7" s="61" t="s">
        <v>18</v>
      </c>
      <c r="H7" s="61" t="s">
        <v>112</v>
      </c>
      <c r="I7" s="61" t="s">
        <v>57</v>
      </c>
      <c r="J7" s="61" t="s">
        <v>19</v>
      </c>
      <c r="K7" s="61" t="s">
        <v>250</v>
      </c>
      <c r="L7" s="61" t="s">
        <v>249</v>
      </c>
      <c r="M7" s="61" t="s">
        <v>121</v>
      </c>
      <c r="N7" s="61" t="s">
        <v>193</v>
      </c>
      <c r="O7" s="63" t="s">
        <v>195</v>
      </c>
      <c r="P7" s="1"/>
      <c r="Q7" s="1"/>
      <c r="R7" s="1"/>
      <c r="S7" s="1"/>
      <c r="T7" s="1"/>
      <c r="U7" s="1"/>
    </row>
    <row r="8" spans="2:64" s="3" customFormat="1" ht="24.75" customHeight="1">
      <c r="B8" s="16"/>
      <c r="C8" s="33"/>
      <c r="D8" s="33"/>
      <c r="E8" s="33"/>
      <c r="F8" s="33"/>
      <c r="G8" s="33" t="s">
        <v>21</v>
      </c>
      <c r="H8" s="33"/>
      <c r="I8" s="33" t="s">
        <v>20</v>
      </c>
      <c r="J8" s="33" t="s">
        <v>20</v>
      </c>
      <c r="K8" s="33" t="s">
        <v>257</v>
      </c>
      <c r="L8" s="33"/>
      <c r="M8" s="33" t="s">
        <v>253</v>
      </c>
      <c r="N8" s="33" t="s">
        <v>20</v>
      </c>
      <c r="O8" s="18" t="s">
        <v>20</v>
      </c>
      <c r="P8" s="1"/>
      <c r="Q8" s="1"/>
      <c r="R8" s="1"/>
      <c r="S8" s="1"/>
      <c r="T8" s="1"/>
      <c r="U8" s="1"/>
    </row>
    <row r="9" spans="2:6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1" t="s">
        <v>12</v>
      </c>
      <c r="O9" s="21" t="s">
        <v>13</v>
      </c>
      <c r="P9" s="1"/>
      <c r="Q9" s="1"/>
      <c r="R9" s="1"/>
      <c r="S9" s="1"/>
      <c r="T9" s="1"/>
      <c r="U9" s="1"/>
    </row>
    <row r="10" spans="2:64" s="4" customFormat="1" ht="18" customHeight="1">
      <c r="B10" s="128" t="s">
        <v>42</v>
      </c>
      <c r="C10" s="124"/>
      <c r="D10" s="124"/>
      <c r="E10" s="124"/>
      <c r="F10" s="124"/>
      <c r="G10" s="125">
        <v>0.12083015259646052</v>
      </c>
      <c r="H10" s="124"/>
      <c r="I10" s="124"/>
      <c r="J10" s="126">
        <v>4.3219406024427066E-3</v>
      </c>
      <c r="K10" s="125"/>
      <c r="L10" s="127"/>
      <c r="M10" s="125">
        <v>47126.199890000004</v>
      </c>
      <c r="N10" s="126">
        <f>M10/$M$10</f>
        <v>1</v>
      </c>
      <c r="O10" s="126">
        <f>M10/'סכום נכסי הקרן'!$C$42</f>
        <v>1.0051056740378348E-2</v>
      </c>
      <c r="P10" s="100"/>
      <c r="Q10" s="100"/>
      <c r="R10" s="100"/>
      <c r="S10" s="100"/>
      <c r="T10" s="100"/>
      <c r="U10" s="100"/>
      <c r="BL10" s="100"/>
    </row>
    <row r="11" spans="2:64" s="100" customFormat="1" ht="20.25" customHeight="1">
      <c r="B11" s="129" t="s">
        <v>244</v>
      </c>
      <c r="C11" s="124"/>
      <c r="D11" s="124"/>
      <c r="E11" s="124"/>
      <c r="F11" s="124"/>
      <c r="G11" s="125">
        <v>0.12083015259646052</v>
      </c>
      <c r="H11" s="124"/>
      <c r="I11" s="124"/>
      <c r="J11" s="126">
        <v>4.3219406024427066E-3</v>
      </c>
      <c r="K11" s="125"/>
      <c r="L11" s="127"/>
      <c r="M11" s="125">
        <v>47126.199890000004</v>
      </c>
      <c r="N11" s="126">
        <f t="shared" ref="N11:N15" si="0">M11/$M$10</f>
        <v>1</v>
      </c>
      <c r="O11" s="126">
        <f>M11/'סכום נכסי הקרן'!$C$42</f>
        <v>1.0051056740378348E-2</v>
      </c>
    </row>
    <row r="12" spans="2:64">
      <c r="B12" s="102" t="s">
        <v>66</v>
      </c>
      <c r="C12" s="82"/>
      <c r="D12" s="82"/>
      <c r="E12" s="82"/>
      <c r="F12" s="82"/>
      <c r="G12" s="91">
        <v>0.12083015259646052</v>
      </c>
      <c r="H12" s="82"/>
      <c r="I12" s="82"/>
      <c r="J12" s="92">
        <v>4.3219406024427066E-3</v>
      </c>
      <c r="K12" s="91"/>
      <c r="L12" s="93"/>
      <c r="M12" s="91">
        <v>47126.199890000004</v>
      </c>
      <c r="N12" s="92">
        <f t="shared" si="0"/>
        <v>1</v>
      </c>
      <c r="O12" s="92">
        <f>M12/'סכום נכסי הקרן'!$C$42</f>
        <v>1.0051056740378348E-2</v>
      </c>
    </row>
    <row r="13" spans="2:64">
      <c r="B13" s="87" t="s">
        <v>1934</v>
      </c>
      <c r="C13" s="84" t="s">
        <v>1935</v>
      </c>
      <c r="D13" s="84" t="s">
        <v>327</v>
      </c>
      <c r="E13" s="84" t="s">
        <v>329</v>
      </c>
      <c r="F13" s="84" t="s">
        <v>378</v>
      </c>
      <c r="G13" s="94">
        <v>0.12000000000000002</v>
      </c>
      <c r="H13" s="97" t="s">
        <v>175</v>
      </c>
      <c r="I13" s="98">
        <v>2.3999999999999998E-3</v>
      </c>
      <c r="J13" s="95">
        <v>3.5000000000000005E-3</v>
      </c>
      <c r="K13" s="94">
        <v>18000000</v>
      </c>
      <c r="L13" s="96">
        <v>100.2</v>
      </c>
      <c r="M13" s="94">
        <v>18036.000199999999</v>
      </c>
      <c r="N13" s="95">
        <f t="shared" si="0"/>
        <v>0.38271705000825174</v>
      </c>
      <c r="O13" s="95">
        <f>M13/'סכום נכסי הקרן'!$C$42</f>
        <v>3.8467107851431559E-3</v>
      </c>
    </row>
    <row r="14" spans="2:64">
      <c r="B14" s="87" t="s">
        <v>1936</v>
      </c>
      <c r="C14" s="84" t="s">
        <v>1937</v>
      </c>
      <c r="D14" s="84" t="s">
        <v>327</v>
      </c>
      <c r="E14" s="84" t="s">
        <v>329</v>
      </c>
      <c r="F14" s="84" t="s">
        <v>378</v>
      </c>
      <c r="G14" s="94">
        <v>1.0000000000000002E-2</v>
      </c>
      <c r="H14" s="97" t="s">
        <v>175</v>
      </c>
      <c r="I14" s="98">
        <v>3.7000000000000002E-3</v>
      </c>
      <c r="J14" s="95">
        <v>0</v>
      </c>
      <c r="K14" s="94">
        <v>10000000</v>
      </c>
      <c r="L14" s="96">
        <v>100.37</v>
      </c>
      <c r="M14" s="94">
        <v>10037.000259999999</v>
      </c>
      <c r="N14" s="95">
        <f t="shared" si="0"/>
        <v>0.21298132001790815</v>
      </c>
      <c r="O14" s="95">
        <f>M14/'סכום נכסי הקרן'!$C$42</f>
        <v>2.140687332140674E-3</v>
      </c>
    </row>
    <row r="15" spans="2:64">
      <c r="B15" s="87" t="s">
        <v>1938</v>
      </c>
      <c r="C15" s="84" t="s">
        <v>1939</v>
      </c>
      <c r="D15" s="84" t="s">
        <v>327</v>
      </c>
      <c r="E15" s="84" t="s">
        <v>329</v>
      </c>
      <c r="F15" s="84" t="s">
        <v>378</v>
      </c>
      <c r="G15" s="94">
        <v>0.18000000000000002</v>
      </c>
      <c r="H15" s="97" t="s">
        <v>175</v>
      </c>
      <c r="I15" s="98">
        <v>3.7000000000000002E-3</v>
      </c>
      <c r="J15" s="95">
        <v>5.1000000000000004E-3</v>
      </c>
      <c r="K15" s="94">
        <v>19000000</v>
      </c>
      <c r="L15" s="96">
        <v>100.28</v>
      </c>
      <c r="M15" s="94">
        <v>19053.199430000001</v>
      </c>
      <c r="N15" s="95">
        <f t="shared" si="0"/>
        <v>0.40430162997384</v>
      </c>
      <c r="O15" s="95">
        <f>M15/'סכום נכסי הקרן'!$C$42</f>
        <v>4.0636586230945173E-3</v>
      </c>
    </row>
    <row r="16" spans="2:64">
      <c r="B16" s="83"/>
      <c r="C16" s="84"/>
      <c r="D16" s="84"/>
      <c r="E16" s="84"/>
      <c r="F16" s="84"/>
      <c r="G16" s="84"/>
      <c r="H16" s="84"/>
      <c r="I16" s="84"/>
      <c r="J16" s="95"/>
      <c r="K16" s="94"/>
      <c r="L16" s="96"/>
      <c r="M16" s="84"/>
      <c r="N16" s="95"/>
      <c r="O16" s="84"/>
    </row>
    <row r="17" spans="2:15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</row>
    <row r="18" spans="2:15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</row>
    <row r="19" spans="2:15">
      <c r="B19" s="99" t="s">
        <v>265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2:15">
      <c r="B20" s="99" t="s">
        <v>123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</row>
    <row r="21" spans="2:15">
      <c r="B21" s="99" t="s">
        <v>248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</row>
    <row r="22" spans="2:15">
      <c r="B22" s="99" t="s">
        <v>256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</row>
    <row r="23" spans="2:1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</row>
    <row r="24" spans="2:15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2:15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</row>
    <row r="26" spans="2:15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</row>
    <row r="27" spans="2:15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</row>
    <row r="28" spans="2:1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</row>
    <row r="29" spans="2:1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</row>
    <row r="30" spans="2:1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</row>
    <row r="31" spans="2:1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1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1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1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1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1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</row>
    <row r="38" spans="2:1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2:15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15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15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15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15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15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15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15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15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15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AH30:XFD33 D34:XFD1048576 D30:AF33 D1:XFD29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D862"/>
  <sheetViews>
    <sheetView rightToLeft="1" workbookViewId="0">
      <selection activeCell="E10" sqref="E10:E14"/>
    </sheetView>
  </sheetViews>
  <sheetFormatPr defaultColWidth="9.140625" defaultRowHeight="18"/>
  <cols>
    <col min="1" max="1" width="6.28515625" style="1" customWidth="1"/>
    <col min="2" max="2" width="43.42578125" style="2" bestFit="1" customWidth="1"/>
    <col min="3" max="3" width="41.7109375" style="2" bestFit="1" customWidth="1"/>
    <col min="4" max="4" width="5.28515625" style="1" bestFit="1" customWidth="1"/>
    <col min="5" max="5" width="7.5703125" style="1" bestFit="1" customWidth="1"/>
    <col min="6" max="6" width="9.7109375" style="1" bestFit="1" customWidth="1"/>
    <col min="7" max="7" width="9" style="1" bestFit="1" customWidth="1"/>
    <col min="8" max="8" width="9.7109375" style="1" bestFit="1" customWidth="1"/>
    <col min="9" max="9" width="10.42578125" style="1" bestFit="1" customWidth="1"/>
    <col min="10" max="10" width="40.7109375" style="1" bestFit="1" customWidth="1"/>
    <col min="11" max="11" width="7.5703125" style="3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3" customWidth="1"/>
    <col min="28" max="28" width="6.7109375" style="3" customWidth="1"/>
    <col min="29" max="29" width="7.28515625" style="3" customWidth="1"/>
    <col min="30" max="41" width="5.7109375" style="3" customWidth="1"/>
    <col min="42" max="56" width="9.140625" style="3"/>
    <col min="57" max="16384" width="9.140625" style="1"/>
  </cols>
  <sheetData>
    <row r="1" spans="2:56">
      <c r="B1" s="57" t="s">
        <v>190</v>
      </c>
      <c r="C1" s="78" t="s" vm="1">
        <v>266</v>
      </c>
    </row>
    <row r="2" spans="2:56">
      <c r="B2" s="57" t="s">
        <v>189</v>
      </c>
      <c r="C2" s="78" t="s">
        <v>267</v>
      </c>
    </row>
    <row r="3" spans="2:56">
      <c r="B3" s="57" t="s">
        <v>191</v>
      </c>
      <c r="C3" s="78" t="s">
        <v>268</v>
      </c>
    </row>
    <row r="4" spans="2:56">
      <c r="B4" s="57" t="s">
        <v>192</v>
      </c>
      <c r="C4" s="78">
        <v>8801</v>
      </c>
    </row>
    <row r="6" spans="2:56" ht="26.25" customHeight="1">
      <c r="B6" s="173" t="s">
        <v>224</v>
      </c>
      <c r="C6" s="174"/>
      <c r="D6" s="174"/>
      <c r="E6" s="174"/>
      <c r="F6" s="174"/>
      <c r="G6" s="174"/>
      <c r="H6" s="174"/>
      <c r="I6" s="174"/>
      <c r="J6" s="175"/>
    </row>
    <row r="7" spans="2:56" s="3" customFormat="1" ht="78.75">
      <c r="B7" s="60" t="s">
        <v>127</v>
      </c>
      <c r="C7" s="62" t="s">
        <v>59</v>
      </c>
      <c r="D7" s="62" t="s">
        <v>95</v>
      </c>
      <c r="E7" s="62" t="s">
        <v>60</v>
      </c>
      <c r="F7" s="62" t="s">
        <v>112</v>
      </c>
      <c r="G7" s="62" t="s">
        <v>235</v>
      </c>
      <c r="H7" s="62" t="s">
        <v>193</v>
      </c>
      <c r="I7" s="64" t="s">
        <v>194</v>
      </c>
      <c r="J7" s="77" t="s">
        <v>260</v>
      </c>
    </row>
    <row r="8" spans="2:56" s="3" customFormat="1" ht="22.5" customHeight="1">
      <c r="B8" s="16"/>
      <c r="C8" s="17" t="s">
        <v>22</v>
      </c>
      <c r="D8" s="17"/>
      <c r="E8" s="17" t="s">
        <v>20</v>
      </c>
      <c r="F8" s="17"/>
      <c r="G8" s="17" t="s">
        <v>254</v>
      </c>
      <c r="H8" s="33" t="s">
        <v>20</v>
      </c>
      <c r="I8" s="18" t="s">
        <v>20</v>
      </c>
      <c r="J8" s="18"/>
    </row>
    <row r="9" spans="2:56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1" t="s">
        <v>6</v>
      </c>
      <c r="I9" s="21" t="s">
        <v>7</v>
      </c>
      <c r="J9" s="21" t="s">
        <v>8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</row>
    <row r="10" spans="2:56" s="4" customFormat="1" ht="18" customHeight="1">
      <c r="B10" s="128" t="s">
        <v>43</v>
      </c>
      <c r="C10" s="128"/>
      <c r="D10" s="128"/>
      <c r="E10" s="151">
        <v>7.7600000000000002E-2</v>
      </c>
      <c r="F10" s="124"/>
      <c r="G10" s="125">
        <v>8148.0003099999994</v>
      </c>
      <c r="H10" s="126">
        <f>G10/$G$10</f>
        <v>1</v>
      </c>
      <c r="I10" s="126">
        <f>G10/'סכום נכסי הקרן'!$C$42</f>
        <v>1.7378021912988657E-3</v>
      </c>
      <c r="J10" s="12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</row>
    <row r="11" spans="2:56" s="100" customFormat="1" ht="22.5" customHeight="1">
      <c r="B11" s="129" t="s">
        <v>247</v>
      </c>
      <c r="C11" s="128"/>
      <c r="D11" s="128"/>
      <c r="E11" s="151">
        <v>7.7600000000000002E-2</v>
      </c>
      <c r="F11" s="135" t="s">
        <v>175</v>
      </c>
      <c r="G11" s="125">
        <v>8148.0003099999994</v>
      </c>
      <c r="H11" s="126">
        <f t="shared" ref="H11:H13" si="0">G11/$G$10</f>
        <v>1</v>
      </c>
      <c r="I11" s="126">
        <f>G11/'סכום נכסי הקרן'!$C$42</f>
        <v>1.7378021912988657E-3</v>
      </c>
      <c r="J11" s="12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</row>
    <row r="12" spans="2:56">
      <c r="B12" s="102" t="s">
        <v>96</v>
      </c>
      <c r="C12" s="121"/>
      <c r="D12" s="121"/>
      <c r="E12" s="151">
        <v>7.7600000000000002E-2</v>
      </c>
      <c r="F12" s="122" t="s">
        <v>175</v>
      </c>
      <c r="G12" s="91">
        <v>8148.0003099999994</v>
      </c>
      <c r="H12" s="92">
        <f t="shared" si="0"/>
        <v>1</v>
      </c>
      <c r="I12" s="92">
        <f>G12/'סכום נכסי הקרן'!$C$42</f>
        <v>1.7378021912988657E-3</v>
      </c>
      <c r="J12" s="82"/>
    </row>
    <row r="13" spans="2:56">
      <c r="B13" s="87" t="s">
        <v>1940</v>
      </c>
      <c r="C13" s="101" t="s">
        <v>266</v>
      </c>
      <c r="D13" s="101" t="s">
        <v>1941</v>
      </c>
      <c r="E13" s="152">
        <v>7.7600000000000002E-2</v>
      </c>
      <c r="F13" s="97" t="s">
        <v>175</v>
      </c>
      <c r="G13" s="94">
        <v>8148.0003099999994</v>
      </c>
      <c r="H13" s="95">
        <f t="shared" si="0"/>
        <v>1</v>
      </c>
      <c r="I13" s="95">
        <f>G13/'סכום נכסי הקרן'!$C$42</f>
        <v>1.7378021912988657E-3</v>
      </c>
      <c r="J13" s="84" t="s">
        <v>1942</v>
      </c>
    </row>
    <row r="14" spans="2:56">
      <c r="B14" s="105"/>
      <c r="C14" s="101"/>
      <c r="D14" s="101"/>
      <c r="E14" s="84"/>
      <c r="F14" s="84"/>
      <c r="G14" s="84"/>
      <c r="H14" s="95"/>
      <c r="I14" s="84"/>
      <c r="J14" s="84"/>
    </row>
    <row r="15" spans="2:56">
      <c r="B15" s="101"/>
      <c r="C15" s="101"/>
      <c r="D15" s="101"/>
      <c r="E15" s="101"/>
      <c r="F15" s="101"/>
      <c r="G15" s="101"/>
      <c r="H15" s="101"/>
      <c r="I15" s="101"/>
      <c r="J15" s="101"/>
    </row>
    <row r="16" spans="2:56">
      <c r="B16" s="101"/>
      <c r="C16" s="101"/>
      <c r="D16" s="101"/>
      <c r="E16" s="101"/>
      <c r="F16" s="101"/>
      <c r="G16" s="101"/>
      <c r="H16" s="101"/>
      <c r="I16" s="101"/>
      <c r="J16" s="101"/>
    </row>
    <row r="17" spans="2:10">
      <c r="B17" s="116"/>
      <c r="C17" s="101"/>
      <c r="D17" s="101"/>
      <c r="E17" s="101"/>
      <c r="F17" s="101"/>
      <c r="G17" s="101"/>
      <c r="H17" s="101"/>
      <c r="I17" s="101"/>
      <c r="J17" s="101"/>
    </row>
    <row r="18" spans="2:10">
      <c r="B18" s="116"/>
      <c r="C18" s="101"/>
      <c r="D18" s="101"/>
      <c r="E18" s="101"/>
      <c r="F18" s="101"/>
      <c r="G18" s="101"/>
      <c r="H18" s="101"/>
      <c r="I18" s="101"/>
      <c r="J18" s="101"/>
    </row>
    <row r="19" spans="2:10">
      <c r="B19" s="101"/>
      <c r="C19" s="101"/>
      <c r="D19" s="101"/>
      <c r="E19" s="101"/>
      <c r="F19" s="101"/>
      <c r="G19" s="101"/>
      <c r="H19" s="101"/>
      <c r="I19" s="101"/>
      <c r="J19" s="101"/>
    </row>
    <row r="20" spans="2:10">
      <c r="B20" s="101"/>
      <c r="C20" s="101"/>
      <c r="D20" s="101"/>
      <c r="E20" s="101"/>
      <c r="F20" s="101"/>
      <c r="G20" s="101"/>
      <c r="H20" s="101"/>
      <c r="I20" s="101"/>
      <c r="J20" s="101"/>
    </row>
    <row r="21" spans="2:10">
      <c r="B21" s="101"/>
      <c r="C21" s="101"/>
      <c r="D21" s="101"/>
      <c r="E21" s="101"/>
      <c r="F21" s="101"/>
      <c r="G21" s="101"/>
      <c r="H21" s="101"/>
      <c r="I21" s="101"/>
      <c r="J21" s="101"/>
    </row>
    <row r="22" spans="2:10">
      <c r="B22" s="101"/>
      <c r="C22" s="101"/>
      <c r="D22" s="101"/>
      <c r="E22" s="101"/>
      <c r="F22" s="101"/>
      <c r="G22" s="101"/>
      <c r="H22" s="101"/>
      <c r="I22" s="101"/>
      <c r="J22" s="101"/>
    </row>
    <row r="23" spans="2:10">
      <c r="B23" s="101"/>
      <c r="C23" s="101"/>
      <c r="D23" s="101"/>
      <c r="E23" s="101"/>
      <c r="F23" s="101"/>
      <c r="G23" s="101"/>
      <c r="H23" s="101"/>
      <c r="I23" s="101"/>
      <c r="J23" s="101"/>
    </row>
    <row r="24" spans="2:10">
      <c r="B24" s="101"/>
      <c r="C24" s="101"/>
      <c r="D24" s="101"/>
      <c r="E24" s="101"/>
      <c r="F24" s="101"/>
      <c r="G24" s="101"/>
      <c r="H24" s="101"/>
      <c r="I24" s="101"/>
      <c r="J24" s="101"/>
    </row>
    <row r="25" spans="2:10">
      <c r="B25" s="101"/>
      <c r="C25" s="101"/>
      <c r="D25" s="101"/>
      <c r="E25" s="101"/>
      <c r="F25" s="101"/>
      <c r="G25" s="101"/>
      <c r="H25" s="101"/>
      <c r="I25" s="101"/>
      <c r="J25" s="101"/>
    </row>
    <row r="26" spans="2:10">
      <c r="B26" s="101"/>
      <c r="C26" s="101"/>
      <c r="D26" s="101"/>
      <c r="E26" s="101"/>
      <c r="F26" s="101"/>
      <c r="G26" s="101"/>
      <c r="H26" s="101"/>
      <c r="I26" s="101"/>
      <c r="J26" s="101"/>
    </row>
    <row r="27" spans="2:10">
      <c r="B27" s="101"/>
      <c r="C27" s="101"/>
      <c r="D27" s="101"/>
      <c r="E27" s="101"/>
      <c r="F27" s="101"/>
      <c r="G27" s="101"/>
      <c r="H27" s="101"/>
      <c r="I27" s="101"/>
      <c r="J27" s="101"/>
    </row>
    <row r="28" spans="2:10">
      <c r="B28" s="101"/>
      <c r="C28" s="101"/>
      <c r="D28" s="101"/>
      <c r="E28" s="101"/>
      <c r="F28" s="101"/>
      <c r="G28" s="101"/>
      <c r="H28" s="101"/>
      <c r="I28" s="101"/>
      <c r="J28" s="101"/>
    </row>
    <row r="29" spans="2:10">
      <c r="B29" s="101"/>
      <c r="C29" s="101"/>
      <c r="D29" s="101"/>
      <c r="E29" s="101"/>
      <c r="F29" s="101"/>
      <c r="G29" s="101"/>
      <c r="H29" s="101"/>
      <c r="I29" s="101"/>
      <c r="J29" s="101"/>
    </row>
    <row r="30" spans="2:10">
      <c r="B30" s="101"/>
      <c r="C30" s="101"/>
      <c r="D30" s="101"/>
      <c r="E30" s="101"/>
      <c r="F30" s="101"/>
      <c r="G30" s="101"/>
      <c r="H30" s="101"/>
      <c r="I30" s="101"/>
      <c r="J30" s="101"/>
    </row>
    <row r="31" spans="2:10">
      <c r="B31" s="101"/>
      <c r="C31" s="101"/>
      <c r="D31" s="101"/>
      <c r="E31" s="101"/>
      <c r="F31" s="101"/>
      <c r="G31" s="101"/>
      <c r="H31" s="101"/>
      <c r="I31" s="101"/>
      <c r="J31" s="101"/>
    </row>
    <row r="32" spans="2:10">
      <c r="B32" s="101"/>
      <c r="C32" s="101"/>
      <c r="D32" s="101"/>
      <c r="E32" s="101"/>
      <c r="F32" s="101"/>
      <c r="G32" s="101"/>
      <c r="H32" s="101"/>
      <c r="I32" s="101"/>
      <c r="J32" s="101"/>
    </row>
    <row r="33" spans="2:10">
      <c r="B33" s="101"/>
      <c r="C33" s="101"/>
      <c r="D33" s="101"/>
      <c r="E33" s="101"/>
      <c r="F33" s="101"/>
      <c r="G33" s="101"/>
      <c r="H33" s="101"/>
      <c r="I33" s="101"/>
      <c r="J33" s="101"/>
    </row>
    <row r="34" spans="2:10">
      <c r="B34" s="101"/>
      <c r="C34" s="101"/>
      <c r="D34" s="101"/>
      <c r="E34" s="101"/>
      <c r="F34" s="101"/>
      <c r="G34" s="101"/>
      <c r="H34" s="101"/>
      <c r="I34" s="101"/>
      <c r="J34" s="101"/>
    </row>
    <row r="35" spans="2:10">
      <c r="B35" s="101"/>
      <c r="C35" s="101"/>
      <c r="D35" s="101"/>
      <c r="E35" s="101"/>
      <c r="F35" s="101"/>
      <c r="G35" s="101"/>
      <c r="H35" s="101"/>
      <c r="I35" s="101"/>
      <c r="J35" s="101"/>
    </row>
    <row r="36" spans="2:10">
      <c r="B36" s="101"/>
      <c r="C36" s="101"/>
      <c r="D36" s="101"/>
      <c r="E36" s="101"/>
      <c r="F36" s="101"/>
      <c r="G36" s="101"/>
      <c r="H36" s="101"/>
      <c r="I36" s="101"/>
      <c r="J36" s="101"/>
    </row>
    <row r="37" spans="2:10">
      <c r="B37" s="101"/>
      <c r="C37" s="101"/>
      <c r="D37" s="101"/>
      <c r="E37" s="101"/>
      <c r="F37" s="101"/>
      <c r="G37" s="101"/>
      <c r="H37" s="101"/>
      <c r="I37" s="101"/>
      <c r="J37" s="101"/>
    </row>
    <row r="38" spans="2:10">
      <c r="B38" s="101"/>
      <c r="C38" s="101"/>
      <c r="D38" s="101"/>
      <c r="E38" s="101"/>
      <c r="F38" s="101"/>
      <c r="G38" s="101"/>
      <c r="H38" s="101"/>
      <c r="I38" s="101"/>
      <c r="J38" s="101"/>
    </row>
    <row r="39" spans="2:10">
      <c r="B39" s="101"/>
      <c r="C39" s="101"/>
      <c r="D39" s="101"/>
      <c r="E39" s="101"/>
      <c r="F39" s="101"/>
      <c r="G39" s="101"/>
      <c r="H39" s="101"/>
      <c r="I39" s="101"/>
      <c r="J39" s="101"/>
    </row>
    <row r="40" spans="2:10">
      <c r="B40" s="101"/>
      <c r="C40" s="101"/>
      <c r="D40" s="101"/>
      <c r="E40" s="101"/>
      <c r="F40" s="101"/>
      <c r="G40" s="101"/>
      <c r="H40" s="101"/>
      <c r="I40" s="101"/>
      <c r="J40" s="101"/>
    </row>
    <row r="41" spans="2:10">
      <c r="B41" s="101"/>
      <c r="C41" s="101"/>
      <c r="D41" s="101"/>
      <c r="E41" s="101"/>
      <c r="F41" s="101"/>
      <c r="G41" s="101"/>
      <c r="H41" s="101"/>
      <c r="I41" s="101"/>
      <c r="J41" s="101"/>
    </row>
    <row r="42" spans="2:10">
      <c r="B42" s="101"/>
      <c r="C42" s="101"/>
      <c r="D42" s="101"/>
      <c r="E42" s="101"/>
      <c r="F42" s="101"/>
      <c r="G42" s="101"/>
      <c r="H42" s="101"/>
      <c r="I42" s="101"/>
      <c r="J42" s="101"/>
    </row>
    <row r="43" spans="2:10">
      <c r="B43" s="101"/>
      <c r="C43" s="101"/>
      <c r="D43" s="101"/>
      <c r="E43" s="101"/>
      <c r="F43" s="101"/>
      <c r="G43" s="101"/>
      <c r="H43" s="101"/>
      <c r="I43" s="101"/>
      <c r="J43" s="101"/>
    </row>
    <row r="44" spans="2:10">
      <c r="B44" s="101"/>
      <c r="C44" s="101"/>
      <c r="D44" s="101"/>
      <c r="E44" s="101"/>
      <c r="F44" s="101"/>
      <c r="G44" s="101"/>
      <c r="H44" s="101"/>
      <c r="I44" s="101"/>
      <c r="J44" s="101"/>
    </row>
    <row r="45" spans="2:10">
      <c r="B45" s="101"/>
      <c r="C45" s="101"/>
      <c r="D45" s="101"/>
      <c r="E45" s="101"/>
      <c r="F45" s="101"/>
      <c r="G45" s="101"/>
      <c r="H45" s="101"/>
      <c r="I45" s="101"/>
      <c r="J45" s="101"/>
    </row>
    <row r="46" spans="2:10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2:10">
      <c r="B47" s="101"/>
      <c r="C47" s="101"/>
      <c r="D47" s="101"/>
      <c r="E47" s="101"/>
      <c r="F47" s="101"/>
      <c r="G47" s="101"/>
      <c r="H47" s="101"/>
      <c r="I47" s="101"/>
      <c r="J47" s="101"/>
    </row>
    <row r="48" spans="2:10">
      <c r="B48" s="101"/>
      <c r="C48" s="101"/>
      <c r="D48" s="101"/>
      <c r="E48" s="101"/>
      <c r="F48" s="101"/>
      <c r="G48" s="101"/>
      <c r="H48" s="101"/>
      <c r="I48" s="101"/>
      <c r="J48" s="101"/>
    </row>
    <row r="49" spans="2:10">
      <c r="B49" s="101"/>
      <c r="C49" s="101"/>
      <c r="D49" s="101"/>
      <c r="E49" s="101"/>
      <c r="F49" s="101"/>
      <c r="G49" s="101"/>
      <c r="H49" s="101"/>
      <c r="I49" s="101"/>
      <c r="J49" s="101"/>
    </row>
    <row r="50" spans="2:10">
      <c r="B50" s="101"/>
      <c r="C50" s="101"/>
      <c r="D50" s="101"/>
      <c r="E50" s="101"/>
      <c r="F50" s="101"/>
      <c r="G50" s="101"/>
      <c r="H50" s="101"/>
      <c r="I50" s="101"/>
      <c r="J50" s="101"/>
    </row>
    <row r="51" spans="2:10">
      <c r="B51" s="101"/>
      <c r="C51" s="101"/>
      <c r="D51" s="101"/>
      <c r="E51" s="101"/>
      <c r="F51" s="101"/>
      <c r="G51" s="101"/>
      <c r="H51" s="101"/>
      <c r="I51" s="101"/>
      <c r="J51" s="101"/>
    </row>
    <row r="52" spans="2:10">
      <c r="B52" s="101"/>
      <c r="C52" s="101"/>
      <c r="D52" s="101"/>
      <c r="E52" s="101"/>
      <c r="F52" s="101"/>
      <c r="G52" s="101"/>
      <c r="H52" s="101"/>
      <c r="I52" s="101"/>
      <c r="J52" s="101"/>
    </row>
    <row r="53" spans="2:10">
      <c r="B53" s="101"/>
      <c r="C53" s="101"/>
      <c r="D53" s="101"/>
      <c r="E53" s="101"/>
      <c r="F53" s="101"/>
      <c r="G53" s="101"/>
      <c r="H53" s="101"/>
      <c r="I53" s="101"/>
      <c r="J53" s="101"/>
    </row>
    <row r="54" spans="2:10">
      <c r="B54" s="101"/>
      <c r="C54" s="101"/>
      <c r="D54" s="101"/>
      <c r="E54" s="101"/>
      <c r="F54" s="101"/>
      <c r="G54" s="101"/>
      <c r="H54" s="101"/>
      <c r="I54" s="101"/>
      <c r="J54" s="101"/>
    </row>
    <row r="55" spans="2:10">
      <c r="B55" s="101"/>
      <c r="C55" s="101"/>
      <c r="D55" s="101"/>
      <c r="E55" s="101"/>
      <c r="F55" s="101"/>
      <c r="G55" s="101"/>
      <c r="H55" s="101"/>
      <c r="I55" s="101"/>
      <c r="J55" s="101"/>
    </row>
    <row r="56" spans="2:10">
      <c r="B56" s="101"/>
      <c r="C56" s="101"/>
      <c r="D56" s="101"/>
      <c r="E56" s="101"/>
      <c r="F56" s="101"/>
      <c r="G56" s="101"/>
      <c r="H56" s="101"/>
      <c r="I56" s="101"/>
      <c r="J56" s="101"/>
    </row>
    <row r="57" spans="2:10">
      <c r="B57" s="101"/>
      <c r="C57" s="101"/>
      <c r="D57" s="101"/>
      <c r="E57" s="101"/>
      <c r="F57" s="101"/>
      <c r="G57" s="101"/>
      <c r="H57" s="101"/>
      <c r="I57" s="101"/>
      <c r="J57" s="101"/>
    </row>
    <row r="58" spans="2:10">
      <c r="B58" s="101"/>
      <c r="C58" s="101"/>
      <c r="D58" s="101"/>
      <c r="E58" s="101"/>
      <c r="F58" s="101"/>
      <c r="G58" s="101"/>
      <c r="H58" s="101"/>
      <c r="I58" s="101"/>
      <c r="J58" s="101"/>
    </row>
    <row r="59" spans="2:10">
      <c r="B59" s="101"/>
      <c r="C59" s="101"/>
      <c r="D59" s="101"/>
      <c r="E59" s="101"/>
      <c r="F59" s="101"/>
      <c r="G59" s="101"/>
      <c r="H59" s="101"/>
      <c r="I59" s="101"/>
      <c r="J59" s="101"/>
    </row>
    <row r="60" spans="2:10">
      <c r="B60" s="101"/>
      <c r="C60" s="101"/>
      <c r="D60" s="101"/>
      <c r="E60" s="101"/>
      <c r="F60" s="101"/>
      <c r="G60" s="101"/>
      <c r="H60" s="101"/>
      <c r="I60" s="101"/>
      <c r="J60" s="101"/>
    </row>
    <row r="61" spans="2:10">
      <c r="B61" s="101"/>
      <c r="C61" s="101"/>
      <c r="D61" s="101"/>
      <c r="E61" s="101"/>
      <c r="F61" s="101"/>
      <c r="G61" s="101"/>
      <c r="H61" s="101"/>
      <c r="I61" s="101"/>
      <c r="J61" s="101"/>
    </row>
    <row r="62" spans="2:10">
      <c r="B62" s="101"/>
      <c r="C62" s="101"/>
      <c r="D62" s="101"/>
      <c r="E62" s="101"/>
      <c r="F62" s="101"/>
      <c r="G62" s="101"/>
      <c r="H62" s="101"/>
      <c r="I62" s="101"/>
      <c r="J62" s="101"/>
    </row>
    <row r="63" spans="2:10">
      <c r="B63" s="101"/>
      <c r="C63" s="101"/>
      <c r="D63" s="101"/>
      <c r="E63" s="101"/>
      <c r="F63" s="101"/>
      <c r="G63" s="101"/>
      <c r="H63" s="101"/>
      <c r="I63" s="101"/>
      <c r="J63" s="101"/>
    </row>
    <row r="64" spans="2:10">
      <c r="B64" s="101"/>
      <c r="C64" s="101"/>
      <c r="D64" s="101"/>
      <c r="E64" s="101"/>
      <c r="F64" s="101"/>
      <c r="G64" s="101"/>
      <c r="H64" s="101"/>
      <c r="I64" s="101"/>
      <c r="J64" s="101"/>
    </row>
    <row r="65" spans="2:10">
      <c r="B65" s="101"/>
      <c r="C65" s="101"/>
      <c r="D65" s="101"/>
      <c r="E65" s="101"/>
      <c r="F65" s="101"/>
      <c r="G65" s="101"/>
      <c r="H65" s="101"/>
      <c r="I65" s="101"/>
      <c r="J65" s="101"/>
    </row>
    <row r="66" spans="2:10">
      <c r="B66" s="101"/>
      <c r="C66" s="101"/>
      <c r="D66" s="101"/>
      <c r="E66" s="101"/>
      <c r="F66" s="101"/>
      <c r="G66" s="101"/>
      <c r="H66" s="101"/>
      <c r="I66" s="101"/>
      <c r="J66" s="101"/>
    </row>
    <row r="67" spans="2:10">
      <c r="B67" s="101"/>
      <c r="C67" s="101"/>
      <c r="D67" s="101"/>
      <c r="E67" s="101"/>
      <c r="F67" s="101"/>
      <c r="G67" s="101"/>
      <c r="H67" s="101"/>
      <c r="I67" s="101"/>
      <c r="J67" s="101"/>
    </row>
    <row r="68" spans="2:10">
      <c r="B68" s="101"/>
      <c r="C68" s="101"/>
      <c r="D68" s="101"/>
      <c r="E68" s="101"/>
      <c r="F68" s="101"/>
      <c r="G68" s="101"/>
      <c r="H68" s="101"/>
      <c r="I68" s="101"/>
      <c r="J68" s="101"/>
    </row>
    <row r="69" spans="2:10">
      <c r="B69" s="101"/>
      <c r="C69" s="101"/>
      <c r="D69" s="101"/>
      <c r="E69" s="101"/>
      <c r="F69" s="101"/>
      <c r="G69" s="101"/>
      <c r="H69" s="101"/>
      <c r="I69" s="101"/>
      <c r="J69" s="101"/>
    </row>
    <row r="70" spans="2:10">
      <c r="B70" s="101"/>
      <c r="C70" s="101"/>
      <c r="D70" s="101"/>
      <c r="E70" s="101"/>
      <c r="F70" s="101"/>
      <c r="G70" s="101"/>
      <c r="H70" s="101"/>
      <c r="I70" s="101"/>
      <c r="J70" s="101"/>
    </row>
    <row r="71" spans="2:10">
      <c r="B71" s="101"/>
      <c r="C71" s="101"/>
      <c r="D71" s="101"/>
      <c r="E71" s="101"/>
      <c r="F71" s="101"/>
      <c r="G71" s="101"/>
      <c r="H71" s="101"/>
      <c r="I71" s="101"/>
      <c r="J71" s="101"/>
    </row>
    <row r="72" spans="2:10">
      <c r="B72" s="101"/>
      <c r="C72" s="101"/>
      <c r="D72" s="101"/>
      <c r="E72" s="101"/>
      <c r="F72" s="101"/>
      <c r="G72" s="101"/>
      <c r="H72" s="101"/>
      <c r="I72" s="101"/>
      <c r="J72" s="101"/>
    </row>
    <row r="73" spans="2:10">
      <c r="B73" s="101"/>
      <c r="C73" s="101"/>
      <c r="D73" s="101"/>
      <c r="E73" s="101"/>
      <c r="F73" s="101"/>
      <c r="G73" s="101"/>
      <c r="H73" s="101"/>
      <c r="I73" s="101"/>
      <c r="J73" s="101"/>
    </row>
    <row r="74" spans="2:10">
      <c r="B74" s="101"/>
      <c r="C74" s="101"/>
      <c r="D74" s="101"/>
      <c r="E74" s="101"/>
      <c r="F74" s="101"/>
      <c r="G74" s="101"/>
      <c r="H74" s="101"/>
      <c r="I74" s="101"/>
      <c r="J74" s="101"/>
    </row>
    <row r="75" spans="2:10">
      <c r="B75" s="101"/>
      <c r="C75" s="101"/>
      <c r="D75" s="101"/>
      <c r="E75" s="101"/>
      <c r="F75" s="101"/>
      <c r="G75" s="101"/>
      <c r="H75" s="101"/>
      <c r="I75" s="101"/>
      <c r="J75" s="101"/>
    </row>
    <row r="76" spans="2:10">
      <c r="B76" s="101"/>
      <c r="C76" s="101"/>
      <c r="D76" s="101"/>
      <c r="E76" s="101"/>
      <c r="F76" s="101"/>
      <c r="G76" s="101"/>
      <c r="H76" s="101"/>
      <c r="I76" s="101"/>
      <c r="J76" s="101"/>
    </row>
    <row r="77" spans="2:10">
      <c r="B77" s="101"/>
      <c r="C77" s="101"/>
      <c r="D77" s="101"/>
      <c r="E77" s="101"/>
      <c r="F77" s="101"/>
      <c r="G77" s="101"/>
      <c r="H77" s="101"/>
      <c r="I77" s="101"/>
      <c r="J77" s="101"/>
    </row>
    <row r="78" spans="2:10">
      <c r="B78" s="101"/>
      <c r="C78" s="101"/>
      <c r="D78" s="101"/>
      <c r="E78" s="101"/>
      <c r="F78" s="101"/>
      <c r="G78" s="101"/>
      <c r="H78" s="101"/>
      <c r="I78" s="101"/>
      <c r="J78" s="101"/>
    </row>
    <row r="79" spans="2:10">
      <c r="B79" s="101"/>
      <c r="C79" s="101"/>
      <c r="D79" s="101"/>
      <c r="E79" s="101"/>
      <c r="F79" s="101"/>
      <c r="G79" s="101"/>
      <c r="H79" s="101"/>
      <c r="I79" s="101"/>
      <c r="J79" s="101"/>
    </row>
    <row r="80" spans="2:10">
      <c r="B80" s="101"/>
      <c r="C80" s="101"/>
      <c r="D80" s="101"/>
      <c r="E80" s="101"/>
      <c r="F80" s="101"/>
      <c r="G80" s="101"/>
      <c r="H80" s="101"/>
      <c r="I80" s="101"/>
      <c r="J80" s="101"/>
    </row>
    <row r="81" spans="2:10">
      <c r="B81" s="101"/>
      <c r="C81" s="101"/>
      <c r="D81" s="101"/>
      <c r="E81" s="101"/>
      <c r="F81" s="101"/>
      <c r="G81" s="101"/>
      <c r="H81" s="101"/>
      <c r="I81" s="101"/>
      <c r="J81" s="101"/>
    </row>
    <row r="82" spans="2:10">
      <c r="B82" s="101"/>
      <c r="C82" s="101"/>
      <c r="D82" s="101"/>
      <c r="E82" s="101"/>
      <c r="F82" s="101"/>
      <c r="G82" s="101"/>
      <c r="H82" s="101"/>
      <c r="I82" s="101"/>
      <c r="J82" s="101"/>
    </row>
    <row r="83" spans="2:10">
      <c r="B83" s="101"/>
      <c r="C83" s="101"/>
      <c r="D83" s="101"/>
      <c r="E83" s="101"/>
      <c r="F83" s="101"/>
      <c r="G83" s="101"/>
      <c r="H83" s="101"/>
      <c r="I83" s="101"/>
      <c r="J83" s="101"/>
    </row>
    <row r="84" spans="2:10">
      <c r="B84" s="101"/>
      <c r="C84" s="101"/>
      <c r="D84" s="101"/>
      <c r="E84" s="101"/>
      <c r="F84" s="101"/>
      <c r="G84" s="101"/>
      <c r="H84" s="101"/>
      <c r="I84" s="101"/>
      <c r="J84" s="101"/>
    </row>
    <row r="85" spans="2:10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0">
      <c r="B86" s="101"/>
      <c r="C86" s="101"/>
      <c r="D86" s="101"/>
      <c r="E86" s="101"/>
      <c r="F86" s="101"/>
      <c r="G86" s="101"/>
      <c r="H86" s="101"/>
      <c r="I86" s="101"/>
      <c r="J86" s="101"/>
    </row>
    <row r="87" spans="2:10">
      <c r="B87" s="101"/>
      <c r="C87" s="101"/>
      <c r="D87" s="101"/>
      <c r="E87" s="101"/>
      <c r="F87" s="101"/>
      <c r="G87" s="101"/>
      <c r="H87" s="101"/>
      <c r="I87" s="101"/>
      <c r="J87" s="101"/>
    </row>
    <row r="88" spans="2:10">
      <c r="B88" s="101"/>
      <c r="C88" s="101"/>
      <c r="D88" s="101"/>
      <c r="E88" s="101"/>
      <c r="F88" s="101"/>
      <c r="G88" s="101"/>
      <c r="H88" s="101"/>
      <c r="I88" s="101"/>
      <c r="J88" s="101"/>
    </row>
    <row r="89" spans="2:10">
      <c r="B89" s="101"/>
      <c r="C89" s="101"/>
      <c r="D89" s="101"/>
      <c r="E89" s="101"/>
      <c r="F89" s="101"/>
      <c r="G89" s="101"/>
      <c r="H89" s="101"/>
      <c r="I89" s="101"/>
      <c r="J89" s="101"/>
    </row>
    <row r="90" spans="2:10">
      <c r="B90" s="101"/>
      <c r="C90" s="101"/>
      <c r="D90" s="101"/>
      <c r="E90" s="101"/>
      <c r="F90" s="101"/>
      <c r="G90" s="101"/>
      <c r="H90" s="101"/>
      <c r="I90" s="101"/>
      <c r="J90" s="101"/>
    </row>
    <row r="91" spans="2:10">
      <c r="B91" s="101"/>
      <c r="C91" s="101"/>
      <c r="D91" s="101"/>
      <c r="E91" s="101"/>
      <c r="F91" s="101"/>
      <c r="G91" s="101"/>
      <c r="H91" s="101"/>
      <c r="I91" s="101"/>
      <c r="J91" s="101"/>
    </row>
    <row r="92" spans="2:10">
      <c r="B92" s="101"/>
      <c r="C92" s="101"/>
      <c r="D92" s="101"/>
      <c r="E92" s="101"/>
      <c r="F92" s="101"/>
      <c r="G92" s="101"/>
      <c r="H92" s="101"/>
      <c r="I92" s="101"/>
      <c r="J92" s="101"/>
    </row>
    <row r="93" spans="2:10">
      <c r="B93" s="101"/>
      <c r="C93" s="101"/>
      <c r="D93" s="101"/>
      <c r="E93" s="101"/>
      <c r="F93" s="101"/>
      <c r="G93" s="101"/>
      <c r="H93" s="101"/>
      <c r="I93" s="101"/>
      <c r="J93" s="101"/>
    </row>
    <row r="94" spans="2:10">
      <c r="B94" s="101"/>
      <c r="C94" s="101"/>
      <c r="D94" s="101"/>
      <c r="E94" s="101"/>
      <c r="F94" s="101"/>
      <c r="G94" s="101"/>
      <c r="H94" s="101"/>
      <c r="I94" s="101"/>
      <c r="J94" s="101"/>
    </row>
    <row r="95" spans="2:10">
      <c r="B95" s="101"/>
      <c r="C95" s="101"/>
      <c r="D95" s="101"/>
      <c r="E95" s="101"/>
      <c r="F95" s="101"/>
      <c r="G95" s="101"/>
      <c r="H95" s="101"/>
      <c r="I95" s="101"/>
      <c r="J95" s="101"/>
    </row>
    <row r="96" spans="2:10">
      <c r="B96" s="101"/>
      <c r="C96" s="101"/>
      <c r="D96" s="101"/>
      <c r="E96" s="101"/>
      <c r="F96" s="101"/>
      <c r="G96" s="101"/>
      <c r="H96" s="101"/>
      <c r="I96" s="101"/>
      <c r="J96" s="101"/>
    </row>
    <row r="97" spans="2:10">
      <c r="B97" s="101"/>
      <c r="C97" s="101"/>
      <c r="D97" s="101"/>
      <c r="E97" s="101"/>
      <c r="F97" s="101"/>
      <c r="G97" s="101"/>
      <c r="H97" s="101"/>
      <c r="I97" s="101"/>
      <c r="J97" s="101"/>
    </row>
    <row r="98" spans="2:10">
      <c r="B98" s="101"/>
      <c r="C98" s="101"/>
      <c r="D98" s="101"/>
      <c r="E98" s="101"/>
      <c r="F98" s="101"/>
      <c r="G98" s="101"/>
      <c r="H98" s="101"/>
      <c r="I98" s="101"/>
      <c r="J98" s="101"/>
    </row>
    <row r="99" spans="2:10">
      <c r="B99" s="101"/>
      <c r="C99" s="101"/>
      <c r="D99" s="101"/>
      <c r="E99" s="101"/>
      <c r="F99" s="101"/>
      <c r="G99" s="101"/>
      <c r="H99" s="101"/>
      <c r="I99" s="101"/>
      <c r="J99" s="101"/>
    </row>
    <row r="100" spans="2:10"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2:10">
      <c r="B101" s="101"/>
      <c r="C101" s="101"/>
      <c r="D101" s="101"/>
      <c r="E101" s="101"/>
      <c r="F101" s="101"/>
      <c r="G101" s="101"/>
      <c r="H101" s="101"/>
      <c r="I101" s="101"/>
      <c r="J101" s="101"/>
    </row>
    <row r="102" spans="2:10">
      <c r="B102" s="101"/>
      <c r="C102" s="101"/>
      <c r="D102" s="101"/>
      <c r="E102" s="101"/>
      <c r="F102" s="101"/>
      <c r="G102" s="101"/>
      <c r="H102" s="101"/>
      <c r="I102" s="101"/>
      <c r="J102" s="101"/>
    </row>
    <row r="103" spans="2:10">
      <c r="B103" s="101"/>
      <c r="C103" s="101"/>
      <c r="D103" s="101"/>
      <c r="E103" s="101"/>
      <c r="F103" s="101"/>
      <c r="G103" s="101"/>
      <c r="H103" s="101"/>
      <c r="I103" s="101"/>
      <c r="J103" s="101"/>
    </row>
    <row r="104" spans="2:10">
      <c r="B104" s="101"/>
      <c r="C104" s="101"/>
      <c r="D104" s="101"/>
      <c r="E104" s="101"/>
      <c r="F104" s="101"/>
      <c r="G104" s="101"/>
      <c r="H104" s="101"/>
      <c r="I104" s="101"/>
      <c r="J104" s="101"/>
    </row>
    <row r="105" spans="2:10">
      <c r="B105" s="101"/>
      <c r="C105" s="101"/>
      <c r="D105" s="101"/>
      <c r="E105" s="101"/>
      <c r="F105" s="101"/>
      <c r="G105" s="101"/>
      <c r="H105" s="101"/>
      <c r="I105" s="101"/>
      <c r="J105" s="101"/>
    </row>
    <row r="106" spans="2:10">
      <c r="B106" s="101"/>
      <c r="C106" s="101"/>
      <c r="D106" s="101"/>
      <c r="E106" s="101"/>
      <c r="F106" s="101"/>
      <c r="G106" s="101"/>
      <c r="H106" s="101"/>
      <c r="I106" s="101"/>
      <c r="J106" s="101"/>
    </row>
    <row r="107" spans="2:10">
      <c r="B107" s="101"/>
      <c r="C107" s="101"/>
      <c r="D107" s="101"/>
      <c r="E107" s="101"/>
      <c r="F107" s="101"/>
      <c r="G107" s="101"/>
      <c r="H107" s="101"/>
      <c r="I107" s="101"/>
      <c r="J107" s="101"/>
    </row>
    <row r="108" spans="2:10">
      <c r="B108" s="101"/>
      <c r="C108" s="101"/>
      <c r="D108" s="101"/>
      <c r="E108" s="101"/>
      <c r="F108" s="101"/>
      <c r="G108" s="101"/>
      <c r="H108" s="101"/>
      <c r="I108" s="101"/>
      <c r="J108" s="101"/>
    </row>
    <row r="109" spans="2:10">
      <c r="B109" s="101"/>
      <c r="C109" s="101"/>
      <c r="D109" s="101"/>
      <c r="E109" s="101"/>
      <c r="F109" s="101"/>
      <c r="G109" s="101"/>
      <c r="H109" s="101"/>
      <c r="I109" s="101"/>
      <c r="J109" s="101"/>
    </row>
    <row r="110" spans="2:10">
      <c r="B110" s="101"/>
      <c r="C110" s="101"/>
      <c r="D110" s="101"/>
      <c r="E110" s="101"/>
      <c r="F110" s="101"/>
      <c r="G110" s="101"/>
      <c r="H110" s="101"/>
      <c r="I110" s="101"/>
      <c r="J110" s="101"/>
    </row>
    <row r="111" spans="2:10">
      <c r="B111" s="101"/>
      <c r="C111" s="101"/>
      <c r="D111" s="101"/>
      <c r="E111" s="101"/>
      <c r="F111" s="101"/>
      <c r="G111" s="101"/>
      <c r="H111" s="101"/>
      <c r="I111" s="101"/>
      <c r="J111" s="101"/>
    </row>
    <row r="112" spans="2:10">
      <c r="B112" s="101"/>
      <c r="C112" s="101"/>
      <c r="D112" s="101"/>
      <c r="E112" s="101"/>
      <c r="F112" s="101"/>
      <c r="G112" s="101"/>
      <c r="H112" s="101"/>
      <c r="I112" s="101"/>
      <c r="J112" s="101"/>
    </row>
    <row r="113" spans="2:10">
      <c r="B113" s="101"/>
      <c r="C113" s="101"/>
      <c r="D113" s="101"/>
      <c r="E113" s="101"/>
      <c r="F113" s="101"/>
      <c r="G113" s="101"/>
      <c r="H113" s="101"/>
      <c r="I113" s="101"/>
      <c r="J113" s="101"/>
    </row>
    <row r="114" spans="2:10">
      <c r="F114" s="3"/>
      <c r="G114" s="3"/>
      <c r="H114" s="3"/>
      <c r="I114" s="3"/>
    </row>
    <row r="115" spans="2:10">
      <c r="F115" s="3"/>
      <c r="G115" s="3"/>
      <c r="H115" s="3"/>
      <c r="I115" s="3"/>
    </row>
    <row r="116" spans="2:10">
      <c r="F116" s="3"/>
      <c r="G116" s="3"/>
      <c r="H116" s="3"/>
      <c r="I116" s="3"/>
    </row>
    <row r="117" spans="2:10">
      <c r="F117" s="3"/>
      <c r="G117" s="3"/>
      <c r="H117" s="3"/>
      <c r="I117" s="3"/>
    </row>
    <row r="118" spans="2:10">
      <c r="F118" s="3"/>
      <c r="G118" s="3"/>
      <c r="H118" s="3"/>
      <c r="I118" s="3"/>
    </row>
    <row r="119" spans="2:10">
      <c r="F119" s="3"/>
      <c r="G119" s="3"/>
      <c r="H119" s="3"/>
      <c r="I119" s="3"/>
    </row>
    <row r="120" spans="2:10">
      <c r="F120" s="3"/>
      <c r="G120" s="3"/>
      <c r="H120" s="3"/>
      <c r="I120" s="3"/>
    </row>
    <row r="121" spans="2:10">
      <c r="F121" s="3"/>
      <c r="G121" s="3"/>
      <c r="H121" s="3"/>
      <c r="I121" s="3"/>
    </row>
    <row r="122" spans="2:10">
      <c r="F122" s="3"/>
      <c r="G122" s="3"/>
      <c r="H122" s="3"/>
      <c r="I122" s="3"/>
    </row>
    <row r="123" spans="2:10">
      <c r="F123" s="3"/>
      <c r="G123" s="3"/>
      <c r="H123" s="3"/>
      <c r="I123" s="3"/>
    </row>
    <row r="124" spans="2:10">
      <c r="F124" s="3"/>
      <c r="G124" s="3"/>
      <c r="H124" s="3"/>
      <c r="I124" s="3"/>
    </row>
    <row r="125" spans="2:10">
      <c r="F125" s="3"/>
      <c r="G125" s="3"/>
      <c r="H125" s="3"/>
      <c r="I125" s="3"/>
    </row>
    <row r="126" spans="2:10">
      <c r="F126" s="3"/>
      <c r="G126" s="3"/>
      <c r="H126" s="3"/>
      <c r="I126" s="3"/>
    </row>
    <row r="127" spans="2:10">
      <c r="F127" s="3"/>
      <c r="G127" s="3"/>
      <c r="H127" s="3"/>
      <c r="I127" s="3"/>
    </row>
    <row r="128" spans="2:10">
      <c r="F128" s="3"/>
      <c r="G128" s="3"/>
      <c r="H128" s="3"/>
      <c r="I128" s="3"/>
    </row>
    <row r="129" spans="6:9">
      <c r="F129" s="3"/>
      <c r="G129" s="3"/>
      <c r="H129" s="3"/>
      <c r="I129" s="3"/>
    </row>
    <row r="130" spans="6:9">
      <c r="F130" s="3"/>
      <c r="G130" s="3"/>
      <c r="H130" s="3"/>
      <c r="I130" s="3"/>
    </row>
    <row r="131" spans="6:9">
      <c r="F131" s="3"/>
      <c r="G131" s="3"/>
      <c r="H131" s="3"/>
      <c r="I131" s="3"/>
    </row>
    <row r="132" spans="6:9">
      <c r="F132" s="3"/>
      <c r="G132" s="3"/>
      <c r="H132" s="3"/>
      <c r="I132" s="3"/>
    </row>
    <row r="133" spans="6:9">
      <c r="F133" s="3"/>
      <c r="G133" s="3"/>
      <c r="H133" s="3"/>
      <c r="I133" s="3"/>
    </row>
    <row r="134" spans="6:9">
      <c r="F134" s="3"/>
      <c r="G134" s="3"/>
      <c r="H134" s="3"/>
      <c r="I134" s="3"/>
    </row>
    <row r="135" spans="6:9">
      <c r="F135" s="3"/>
      <c r="G135" s="3"/>
      <c r="H135" s="3"/>
      <c r="I135" s="3"/>
    </row>
    <row r="136" spans="6:9">
      <c r="F136" s="3"/>
      <c r="G136" s="3"/>
      <c r="H136" s="3"/>
      <c r="I136" s="3"/>
    </row>
    <row r="137" spans="6:9">
      <c r="F137" s="3"/>
      <c r="G137" s="3"/>
      <c r="H137" s="3"/>
      <c r="I137" s="3"/>
    </row>
    <row r="138" spans="6:9">
      <c r="F138" s="3"/>
      <c r="G138" s="3"/>
      <c r="H138" s="3"/>
      <c r="I138" s="3"/>
    </row>
    <row r="139" spans="6:9">
      <c r="F139" s="3"/>
      <c r="G139" s="3"/>
      <c r="H139" s="3"/>
      <c r="I139" s="3"/>
    </row>
    <row r="140" spans="6:9">
      <c r="F140" s="3"/>
      <c r="G140" s="3"/>
      <c r="H140" s="3"/>
      <c r="I140" s="3"/>
    </row>
    <row r="141" spans="6:9">
      <c r="F141" s="3"/>
      <c r="G141" s="3"/>
      <c r="H141" s="3"/>
      <c r="I141" s="3"/>
    </row>
    <row r="142" spans="6:9">
      <c r="F142" s="3"/>
      <c r="G142" s="3"/>
      <c r="H142" s="3"/>
      <c r="I142" s="3"/>
    </row>
    <row r="143" spans="6:9">
      <c r="F143" s="3"/>
      <c r="G143" s="3"/>
      <c r="H143" s="3"/>
      <c r="I143" s="3"/>
    </row>
    <row r="144" spans="6:9">
      <c r="F144" s="3"/>
      <c r="G144" s="3"/>
      <c r="H144" s="3"/>
      <c r="I144" s="3"/>
    </row>
    <row r="145" spans="6:9">
      <c r="F145" s="3"/>
      <c r="G145" s="3"/>
      <c r="H145" s="3"/>
      <c r="I145" s="3"/>
    </row>
    <row r="146" spans="6:9">
      <c r="F146" s="3"/>
      <c r="G146" s="3"/>
      <c r="H146" s="3"/>
      <c r="I146" s="3"/>
    </row>
    <row r="147" spans="6:9">
      <c r="F147" s="3"/>
      <c r="G147" s="3"/>
      <c r="H147" s="3"/>
      <c r="I147" s="3"/>
    </row>
    <row r="148" spans="6:9">
      <c r="F148" s="3"/>
      <c r="G148" s="3"/>
      <c r="H148" s="3"/>
      <c r="I148" s="3"/>
    </row>
    <row r="149" spans="6:9">
      <c r="F149" s="3"/>
      <c r="G149" s="3"/>
      <c r="H149" s="3"/>
      <c r="I149" s="3"/>
    </row>
    <row r="150" spans="6:9">
      <c r="F150" s="3"/>
      <c r="G150" s="3"/>
      <c r="H150" s="3"/>
      <c r="I150" s="3"/>
    </row>
    <row r="151" spans="6:9">
      <c r="F151" s="3"/>
      <c r="G151" s="3"/>
      <c r="H151" s="3"/>
      <c r="I151" s="3"/>
    </row>
    <row r="152" spans="6:9">
      <c r="F152" s="3"/>
      <c r="G152" s="3"/>
      <c r="H152" s="3"/>
      <c r="I152" s="3"/>
    </row>
    <row r="153" spans="6:9">
      <c r="F153" s="3"/>
      <c r="G153" s="3"/>
      <c r="H153" s="3"/>
      <c r="I153" s="3"/>
    </row>
    <row r="154" spans="6:9">
      <c r="F154" s="3"/>
      <c r="G154" s="3"/>
      <c r="H154" s="3"/>
      <c r="I154" s="3"/>
    </row>
    <row r="155" spans="6:9">
      <c r="F155" s="3"/>
      <c r="G155" s="3"/>
      <c r="H155" s="3"/>
      <c r="I155" s="3"/>
    </row>
    <row r="156" spans="6:9">
      <c r="F156" s="3"/>
      <c r="G156" s="3"/>
      <c r="H156" s="3"/>
      <c r="I156" s="3"/>
    </row>
    <row r="157" spans="6:9">
      <c r="F157" s="3"/>
      <c r="G157" s="3"/>
      <c r="H157" s="3"/>
      <c r="I157" s="3"/>
    </row>
    <row r="158" spans="6:9">
      <c r="F158" s="3"/>
      <c r="G158" s="3"/>
      <c r="H158" s="3"/>
      <c r="I158" s="3"/>
    </row>
    <row r="159" spans="6:9">
      <c r="F159" s="3"/>
      <c r="G159" s="3"/>
      <c r="H159" s="3"/>
      <c r="I159" s="3"/>
    </row>
    <row r="160" spans="6:9">
      <c r="F160" s="3"/>
      <c r="G160" s="3"/>
      <c r="H160" s="3"/>
      <c r="I160" s="3"/>
    </row>
    <row r="161" spans="6:9">
      <c r="F161" s="3"/>
      <c r="G161" s="3"/>
      <c r="H161" s="3"/>
      <c r="I161" s="3"/>
    </row>
    <row r="162" spans="6:9">
      <c r="F162" s="3"/>
      <c r="G162" s="3"/>
      <c r="H162" s="3"/>
      <c r="I162" s="3"/>
    </row>
    <row r="163" spans="6:9">
      <c r="F163" s="3"/>
      <c r="G163" s="3"/>
      <c r="H163" s="3"/>
      <c r="I163" s="3"/>
    </row>
    <row r="164" spans="6:9">
      <c r="F164" s="3"/>
      <c r="G164" s="3"/>
      <c r="H164" s="3"/>
      <c r="I164" s="3"/>
    </row>
    <row r="165" spans="6:9">
      <c r="F165" s="3"/>
      <c r="G165" s="3"/>
      <c r="H165" s="3"/>
      <c r="I165" s="3"/>
    </row>
    <row r="166" spans="6:9">
      <c r="F166" s="3"/>
      <c r="G166" s="3"/>
      <c r="H166" s="3"/>
      <c r="I166" s="3"/>
    </row>
    <row r="167" spans="6:9">
      <c r="F167" s="3"/>
      <c r="G167" s="3"/>
      <c r="H167" s="3"/>
      <c r="I167" s="3"/>
    </row>
    <row r="168" spans="6:9">
      <c r="F168" s="3"/>
      <c r="G168" s="3"/>
      <c r="H168" s="3"/>
      <c r="I168" s="3"/>
    </row>
    <row r="169" spans="6:9">
      <c r="F169" s="3"/>
      <c r="G169" s="3"/>
      <c r="H169" s="3"/>
      <c r="I169" s="3"/>
    </row>
    <row r="170" spans="6:9">
      <c r="F170" s="3"/>
      <c r="G170" s="3"/>
      <c r="H170" s="3"/>
      <c r="I170" s="3"/>
    </row>
    <row r="171" spans="6:9">
      <c r="F171" s="3"/>
      <c r="G171" s="3"/>
      <c r="H171" s="3"/>
      <c r="I171" s="3"/>
    </row>
    <row r="172" spans="6:9">
      <c r="F172" s="3"/>
      <c r="G172" s="3"/>
      <c r="H172" s="3"/>
      <c r="I172" s="3"/>
    </row>
    <row r="173" spans="6:9">
      <c r="F173" s="3"/>
      <c r="G173" s="3"/>
      <c r="H173" s="3"/>
      <c r="I173" s="3"/>
    </row>
    <row r="174" spans="6:9">
      <c r="F174" s="3"/>
      <c r="G174" s="3"/>
      <c r="H174" s="3"/>
      <c r="I174" s="3"/>
    </row>
    <row r="175" spans="6:9">
      <c r="F175" s="3"/>
      <c r="G175" s="3"/>
      <c r="H175" s="3"/>
      <c r="I175" s="3"/>
    </row>
    <row r="176" spans="6:9">
      <c r="F176" s="3"/>
      <c r="G176" s="3"/>
      <c r="H176" s="3"/>
      <c r="I176" s="3"/>
    </row>
    <row r="177" spans="6:9">
      <c r="F177" s="3"/>
      <c r="G177" s="3"/>
      <c r="H177" s="3"/>
      <c r="I177" s="3"/>
    </row>
    <row r="178" spans="6:9">
      <c r="F178" s="3"/>
      <c r="G178" s="3"/>
      <c r="H178" s="3"/>
      <c r="I178" s="3"/>
    </row>
    <row r="179" spans="6:9">
      <c r="F179" s="3"/>
      <c r="G179" s="3"/>
      <c r="H179" s="3"/>
      <c r="I179" s="3"/>
    </row>
    <row r="180" spans="6:9">
      <c r="F180" s="3"/>
      <c r="G180" s="3"/>
      <c r="H180" s="3"/>
      <c r="I180" s="3"/>
    </row>
    <row r="181" spans="6:9">
      <c r="F181" s="3"/>
      <c r="G181" s="3"/>
      <c r="H181" s="3"/>
      <c r="I181" s="3"/>
    </row>
    <row r="182" spans="6:9">
      <c r="F182" s="3"/>
      <c r="G182" s="3"/>
      <c r="H182" s="3"/>
      <c r="I182" s="3"/>
    </row>
    <row r="183" spans="6:9">
      <c r="F183" s="3"/>
      <c r="G183" s="3"/>
      <c r="H183" s="3"/>
      <c r="I183" s="3"/>
    </row>
    <row r="184" spans="6:9">
      <c r="F184" s="3"/>
      <c r="G184" s="3"/>
      <c r="H184" s="3"/>
      <c r="I184" s="3"/>
    </row>
    <row r="185" spans="6:9">
      <c r="F185" s="3"/>
      <c r="G185" s="3"/>
      <c r="H185" s="3"/>
      <c r="I185" s="3"/>
    </row>
    <row r="186" spans="6:9">
      <c r="F186" s="3"/>
      <c r="G186" s="3"/>
      <c r="H186" s="3"/>
      <c r="I186" s="3"/>
    </row>
    <row r="187" spans="6:9">
      <c r="F187" s="3"/>
      <c r="G187" s="3"/>
      <c r="H187" s="3"/>
      <c r="I187" s="3"/>
    </row>
    <row r="188" spans="6:9">
      <c r="F188" s="3"/>
      <c r="G188" s="3"/>
      <c r="H188" s="3"/>
      <c r="I188" s="3"/>
    </row>
    <row r="189" spans="6:9">
      <c r="F189" s="3"/>
      <c r="G189" s="3"/>
      <c r="H189" s="3"/>
      <c r="I189" s="3"/>
    </row>
    <row r="190" spans="6:9">
      <c r="F190" s="3"/>
      <c r="G190" s="3"/>
      <c r="H190" s="3"/>
      <c r="I190" s="3"/>
    </row>
    <row r="191" spans="6:9">
      <c r="F191" s="3"/>
      <c r="G191" s="3"/>
      <c r="H191" s="3"/>
      <c r="I191" s="3"/>
    </row>
    <row r="192" spans="6:9">
      <c r="F192" s="3"/>
      <c r="G192" s="3"/>
      <c r="H192" s="3"/>
      <c r="I192" s="3"/>
    </row>
    <row r="193" spans="6:9">
      <c r="F193" s="3"/>
      <c r="G193" s="3"/>
      <c r="H193" s="3"/>
      <c r="I193" s="3"/>
    </row>
    <row r="194" spans="6:9">
      <c r="F194" s="3"/>
      <c r="G194" s="3"/>
      <c r="H194" s="3"/>
      <c r="I194" s="3"/>
    </row>
    <row r="195" spans="6:9">
      <c r="F195" s="3"/>
      <c r="G195" s="3"/>
      <c r="H195" s="3"/>
      <c r="I195" s="3"/>
    </row>
    <row r="196" spans="6:9">
      <c r="F196" s="3"/>
      <c r="G196" s="3"/>
      <c r="H196" s="3"/>
      <c r="I196" s="3"/>
    </row>
    <row r="197" spans="6:9">
      <c r="F197" s="3"/>
      <c r="G197" s="3"/>
      <c r="H197" s="3"/>
      <c r="I197" s="3"/>
    </row>
    <row r="198" spans="6:9">
      <c r="F198" s="3"/>
      <c r="G198" s="3"/>
      <c r="H198" s="3"/>
      <c r="I198" s="3"/>
    </row>
    <row r="199" spans="6:9">
      <c r="F199" s="3"/>
      <c r="G199" s="3"/>
      <c r="H199" s="3"/>
      <c r="I199" s="3"/>
    </row>
    <row r="200" spans="6:9">
      <c r="F200" s="3"/>
      <c r="G200" s="3"/>
      <c r="H200" s="3"/>
      <c r="I200" s="3"/>
    </row>
    <row r="201" spans="6:9">
      <c r="F201" s="3"/>
      <c r="G201" s="3"/>
      <c r="H201" s="3"/>
      <c r="I201" s="3"/>
    </row>
    <row r="202" spans="6:9">
      <c r="F202" s="3"/>
      <c r="G202" s="3"/>
      <c r="H202" s="3"/>
      <c r="I202" s="3"/>
    </row>
    <row r="203" spans="6:9">
      <c r="F203" s="3"/>
      <c r="G203" s="3"/>
      <c r="H203" s="3"/>
      <c r="I203" s="3"/>
    </row>
    <row r="204" spans="6:9">
      <c r="F204" s="3"/>
      <c r="G204" s="3"/>
      <c r="H204" s="3"/>
      <c r="I204" s="3"/>
    </row>
    <row r="205" spans="6:9">
      <c r="F205" s="3"/>
      <c r="G205" s="3"/>
      <c r="H205" s="3"/>
      <c r="I205" s="3"/>
    </row>
    <row r="206" spans="6:9">
      <c r="F206" s="3"/>
      <c r="G206" s="3"/>
      <c r="H206" s="3"/>
      <c r="I206" s="3"/>
    </row>
    <row r="207" spans="6:9">
      <c r="F207" s="3"/>
      <c r="G207" s="3"/>
      <c r="H207" s="3"/>
      <c r="I207" s="3"/>
    </row>
    <row r="208" spans="6:9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4:J1048576 B17:B18 K1:XFD27 K30:XFD1048576 K28:AF29 AH28:XFD29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BH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190</v>
      </c>
      <c r="C1" s="78" t="s" vm="1">
        <v>266</v>
      </c>
    </row>
    <row r="2" spans="2:60">
      <c r="B2" s="57" t="s">
        <v>189</v>
      </c>
      <c r="C2" s="78" t="s">
        <v>267</v>
      </c>
    </row>
    <row r="3" spans="2:60">
      <c r="B3" s="57" t="s">
        <v>191</v>
      </c>
      <c r="C3" s="78" t="s">
        <v>268</v>
      </c>
    </row>
    <row r="4" spans="2:60">
      <c r="B4" s="57" t="s">
        <v>192</v>
      </c>
      <c r="C4" s="78">
        <v>8801</v>
      </c>
    </row>
    <row r="6" spans="2:60" ht="26.25" customHeight="1">
      <c r="B6" s="173" t="s">
        <v>225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2:60" s="3" customFormat="1" ht="66">
      <c r="B7" s="60" t="s">
        <v>127</v>
      </c>
      <c r="C7" s="60" t="s">
        <v>128</v>
      </c>
      <c r="D7" s="60" t="s">
        <v>15</v>
      </c>
      <c r="E7" s="60" t="s">
        <v>16</v>
      </c>
      <c r="F7" s="60" t="s">
        <v>62</v>
      </c>
      <c r="G7" s="60" t="s">
        <v>112</v>
      </c>
      <c r="H7" s="60" t="s">
        <v>58</v>
      </c>
      <c r="I7" s="60" t="s">
        <v>121</v>
      </c>
      <c r="J7" s="60" t="s">
        <v>193</v>
      </c>
      <c r="K7" s="60" t="s">
        <v>194</v>
      </c>
    </row>
    <row r="8" spans="2:60" s="3" customFormat="1" ht="21.75" customHeight="1">
      <c r="B8" s="16"/>
      <c r="C8" s="70"/>
      <c r="D8" s="17"/>
      <c r="E8" s="17"/>
      <c r="F8" s="17" t="s">
        <v>20</v>
      </c>
      <c r="G8" s="17"/>
      <c r="H8" s="17" t="s">
        <v>20</v>
      </c>
      <c r="I8" s="17" t="s">
        <v>253</v>
      </c>
      <c r="J8" s="33" t="s">
        <v>20</v>
      </c>
      <c r="K8" s="18" t="s">
        <v>20</v>
      </c>
    </row>
    <row r="9" spans="2:60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1" t="s">
        <v>8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"/>
    </row>
    <row r="11" spans="2:60" ht="21" customHeight="1">
      <c r="B11" s="116"/>
      <c r="C11" s="101"/>
      <c r="D11" s="101"/>
      <c r="E11" s="101"/>
      <c r="F11" s="101"/>
      <c r="G11" s="101"/>
      <c r="H11" s="101"/>
      <c r="I11" s="101"/>
      <c r="J11" s="101"/>
      <c r="K11" s="101"/>
    </row>
    <row r="12" spans="2:60">
      <c r="B12" s="116"/>
      <c r="C12" s="101"/>
      <c r="D12" s="101"/>
      <c r="E12" s="101"/>
      <c r="F12" s="101"/>
      <c r="G12" s="101"/>
      <c r="H12" s="101"/>
      <c r="I12" s="101"/>
      <c r="J12" s="101"/>
      <c r="K12" s="101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D110" s="3"/>
      <c r="E110" s="3"/>
      <c r="F110" s="3"/>
      <c r="G110" s="3"/>
      <c r="H110" s="3"/>
    </row>
    <row r="111" spans="2:11">
      <c r="D111" s="3"/>
      <c r="E111" s="3"/>
      <c r="F111" s="3"/>
      <c r="G111" s="3"/>
      <c r="H111" s="3"/>
    </row>
    <row r="112" spans="2:11">
      <c r="D112" s="3"/>
      <c r="E112" s="3"/>
      <c r="F112" s="3"/>
      <c r="G112" s="3"/>
      <c r="H112" s="3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27 D30:XFD1048576 D28:AF29 AH28:XFD29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13"/>
  <sheetViews>
    <sheetView rightToLeft="1" workbookViewId="0">
      <selection activeCell="H10" sqref="H10:H13"/>
    </sheetView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41.7109375" style="1" bestFit="1" customWidth="1"/>
    <col min="4" max="4" width="4.710937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9.140625" style="1" bestFit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2" width="6.7109375" style="3" customWidth="1"/>
    <col min="13" max="13" width="7.7109375" style="3" customWidth="1"/>
    <col min="14" max="14" width="7.140625" style="3" customWidth="1"/>
    <col min="15" max="15" width="6" style="3" customWidth="1"/>
    <col min="16" max="16" width="7.85546875" style="3" customWidth="1"/>
    <col min="17" max="17" width="8.140625" style="3" customWidth="1"/>
    <col min="18" max="18" width="6.28515625" style="3" customWidth="1"/>
    <col min="19" max="19" width="8" style="3" customWidth="1"/>
    <col min="20" max="20" width="8.7109375" style="3" customWidth="1"/>
    <col min="21" max="21" width="10" style="3" customWidth="1"/>
    <col min="22" max="22" width="9.5703125" style="3" customWidth="1"/>
    <col min="23" max="23" width="6.140625" style="3" customWidth="1"/>
    <col min="24" max="25" width="5.7109375" style="3" customWidth="1"/>
    <col min="26" max="26" width="6.85546875" style="3" customWidth="1"/>
    <col min="27" max="27" width="6.42578125" style="1" customWidth="1"/>
    <col min="28" max="28" width="6.7109375" style="1" customWidth="1"/>
    <col min="29" max="29" width="7.28515625" style="1" customWidth="1"/>
    <col min="30" max="41" width="5.7109375" style="1" customWidth="1"/>
    <col min="42" max="16384" width="9.140625" style="1"/>
  </cols>
  <sheetData>
    <row r="1" spans="2:60">
      <c r="B1" s="57" t="s">
        <v>190</v>
      </c>
      <c r="C1" s="78" t="s" vm="1">
        <v>266</v>
      </c>
    </row>
    <row r="2" spans="2:60">
      <c r="B2" s="57" t="s">
        <v>189</v>
      </c>
      <c r="C2" s="78" t="s">
        <v>267</v>
      </c>
    </row>
    <row r="3" spans="2:60">
      <c r="B3" s="57" t="s">
        <v>191</v>
      </c>
      <c r="C3" s="78" t="s">
        <v>268</v>
      </c>
    </row>
    <row r="4" spans="2:60">
      <c r="B4" s="57" t="s">
        <v>192</v>
      </c>
      <c r="C4" s="78">
        <v>8801</v>
      </c>
    </row>
    <row r="6" spans="2:60" ht="26.25" customHeight="1">
      <c r="B6" s="173" t="s">
        <v>226</v>
      </c>
      <c r="C6" s="174"/>
      <c r="D6" s="174"/>
      <c r="E6" s="174"/>
      <c r="F6" s="174"/>
      <c r="G6" s="174"/>
      <c r="H6" s="174"/>
      <c r="I6" s="174"/>
      <c r="J6" s="174"/>
      <c r="K6" s="175"/>
    </row>
    <row r="7" spans="2:60" s="3" customFormat="1" ht="63">
      <c r="B7" s="60" t="s">
        <v>127</v>
      </c>
      <c r="C7" s="62" t="s">
        <v>48</v>
      </c>
      <c r="D7" s="62" t="s">
        <v>15</v>
      </c>
      <c r="E7" s="62" t="s">
        <v>16</v>
      </c>
      <c r="F7" s="62" t="s">
        <v>62</v>
      </c>
      <c r="G7" s="62" t="s">
        <v>112</v>
      </c>
      <c r="H7" s="62" t="s">
        <v>58</v>
      </c>
      <c r="I7" s="62" t="s">
        <v>121</v>
      </c>
      <c r="J7" s="62" t="s">
        <v>193</v>
      </c>
      <c r="K7" s="64" t="s">
        <v>194</v>
      </c>
    </row>
    <row r="8" spans="2:60" s="3" customFormat="1" ht="21.75" customHeight="1">
      <c r="B8" s="16"/>
      <c r="C8" s="17"/>
      <c r="D8" s="17"/>
      <c r="E8" s="17"/>
      <c r="F8" s="17" t="s">
        <v>20</v>
      </c>
      <c r="G8" s="17"/>
      <c r="H8" s="17" t="s">
        <v>20</v>
      </c>
      <c r="I8" s="17" t="s">
        <v>253</v>
      </c>
      <c r="J8" s="33" t="s">
        <v>20</v>
      </c>
      <c r="K8" s="18" t="s">
        <v>20</v>
      </c>
    </row>
    <row r="9" spans="2:60" s="4" customFormat="1" ht="18" customHeight="1">
      <c r="B9" s="19"/>
      <c r="C9" s="21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1" t="s">
        <v>8</v>
      </c>
      <c r="K9" s="21" t="s">
        <v>9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60" s="4" customFormat="1" ht="18" customHeight="1">
      <c r="B10" s="128" t="s">
        <v>61</v>
      </c>
      <c r="C10" s="124"/>
      <c r="D10" s="124"/>
      <c r="E10" s="124"/>
      <c r="F10" s="124"/>
      <c r="G10" s="124"/>
      <c r="H10" s="126">
        <v>0</v>
      </c>
      <c r="I10" s="125">
        <v>97.681966263999982</v>
      </c>
      <c r="J10" s="126">
        <f>I10/$I$10</f>
        <v>1</v>
      </c>
      <c r="K10" s="126">
        <f>I10/'סכום נכסי הקרן'!$C$42</f>
        <v>2.0833570025227583E-5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BH10" s="100"/>
    </row>
    <row r="11" spans="2:60" s="100" customFormat="1" ht="21" customHeight="1">
      <c r="B11" s="129" t="s">
        <v>244</v>
      </c>
      <c r="C11" s="124"/>
      <c r="D11" s="124"/>
      <c r="E11" s="124"/>
      <c r="F11" s="124"/>
      <c r="G11" s="124"/>
      <c r="H11" s="126">
        <v>0</v>
      </c>
      <c r="I11" s="125">
        <v>97.681966263999982</v>
      </c>
      <c r="J11" s="126">
        <f t="shared" ref="J11:J12" si="0">I11/$I$10</f>
        <v>1</v>
      </c>
      <c r="K11" s="126">
        <f>I11/'סכום נכסי הקרן'!$C$42</f>
        <v>2.0833570025227583E-5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2:60">
      <c r="B12" s="83" t="s">
        <v>1943</v>
      </c>
      <c r="C12" s="84" t="s">
        <v>1944</v>
      </c>
      <c r="D12" s="84" t="s">
        <v>697</v>
      </c>
      <c r="E12" s="84" t="s">
        <v>378</v>
      </c>
      <c r="F12" s="98">
        <v>6.7750000000000005E-2</v>
      </c>
      <c r="G12" s="97" t="s">
        <v>175</v>
      </c>
      <c r="H12" s="95">
        <v>0</v>
      </c>
      <c r="I12" s="94">
        <v>97.681966263999982</v>
      </c>
      <c r="J12" s="95">
        <f t="shared" si="0"/>
        <v>1</v>
      </c>
      <c r="K12" s="95">
        <f>I12/'סכום נכסי הקרן'!$C$42</f>
        <v>2.0833570025227583E-5</v>
      </c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</row>
    <row r="13" spans="2:60">
      <c r="B13" s="105"/>
      <c r="C13" s="84"/>
      <c r="D13" s="84"/>
      <c r="E13" s="84"/>
      <c r="F13" s="84"/>
      <c r="G13" s="84"/>
      <c r="H13" s="95"/>
      <c r="I13" s="84"/>
      <c r="J13" s="95"/>
      <c r="K13" s="84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</row>
    <row r="14" spans="2:60"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2:60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</row>
    <row r="16" spans="2:60">
      <c r="B16" s="116"/>
      <c r="C16" s="101"/>
      <c r="D16" s="101"/>
      <c r="E16" s="101"/>
      <c r="F16" s="101"/>
      <c r="G16" s="101"/>
      <c r="H16" s="101"/>
      <c r="I16" s="101"/>
      <c r="J16" s="101"/>
      <c r="K16" s="101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</row>
    <row r="17" spans="2:11">
      <c r="B17" s="116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2:11">
      <c r="B18" s="101"/>
      <c r="C18" s="101"/>
      <c r="D18" s="101"/>
      <c r="E18" s="101"/>
      <c r="F18" s="101"/>
      <c r="G18" s="101"/>
      <c r="H18" s="101"/>
      <c r="I18" s="101"/>
      <c r="J18" s="101"/>
      <c r="K18" s="101"/>
    </row>
    <row r="19" spans="2:11"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2:11"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2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2:11">
      <c r="B22" s="101"/>
      <c r="C22" s="101"/>
      <c r="D22" s="101"/>
      <c r="E22" s="101"/>
      <c r="F22" s="101"/>
      <c r="G22" s="101"/>
      <c r="H22" s="101"/>
      <c r="I22" s="101"/>
      <c r="J22" s="101"/>
      <c r="K22" s="101"/>
    </row>
    <row r="23" spans="2:11">
      <c r="B23" s="101"/>
      <c r="C23" s="101"/>
      <c r="D23" s="101"/>
      <c r="E23" s="101"/>
      <c r="F23" s="101"/>
      <c r="G23" s="101"/>
      <c r="H23" s="101"/>
      <c r="I23" s="101"/>
      <c r="J23" s="101"/>
      <c r="K23" s="101"/>
    </row>
    <row r="24" spans="2:11">
      <c r="B24" s="101"/>
      <c r="C24" s="101"/>
      <c r="D24" s="101"/>
      <c r="E24" s="101"/>
      <c r="F24" s="101"/>
      <c r="G24" s="101"/>
      <c r="H24" s="101"/>
      <c r="I24" s="101"/>
      <c r="J24" s="101"/>
      <c r="K24" s="101"/>
    </row>
    <row r="25" spans="2:11">
      <c r="B25" s="101"/>
      <c r="C25" s="101"/>
      <c r="D25" s="101"/>
      <c r="E25" s="101"/>
      <c r="F25" s="101"/>
      <c r="G25" s="101"/>
      <c r="H25" s="101"/>
      <c r="I25" s="101"/>
      <c r="J25" s="101"/>
      <c r="K25" s="101"/>
    </row>
    <row r="26" spans="2:11"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2:11"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2:11"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2:11">
      <c r="B29" s="101"/>
      <c r="C29" s="101"/>
      <c r="D29" s="101"/>
      <c r="E29" s="101"/>
      <c r="F29" s="101"/>
      <c r="G29" s="101"/>
      <c r="H29" s="101"/>
      <c r="I29" s="101"/>
      <c r="J29" s="101"/>
      <c r="K29" s="101"/>
    </row>
    <row r="30" spans="2:11">
      <c r="B30" s="101"/>
      <c r="C30" s="101"/>
      <c r="D30" s="101"/>
      <c r="E30" s="101"/>
      <c r="F30" s="101"/>
      <c r="G30" s="101"/>
      <c r="H30" s="101"/>
      <c r="I30" s="101"/>
      <c r="J30" s="101"/>
      <c r="K30" s="101"/>
    </row>
    <row r="31" spans="2:11">
      <c r="B31" s="101"/>
      <c r="C31" s="101"/>
      <c r="D31" s="101"/>
      <c r="E31" s="101"/>
      <c r="F31" s="101"/>
      <c r="G31" s="101"/>
      <c r="H31" s="101"/>
      <c r="I31" s="101"/>
      <c r="J31" s="101"/>
      <c r="K31" s="101"/>
    </row>
    <row r="32" spans="2:11">
      <c r="B32" s="101"/>
      <c r="C32" s="101"/>
      <c r="D32" s="101"/>
      <c r="E32" s="101"/>
      <c r="F32" s="101"/>
      <c r="G32" s="101"/>
      <c r="H32" s="101"/>
      <c r="I32" s="101"/>
      <c r="J32" s="101"/>
      <c r="K32" s="101"/>
    </row>
    <row r="33" spans="2:11"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2:11">
      <c r="B34" s="101"/>
      <c r="C34" s="101"/>
      <c r="D34" s="101"/>
      <c r="E34" s="101"/>
      <c r="F34" s="101"/>
      <c r="G34" s="101"/>
      <c r="H34" s="101"/>
      <c r="I34" s="101"/>
      <c r="J34" s="101"/>
      <c r="K34" s="101"/>
    </row>
    <row r="35" spans="2:11"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2:11">
      <c r="B36" s="101"/>
      <c r="C36" s="101"/>
      <c r="D36" s="101"/>
      <c r="E36" s="101"/>
      <c r="F36" s="101"/>
      <c r="G36" s="101"/>
      <c r="H36" s="101"/>
      <c r="I36" s="101"/>
      <c r="J36" s="101"/>
      <c r="K36" s="101"/>
    </row>
    <row r="37" spans="2:11"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2:11"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2:11">
      <c r="B39" s="101"/>
      <c r="C39" s="101"/>
      <c r="D39" s="101"/>
      <c r="E39" s="101"/>
      <c r="F39" s="101"/>
      <c r="G39" s="101"/>
      <c r="H39" s="101"/>
      <c r="I39" s="101"/>
      <c r="J39" s="101"/>
      <c r="K39" s="101"/>
    </row>
    <row r="40" spans="2:11">
      <c r="B40" s="101"/>
      <c r="C40" s="101"/>
      <c r="D40" s="101"/>
      <c r="E40" s="101"/>
      <c r="F40" s="101"/>
      <c r="G40" s="101"/>
      <c r="H40" s="101"/>
      <c r="I40" s="101"/>
      <c r="J40" s="101"/>
      <c r="K40" s="101"/>
    </row>
    <row r="41" spans="2:11">
      <c r="B41" s="101"/>
      <c r="C41" s="101"/>
      <c r="D41" s="101"/>
      <c r="E41" s="101"/>
      <c r="F41" s="101"/>
      <c r="G41" s="101"/>
      <c r="H41" s="101"/>
      <c r="I41" s="101"/>
      <c r="J41" s="101"/>
      <c r="K41" s="101"/>
    </row>
    <row r="42" spans="2:11">
      <c r="B42" s="101"/>
      <c r="C42" s="101"/>
      <c r="D42" s="101"/>
      <c r="E42" s="101"/>
      <c r="F42" s="101"/>
      <c r="G42" s="101"/>
      <c r="H42" s="101"/>
      <c r="I42" s="101"/>
      <c r="J42" s="101"/>
      <c r="K42" s="101"/>
    </row>
    <row r="43" spans="2:11">
      <c r="B43" s="101"/>
      <c r="C43" s="101"/>
      <c r="D43" s="101"/>
      <c r="E43" s="101"/>
      <c r="F43" s="101"/>
      <c r="G43" s="101"/>
      <c r="H43" s="101"/>
      <c r="I43" s="101"/>
      <c r="J43" s="101"/>
      <c r="K43" s="101"/>
    </row>
    <row r="44" spans="2:11">
      <c r="B44" s="101"/>
      <c r="C44" s="101"/>
      <c r="D44" s="101"/>
      <c r="E44" s="101"/>
      <c r="F44" s="101"/>
      <c r="G44" s="101"/>
      <c r="H44" s="101"/>
      <c r="I44" s="101"/>
      <c r="J44" s="101"/>
      <c r="K44" s="101"/>
    </row>
    <row r="45" spans="2:11"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2:11">
      <c r="B46" s="101"/>
      <c r="C46" s="101"/>
      <c r="D46" s="101"/>
      <c r="E46" s="101"/>
      <c r="F46" s="101"/>
      <c r="G46" s="101"/>
      <c r="H46" s="101"/>
      <c r="I46" s="101"/>
      <c r="J46" s="101"/>
      <c r="K46" s="101"/>
    </row>
    <row r="47" spans="2:11">
      <c r="B47" s="101"/>
      <c r="C47" s="101"/>
      <c r="D47" s="101"/>
      <c r="E47" s="101"/>
      <c r="F47" s="101"/>
      <c r="G47" s="101"/>
      <c r="H47" s="101"/>
      <c r="I47" s="101"/>
      <c r="J47" s="101"/>
      <c r="K47" s="101"/>
    </row>
    <row r="48" spans="2:11"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2:11">
      <c r="B49" s="101"/>
      <c r="C49" s="101"/>
      <c r="D49" s="101"/>
      <c r="E49" s="101"/>
      <c r="F49" s="101"/>
      <c r="G49" s="101"/>
      <c r="H49" s="101"/>
      <c r="I49" s="101"/>
      <c r="J49" s="101"/>
      <c r="K49" s="101"/>
    </row>
    <row r="50" spans="2:11">
      <c r="B50" s="101"/>
      <c r="C50" s="101"/>
      <c r="D50" s="101"/>
      <c r="E50" s="101"/>
      <c r="F50" s="101"/>
      <c r="G50" s="101"/>
      <c r="H50" s="101"/>
      <c r="I50" s="101"/>
      <c r="J50" s="101"/>
      <c r="K50" s="101"/>
    </row>
    <row r="51" spans="2:11"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2" spans="2:11">
      <c r="B52" s="101"/>
      <c r="C52" s="101"/>
      <c r="D52" s="101"/>
      <c r="E52" s="101"/>
      <c r="F52" s="101"/>
      <c r="G52" s="101"/>
      <c r="H52" s="101"/>
      <c r="I52" s="101"/>
      <c r="J52" s="101"/>
      <c r="K52" s="101"/>
    </row>
    <row r="53" spans="2:11">
      <c r="B53" s="101"/>
      <c r="C53" s="101"/>
      <c r="D53" s="101"/>
      <c r="E53" s="101"/>
      <c r="F53" s="101"/>
      <c r="G53" s="101"/>
      <c r="H53" s="101"/>
      <c r="I53" s="101"/>
      <c r="J53" s="101"/>
      <c r="K53" s="101"/>
    </row>
    <row r="54" spans="2:11"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2:11">
      <c r="B55" s="101"/>
      <c r="C55" s="101"/>
      <c r="D55" s="101"/>
      <c r="E55" s="101"/>
      <c r="F55" s="101"/>
      <c r="G55" s="101"/>
      <c r="H55" s="101"/>
      <c r="I55" s="101"/>
      <c r="J55" s="101"/>
      <c r="K55" s="101"/>
    </row>
    <row r="56" spans="2:11">
      <c r="B56" s="101"/>
      <c r="C56" s="101"/>
      <c r="D56" s="101"/>
      <c r="E56" s="101"/>
      <c r="F56" s="101"/>
      <c r="G56" s="101"/>
      <c r="H56" s="101"/>
      <c r="I56" s="101"/>
      <c r="J56" s="101"/>
      <c r="K56" s="101"/>
    </row>
    <row r="57" spans="2:11">
      <c r="B57" s="101"/>
      <c r="C57" s="101"/>
      <c r="D57" s="101"/>
      <c r="E57" s="101"/>
      <c r="F57" s="101"/>
      <c r="G57" s="101"/>
      <c r="H57" s="101"/>
      <c r="I57" s="101"/>
      <c r="J57" s="101"/>
      <c r="K57" s="101"/>
    </row>
    <row r="58" spans="2:11">
      <c r="B58" s="101"/>
      <c r="C58" s="101"/>
      <c r="D58" s="101"/>
      <c r="E58" s="101"/>
      <c r="F58" s="101"/>
      <c r="G58" s="101"/>
      <c r="H58" s="101"/>
      <c r="I58" s="101"/>
      <c r="J58" s="101"/>
      <c r="K58" s="101"/>
    </row>
    <row r="59" spans="2:11"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2:11"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2:11">
      <c r="B61" s="101"/>
      <c r="C61" s="101"/>
      <c r="D61" s="101"/>
      <c r="E61" s="101"/>
      <c r="F61" s="101"/>
      <c r="G61" s="101"/>
      <c r="H61" s="101"/>
      <c r="I61" s="101"/>
      <c r="J61" s="101"/>
      <c r="K61" s="101"/>
    </row>
    <row r="62" spans="2:11">
      <c r="B62" s="101"/>
      <c r="C62" s="101"/>
      <c r="D62" s="101"/>
      <c r="E62" s="101"/>
      <c r="F62" s="101"/>
      <c r="G62" s="101"/>
      <c r="H62" s="101"/>
      <c r="I62" s="101"/>
      <c r="J62" s="101"/>
      <c r="K62" s="101"/>
    </row>
    <row r="63" spans="2:11">
      <c r="B63" s="101"/>
      <c r="C63" s="101"/>
      <c r="D63" s="101"/>
      <c r="E63" s="101"/>
      <c r="F63" s="101"/>
      <c r="G63" s="101"/>
      <c r="H63" s="101"/>
      <c r="I63" s="101"/>
      <c r="J63" s="101"/>
      <c r="K63" s="101"/>
    </row>
    <row r="64" spans="2:11">
      <c r="B64" s="101"/>
      <c r="C64" s="101"/>
      <c r="D64" s="101"/>
      <c r="E64" s="101"/>
      <c r="F64" s="101"/>
      <c r="G64" s="101"/>
      <c r="H64" s="101"/>
      <c r="I64" s="101"/>
      <c r="J64" s="101"/>
      <c r="K64" s="101"/>
    </row>
    <row r="65" spans="2:11">
      <c r="B65" s="101"/>
      <c r="C65" s="101"/>
      <c r="D65" s="101"/>
      <c r="E65" s="101"/>
      <c r="F65" s="101"/>
      <c r="G65" s="101"/>
      <c r="H65" s="101"/>
      <c r="I65" s="101"/>
      <c r="J65" s="101"/>
      <c r="K65" s="101"/>
    </row>
    <row r="66" spans="2:11">
      <c r="B66" s="101"/>
      <c r="C66" s="101"/>
      <c r="D66" s="101"/>
      <c r="E66" s="101"/>
      <c r="F66" s="101"/>
      <c r="G66" s="101"/>
      <c r="H66" s="101"/>
      <c r="I66" s="101"/>
      <c r="J66" s="101"/>
      <c r="K66" s="101"/>
    </row>
    <row r="67" spans="2:11">
      <c r="B67" s="101"/>
      <c r="C67" s="101"/>
      <c r="D67" s="101"/>
      <c r="E67" s="101"/>
      <c r="F67" s="101"/>
      <c r="G67" s="101"/>
      <c r="H67" s="101"/>
      <c r="I67" s="101"/>
      <c r="J67" s="101"/>
      <c r="K67" s="101"/>
    </row>
    <row r="68" spans="2:11"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2:11">
      <c r="B69" s="101"/>
      <c r="C69" s="101"/>
      <c r="D69" s="101"/>
      <c r="E69" s="101"/>
      <c r="F69" s="101"/>
      <c r="G69" s="101"/>
      <c r="H69" s="101"/>
      <c r="I69" s="101"/>
      <c r="J69" s="101"/>
      <c r="K69" s="101"/>
    </row>
    <row r="70" spans="2:11">
      <c r="B70" s="101"/>
      <c r="C70" s="101"/>
      <c r="D70" s="101"/>
      <c r="E70" s="101"/>
      <c r="F70" s="101"/>
      <c r="G70" s="101"/>
      <c r="H70" s="101"/>
      <c r="I70" s="101"/>
      <c r="J70" s="101"/>
      <c r="K70" s="101"/>
    </row>
    <row r="71" spans="2:11">
      <c r="B71" s="101"/>
      <c r="C71" s="101"/>
      <c r="D71" s="101"/>
      <c r="E71" s="101"/>
      <c r="F71" s="101"/>
      <c r="G71" s="101"/>
      <c r="H71" s="101"/>
      <c r="I71" s="101"/>
      <c r="J71" s="101"/>
      <c r="K71" s="101"/>
    </row>
    <row r="72" spans="2:11">
      <c r="B72" s="101"/>
      <c r="C72" s="101"/>
      <c r="D72" s="101"/>
      <c r="E72" s="101"/>
      <c r="F72" s="101"/>
      <c r="G72" s="101"/>
      <c r="H72" s="101"/>
      <c r="I72" s="101"/>
      <c r="J72" s="101"/>
      <c r="K72" s="101"/>
    </row>
    <row r="73" spans="2:11">
      <c r="B73" s="101"/>
      <c r="C73" s="101"/>
      <c r="D73" s="101"/>
      <c r="E73" s="101"/>
      <c r="F73" s="101"/>
      <c r="G73" s="101"/>
      <c r="H73" s="101"/>
      <c r="I73" s="101"/>
      <c r="J73" s="101"/>
      <c r="K73" s="101"/>
    </row>
    <row r="74" spans="2:11">
      <c r="B74" s="101"/>
      <c r="C74" s="101"/>
      <c r="D74" s="101"/>
      <c r="E74" s="101"/>
      <c r="F74" s="101"/>
      <c r="G74" s="101"/>
      <c r="H74" s="101"/>
      <c r="I74" s="101"/>
      <c r="J74" s="101"/>
      <c r="K74" s="101"/>
    </row>
    <row r="75" spans="2:11">
      <c r="B75" s="101"/>
      <c r="C75" s="101"/>
      <c r="D75" s="101"/>
      <c r="E75" s="101"/>
      <c r="F75" s="101"/>
      <c r="G75" s="101"/>
      <c r="H75" s="101"/>
      <c r="I75" s="101"/>
      <c r="J75" s="101"/>
      <c r="K75" s="101"/>
    </row>
    <row r="76" spans="2:11">
      <c r="B76" s="101"/>
      <c r="C76" s="101"/>
      <c r="D76" s="101"/>
      <c r="E76" s="101"/>
      <c r="F76" s="101"/>
      <c r="G76" s="101"/>
      <c r="H76" s="101"/>
      <c r="I76" s="101"/>
      <c r="J76" s="101"/>
      <c r="K76" s="101"/>
    </row>
    <row r="77" spans="2:11">
      <c r="B77" s="101"/>
      <c r="C77" s="101"/>
      <c r="D77" s="101"/>
      <c r="E77" s="101"/>
      <c r="F77" s="101"/>
      <c r="G77" s="101"/>
      <c r="H77" s="101"/>
      <c r="I77" s="101"/>
      <c r="J77" s="101"/>
      <c r="K77" s="101"/>
    </row>
    <row r="78" spans="2:11">
      <c r="B78" s="101"/>
      <c r="C78" s="101"/>
      <c r="D78" s="101"/>
      <c r="E78" s="101"/>
      <c r="F78" s="101"/>
      <c r="G78" s="101"/>
      <c r="H78" s="101"/>
      <c r="I78" s="101"/>
      <c r="J78" s="101"/>
      <c r="K78" s="101"/>
    </row>
    <row r="79" spans="2:11">
      <c r="B79" s="101"/>
      <c r="C79" s="101"/>
      <c r="D79" s="101"/>
      <c r="E79" s="101"/>
      <c r="F79" s="101"/>
      <c r="G79" s="101"/>
      <c r="H79" s="101"/>
      <c r="I79" s="101"/>
      <c r="J79" s="101"/>
      <c r="K79" s="101"/>
    </row>
    <row r="80" spans="2:11">
      <c r="B80" s="101"/>
      <c r="C80" s="101"/>
      <c r="D80" s="101"/>
      <c r="E80" s="101"/>
      <c r="F80" s="101"/>
      <c r="G80" s="101"/>
      <c r="H80" s="101"/>
      <c r="I80" s="101"/>
      <c r="J80" s="101"/>
      <c r="K80" s="101"/>
    </row>
    <row r="81" spans="2:11">
      <c r="B81" s="101"/>
      <c r="C81" s="101"/>
      <c r="D81" s="101"/>
      <c r="E81" s="101"/>
      <c r="F81" s="101"/>
      <c r="G81" s="101"/>
      <c r="H81" s="101"/>
      <c r="I81" s="101"/>
      <c r="J81" s="101"/>
      <c r="K81" s="101"/>
    </row>
    <row r="82" spans="2:11">
      <c r="B82" s="101"/>
      <c r="C82" s="101"/>
      <c r="D82" s="101"/>
      <c r="E82" s="101"/>
      <c r="F82" s="101"/>
      <c r="G82" s="101"/>
      <c r="H82" s="101"/>
      <c r="I82" s="101"/>
      <c r="J82" s="101"/>
      <c r="K82" s="101"/>
    </row>
    <row r="83" spans="2:11">
      <c r="B83" s="101"/>
      <c r="C83" s="101"/>
      <c r="D83" s="101"/>
      <c r="E83" s="101"/>
      <c r="F83" s="101"/>
      <c r="G83" s="101"/>
      <c r="H83" s="101"/>
      <c r="I83" s="101"/>
      <c r="J83" s="101"/>
      <c r="K83" s="101"/>
    </row>
    <row r="84" spans="2:11">
      <c r="B84" s="101"/>
      <c r="C84" s="101"/>
      <c r="D84" s="101"/>
      <c r="E84" s="101"/>
      <c r="F84" s="101"/>
      <c r="G84" s="101"/>
      <c r="H84" s="101"/>
      <c r="I84" s="101"/>
      <c r="J84" s="101"/>
      <c r="K84" s="101"/>
    </row>
    <row r="85" spans="2:11">
      <c r="B85" s="101"/>
      <c r="C85" s="101"/>
      <c r="D85" s="101"/>
      <c r="E85" s="101"/>
      <c r="F85" s="101"/>
      <c r="G85" s="101"/>
      <c r="H85" s="101"/>
      <c r="I85" s="101"/>
      <c r="J85" s="101"/>
      <c r="K85" s="101"/>
    </row>
    <row r="86" spans="2:11">
      <c r="B86" s="101"/>
      <c r="C86" s="101"/>
      <c r="D86" s="101"/>
      <c r="E86" s="101"/>
      <c r="F86" s="101"/>
      <c r="G86" s="101"/>
      <c r="H86" s="101"/>
      <c r="I86" s="101"/>
      <c r="J86" s="101"/>
      <c r="K86" s="101"/>
    </row>
    <row r="87" spans="2:11">
      <c r="B87" s="101"/>
      <c r="C87" s="101"/>
      <c r="D87" s="101"/>
      <c r="E87" s="101"/>
      <c r="F87" s="101"/>
      <c r="G87" s="101"/>
      <c r="H87" s="101"/>
      <c r="I87" s="101"/>
      <c r="J87" s="101"/>
      <c r="K87" s="101"/>
    </row>
    <row r="88" spans="2:11">
      <c r="B88" s="101"/>
      <c r="C88" s="101"/>
      <c r="D88" s="101"/>
      <c r="E88" s="101"/>
      <c r="F88" s="101"/>
      <c r="G88" s="101"/>
      <c r="H88" s="101"/>
      <c r="I88" s="101"/>
      <c r="J88" s="101"/>
      <c r="K88" s="101"/>
    </row>
    <row r="89" spans="2:11">
      <c r="B89" s="101"/>
      <c r="C89" s="101"/>
      <c r="D89" s="101"/>
      <c r="E89" s="101"/>
      <c r="F89" s="101"/>
      <c r="G89" s="101"/>
      <c r="H89" s="101"/>
      <c r="I89" s="101"/>
      <c r="J89" s="101"/>
      <c r="K89" s="101"/>
    </row>
    <row r="90" spans="2:11">
      <c r="B90" s="101"/>
      <c r="C90" s="101"/>
      <c r="D90" s="101"/>
      <c r="E90" s="101"/>
      <c r="F90" s="101"/>
      <c r="G90" s="101"/>
      <c r="H90" s="101"/>
      <c r="I90" s="101"/>
      <c r="J90" s="101"/>
      <c r="K90" s="101"/>
    </row>
    <row r="91" spans="2:11">
      <c r="B91" s="101"/>
      <c r="C91" s="101"/>
      <c r="D91" s="101"/>
      <c r="E91" s="101"/>
      <c r="F91" s="101"/>
      <c r="G91" s="101"/>
      <c r="H91" s="101"/>
      <c r="I91" s="101"/>
      <c r="J91" s="101"/>
      <c r="K91" s="101"/>
    </row>
    <row r="92" spans="2:11">
      <c r="B92" s="101"/>
      <c r="C92" s="101"/>
      <c r="D92" s="101"/>
      <c r="E92" s="101"/>
      <c r="F92" s="101"/>
      <c r="G92" s="101"/>
      <c r="H92" s="101"/>
      <c r="I92" s="101"/>
      <c r="J92" s="101"/>
      <c r="K92" s="101"/>
    </row>
    <row r="93" spans="2:11">
      <c r="B93" s="101"/>
      <c r="C93" s="101"/>
      <c r="D93" s="101"/>
      <c r="E93" s="101"/>
      <c r="F93" s="101"/>
      <c r="G93" s="101"/>
      <c r="H93" s="101"/>
      <c r="I93" s="101"/>
      <c r="J93" s="101"/>
      <c r="K93" s="101"/>
    </row>
    <row r="94" spans="2:11">
      <c r="B94" s="101"/>
      <c r="C94" s="101"/>
      <c r="D94" s="101"/>
      <c r="E94" s="101"/>
      <c r="F94" s="101"/>
      <c r="G94" s="101"/>
      <c r="H94" s="101"/>
      <c r="I94" s="101"/>
      <c r="J94" s="101"/>
      <c r="K94" s="101"/>
    </row>
    <row r="95" spans="2:11">
      <c r="B95" s="101"/>
      <c r="C95" s="101"/>
      <c r="D95" s="101"/>
      <c r="E95" s="101"/>
      <c r="F95" s="101"/>
      <c r="G95" s="101"/>
      <c r="H95" s="101"/>
      <c r="I95" s="101"/>
      <c r="J95" s="101"/>
      <c r="K95" s="101"/>
    </row>
    <row r="96" spans="2:11">
      <c r="B96" s="101"/>
      <c r="C96" s="101"/>
      <c r="D96" s="101"/>
      <c r="E96" s="101"/>
      <c r="F96" s="101"/>
      <c r="G96" s="101"/>
      <c r="H96" s="101"/>
      <c r="I96" s="101"/>
      <c r="J96" s="101"/>
      <c r="K96" s="101"/>
    </row>
    <row r="97" spans="2:11">
      <c r="B97" s="101"/>
      <c r="C97" s="101"/>
      <c r="D97" s="101"/>
      <c r="E97" s="101"/>
      <c r="F97" s="101"/>
      <c r="G97" s="101"/>
      <c r="H97" s="101"/>
      <c r="I97" s="101"/>
      <c r="J97" s="101"/>
      <c r="K97" s="101"/>
    </row>
    <row r="98" spans="2:11">
      <c r="B98" s="101"/>
      <c r="C98" s="101"/>
      <c r="D98" s="101"/>
      <c r="E98" s="101"/>
      <c r="F98" s="101"/>
      <c r="G98" s="101"/>
      <c r="H98" s="101"/>
      <c r="I98" s="101"/>
      <c r="J98" s="101"/>
      <c r="K98" s="101"/>
    </row>
    <row r="99" spans="2:11">
      <c r="B99" s="101"/>
      <c r="C99" s="101"/>
      <c r="D99" s="101"/>
      <c r="E99" s="101"/>
      <c r="F99" s="101"/>
      <c r="G99" s="101"/>
      <c r="H99" s="101"/>
      <c r="I99" s="101"/>
      <c r="J99" s="101"/>
      <c r="K99" s="101"/>
    </row>
    <row r="100" spans="2:11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</row>
    <row r="101" spans="2:11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</row>
    <row r="102" spans="2:11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</row>
    <row r="103" spans="2:11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</row>
    <row r="104" spans="2:11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</row>
    <row r="105" spans="2:11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</row>
    <row r="106" spans="2:1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</row>
    <row r="107" spans="2:11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</row>
    <row r="108" spans="2:11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</row>
    <row r="109" spans="2:1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</row>
    <row r="110" spans="2:11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</row>
    <row r="111" spans="2:11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</row>
    <row r="112" spans="2:11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</row>
    <row r="113" spans="4:8">
      <c r="D113" s="3"/>
      <c r="E113" s="3"/>
      <c r="F113" s="3"/>
      <c r="G113" s="3"/>
      <c r="H113" s="3"/>
    </row>
    <row r="114" spans="4:8">
      <c r="D114" s="3"/>
      <c r="E114" s="3"/>
      <c r="F114" s="3"/>
      <c r="G114" s="3"/>
      <c r="H114" s="3"/>
    </row>
    <row r="115" spans="4:8">
      <c r="D115" s="3"/>
      <c r="E115" s="3"/>
      <c r="F115" s="3"/>
      <c r="G115" s="3"/>
      <c r="H115" s="3"/>
    </row>
    <row r="116" spans="4:8">
      <c r="D116" s="3"/>
      <c r="E116" s="3"/>
      <c r="F116" s="3"/>
      <c r="G116" s="3"/>
      <c r="H116" s="3"/>
    </row>
    <row r="117" spans="4:8">
      <c r="D117" s="3"/>
      <c r="E117" s="3"/>
      <c r="F117" s="3"/>
      <c r="G117" s="3"/>
      <c r="H117" s="3"/>
    </row>
    <row r="118" spans="4:8">
      <c r="D118" s="3"/>
      <c r="E118" s="3"/>
      <c r="F118" s="3"/>
      <c r="G118" s="3"/>
      <c r="H118" s="3"/>
    </row>
    <row r="119" spans="4:8">
      <c r="D119" s="3"/>
      <c r="E119" s="3"/>
      <c r="F119" s="3"/>
      <c r="G119" s="3"/>
      <c r="H119" s="3"/>
    </row>
    <row r="120" spans="4:8">
      <c r="D120" s="3"/>
      <c r="E120" s="3"/>
      <c r="F120" s="3"/>
      <c r="G120" s="3"/>
      <c r="H120" s="3"/>
    </row>
    <row r="121" spans="4:8">
      <c r="D121" s="3"/>
      <c r="E121" s="3"/>
      <c r="F121" s="3"/>
      <c r="G121" s="3"/>
      <c r="H121" s="3"/>
    </row>
    <row r="122" spans="4:8">
      <c r="D122" s="3"/>
      <c r="E122" s="3"/>
      <c r="F122" s="3"/>
      <c r="G122" s="3"/>
      <c r="H122" s="3"/>
    </row>
    <row r="123" spans="4:8">
      <c r="D123" s="3"/>
      <c r="E123" s="3"/>
      <c r="F123" s="3"/>
      <c r="G123" s="3"/>
      <c r="H123" s="3"/>
    </row>
    <row r="124" spans="4:8">
      <c r="D124" s="3"/>
      <c r="E124" s="3"/>
      <c r="F124" s="3"/>
      <c r="G124" s="3"/>
      <c r="H124" s="3"/>
    </row>
    <row r="125" spans="4:8">
      <c r="D125" s="3"/>
      <c r="E125" s="3"/>
      <c r="F125" s="3"/>
      <c r="G125" s="3"/>
      <c r="H125" s="3"/>
    </row>
    <row r="126" spans="4:8">
      <c r="D126" s="3"/>
      <c r="E126" s="3"/>
      <c r="F126" s="3"/>
      <c r="G126" s="3"/>
      <c r="H126" s="3"/>
    </row>
    <row r="127" spans="4:8">
      <c r="D127" s="3"/>
      <c r="E127" s="3"/>
      <c r="F127" s="3"/>
      <c r="G127" s="3"/>
      <c r="H127" s="3"/>
    </row>
    <row r="128" spans="4:8">
      <c r="D128" s="3"/>
      <c r="E128" s="3"/>
      <c r="F128" s="3"/>
      <c r="G128" s="3"/>
      <c r="H128" s="3"/>
    </row>
    <row r="129" spans="4:8">
      <c r="D129" s="3"/>
      <c r="E129" s="3"/>
      <c r="F129" s="3"/>
      <c r="G129" s="3"/>
      <c r="H129" s="3"/>
    </row>
    <row r="130" spans="4:8">
      <c r="D130" s="3"/>
      <c r="E130" s="3"/>
      <c r="F130" s="3"/>
      <c r="G130" s="3"/>
      <c r="H130" s="3"/>
    </row>
    <row r="131" spans="4:8">
      <c r="D131" s="3"/>
      <c r="E131" s="3"/>
      <c r="F131" s="3"/>
      <c r="G131" s="3"/>
      <c r="H131" s="3"/>
    </row>
    <row r="132" spans="4:8">
      <c r="D132" s="3"/>
      <c r="E132" s="3"/>
      <c r="F132" s="3"/>
      <c r="G132" s="3"/>
      <c r="H132" s="3"/>
    </row>
    <row r="133" spans="4:8">
      <c r="D133" s="3"/>
      <c r="E133" s="3"/>
      <c r="F133" s="3"/>
      <c r="G133" s="3"/>
      <c r="H133" s="3"/>
    </row>
    <row r="134" spans="4:8">
      <c r="D134" s="3"/>
      <c r="E134" s="3"/>
      <c r="F134" s="3"/>
      <c r="G134" s="3"/>
      <c r="H134" s="3"/>
    </row>
    <row r="135" spans="4:8">
      <c r="D135" s="3"/>
      <c r="E135" s="3"/>
      <c r="F135" s="3"/>
      <c r="G135" s="3"/>
      <c r="H135" s="3"/>
    </row>
    <row r="136" spans="4:8">
      <c r="D136" s="3"/>
      <c r="E136" s="3"/>
      <c r="F136" s="3"/>
      <c r="G136" s="3"/>
      <c r="H136" s="3"/>
    </row>
    <row r="137" spans="4:8">
      <c r="D137" s="3"/>
      <c r="E137" s="3"/>
      <c r="F137" s="3"/>
      <c r="G137" s="3"/>
      <c r="H137" s="3"/>
    </row>
    <row r="138" spans="4:8">
      <c r="D138" s="3"/>
      <c r="E138" s="3"/>
      <c r="F138" s="3"/>
      <c r="G138" s="3"/>
      <c r="H138" s="3"/>
    </row>
    <row r="139" spans="4:8">
      <c r="D139" s="3"/>
      <c r="E139" s="3"/>
      <c r="F139" s="3"/>
      <c r="G139" s="3"/>
      <c r="H139" s="3"/>
    </row>
    <row r="140" spans="4:8">
      <c r="D140" s="3"/>
      <c r="E140" s="3"/>
      <c r="F140" s="3"/>
      <c r="G140" s="3"/>
      <c r="H140" s="3"/>
    </row>
    <row r="141" spans="4:8">
      <c r="D141" s="3"/>
      <c r="E141" s="3"/>
      <c r="F141" s="3"/>
      <c r="G141" s="3"/>
      <c r="H141" s="3"/>
    </row>
    <row r="142" spans="4:8">
      <c r="D142" s="3"/>
      <c r="E142" s="3"/>
      <c r="F142" s="3"/>
      <c r="G142" s="3"/>
      <c r="H142" s="3"/>
    </row>
    <row r="143" spans="4:8">
      <c r="D143" s="3"/>
      <c r="E143" s="3"/>
      <c r="F143" s="3"/>
      <c r="G143" s="3"/>
      <c r="H143" s="3"/>
    </row>
    <row r="144" spans="4:8">
      <c r="D144" s="3"/>
      <c r="E144" s="3"/>
      <c r="F144" s="3"/>
      <c r="G144" s="3"/>
      <c r="H144" s="3"/>
    </row>
    <row r="145" spans="4:8">
      <c r="D145" s="3"/>
      <c r="E145" s="3"/>
      <c r="F145" s="3"/>
      <c r="G145" s="3"/>
      <c r="H145" s="3"/>
    </row>
    <row r="146" spans="4:8">
      <c r="D146" s="3"/>
      <c r="E146" s="3"/>
      <c r="F146" s="3"/>
      <c r="G146" s="3"/>
      <c r="H146" s="3"/>
    </row>
    <row r="147" spans="4:8">
      <c r="D147" s="3"/>
      <c r="E147" s="3"/>
      <c r="F147" s="3"/>
      <c r="G147" s="3"/>
      <c r="H147" s="3"/>
    </row>
    <row r="148" spans="4:8">
      <c r="D148" s="3"/>
      <c r="E148" s="3"/>
      <c r="F148" s="3"/>
      <c r="G148" s="3"/>
      <c r="H148" s="3"/>
    </row>
    <row r="149" spans="4:8">
      <c r="D149" s="3"/>
      <c r="E149" s="3"/>
      <c r="F149" s="3"/>
      <c r="G149" s="3"/>
      <c r="H149" s="3"/>
    </row>
    <row r="150" spans="4:8">
      <c r="D150" s="3"/>
      <c r="E150" s="3"/>
      <c r="F150" s="3"/>
      <c r="G150" s="3"/>
      <c r="H150" s="3"/>
    </row>
    <row r="151" spans="4:8">
      <c r="D151" s="3"/>
      <c r="E151" s="3"/>
      <c r="F151" s="3"/>
      <c r="G151" s="3"/>
      <c r="H151" s="3"/>
    </row>
    <row r="152" spans="4:8">
      <c r="D152" s="3"/>
      <c r="E152" s="3"/>
      <c r="F152" s="3"/>
      <c r="G152" s="3"/>
      <c r="H152" s="3"/>
    </row>
    <row r="153" spans="4:8">
      <c r="D153" s="3"/>
      <c r="E153" s="3"/>
      <c r="F153" s="3"/>
      <c r="G153" s="3"/>
      <c r="H153" s="3"/>
    </row>
    <row r="154" spans="4:8">
      <c r="D154" s="3"/>
      <c r="E154" s="3"/>
      <c r="F154" s="3"/>
      <c r="G154" s="3"/>
      <c r="H154" s="3"/>
    </row>
    <row r="155" spans="4:8">
      <c r="D155" s="3"/>
      <c r="E155" s="3"/>
      <c r="F155" s="3"/>
      <c r="G155" s="3"/>
      <c r="H155" s="3"/>
    </row>
    <row r="156" spans="4:8">
      <c r="D156" s="3"/>
      <c r="E156" s="3"/>
      <c r="F156" s="3"/>
      <c r="G156" s="3"/>
      <c r="H156" s="3"/>
    </row>
    <row r="157" spans="4:8">
      <c r="D157" s="3"/>
      <c r="E157" s="3"/>
      <c r="F157" s="3"/>
      <c r="G157" s="3"/>
      <c r="H157" s="3"/>
    </row>
    <row r="158" spans="4:8">
      <c r="D158" s="3"/>
      <c r="E158" s="3"/>
      <c r="F158" s="3"/>
      <c r="G158" s="3"/>
      <c r="H158" s="3"/>
    </row>
    <row r="159" spans="4:8">
      <c r="D159" s="3"/>
      <c r="E159" s="3"/>
      <c r="F159" s="3"/>
      <c r="G159" s="3"/>
      <c r="H159" s="3"/>
    </row>
    <row r="160" spans="4:8">
      <c r="D160" s="3"/>
      <c r="E160" s="3"/>
      <c r="F160" s="3"/>
      <c r="G160" s="3"/>
      <c r="H160" s="3"/>
    </row>
    <row r="161" spans="4:8">
      <c r="D161" s="3"/>
      <c r="E161" s="3"/>
      <c r="F161" s="3"/>
      <c r="G161" s="3"/>
      <c r="H161" s="3"/>
    </row>
    <row r="162" spans="4:8">
      <c r="D162" s="3"/>
      <c r="E162" s="3"/>
      <c r="F162" s="3"/>
      <c r="G162" s="3"/>
      <c r="H162" s="3"/>
    </row>
    <row r="163" spans="4:8">
      <c r="D163" s="3"/>
      <c r="E163" s="3"/>
      <c r="F163" s="3"/>
      <c r="G163" s="3"/>
      <c r="H163" s="3"/>
    </row>
    <row r="164" spans="4:8">
      <c r="D164" s="3"/>
      <c r="E164" s="3"/>
      <c r="F164" s="3"/>
      <c r="G164" s="3"/>
      <c r="H164" s="3"/>
    </row>
    <row r="165" spans="4:8">
      <c r="D165" s="3"/>
      <c r="E165" s="3"/>
      <c r="F165" s="3"/>
      <c r="G165" s="3"/>
      <c r="H165" s="3"/>
    </row>
    <row r="166" spans="4:8">
      <c r="D166" s="3"/>
      <c r="E166" s="3"/>
      <c r="F166" s="3"/>
      <c r="G166" s="3"/>
      <c r="H166" s="3"/>
    </row>
    <row r="167" spans="4:8">
      <c r="D167" s="3"/>
      <c r="E167" s="3"/>
      <c r="F167" s="3"/>
      <c r="G167" s="3"/>
      <c r="H167" s="3"/>
    </row>
    <row r="168" spans="4:8">
      <c r="D168" s="3"/>
      <c r="E168" s="3"/>
      <c r="F168" s="3"/>
      <c r="G168" s="3"/>
      <c r="H168" s="3"/>
    </row>
    <row r="169" spans="4:8">
      <c r="D169" s="3"/>
      <c r="E169" s="3"/>
      <c r="F169" s="3"/>
      <c r="G169" s="3"/>
      <c r="H169" s="3"/>
    </row>
    <row r="170" spans="4:8">
      <c r="D170" s="3"/>
      <c r="E170" s="3"/>
      <c r="F170" s="3"/>
      <c r="G170" s="3"/>
      <c r="H170" s="3"/>
    </row>
    <row r="171" spans="4:8">
      <c r="D171" s="3"/>
      <c r="E171" s="3"/>
      <c r="F171" s="3"/>
      <c r="G171" s="3"/>
      <c r="H171" s="3"/>
    </row>
    <row r="172" spans="4:8">
      <c r="D172" s="3"/>
      <c r="E172" s="3"/>
      <c r="F172" s="3"/>
      <c r="G172" s="3"/>
      <c r="H172" s="3"/>
    </row>
    <row r="173" spans="4:8">
      <c r="D173" s="3"/>
      <c r="E173" s="3"/>
      <c r="F173" s="3"/>
      <c r="G173" s="3"/>
      <c r="H173" s="3"/>
    </row>
    <row r="174" spans="4:8">
      <c r="D174" s="3"/>
      <c r="E174" s="3"/>
      <c r="F174" s="3"/>
      <c r="G174" s="3"/>
      <c r="H174" s="3"/>
    </row>
    <row r="175" spans="4:8">
      <c r="D175" s="3"/>
      <c r="E175" s="3"/>
      <c r="F175" s="3"/>
      <c r="G175" s="3"/>
      <c r="H175" s="3"/>
    </row>
    <row r="176" spans="4:8">
      <c r="D176" s="3"/>
      <c r="E176" s="3"/>
      <c r="F176" s="3"/>
      <c r="G176" s="3"/>
      <c r="H176" s="3"/>
    </row>
    <row r="177" spans="4:8">
      <c r="D177" s="3"/>
      <c r="E177" s="3"/>
      <c r="F177" s="3"/>
      <c r="G177" s="3"/>
      <c r="H177" s="3"/>
    </row>
    <row r="178" spans="4:8">
      <c r="D178" s="3"/>
      <c r="E178" s="3"/>
      <c r="F178" s="3"/>
      <c r="G178" s="3"/>
      <c r="H178" s="3"/>
    </row>
    <row r="179" spans="4:8">
      <c r="D179" s="3"/>
      <c r="E179" s="3"/>
      <c r="F179" s="3"/>
      <c r="G179" s="3"/>
      <c r="H179" s="3"/>
    </row>
    <row r="180" spans="4:8">
      <c r="D180" s="3"/>
      <c r="E180" s="3"/>
      <c r="F180" s="3"/>
      <c r="G180" s="3"/>
      <c r="H180" s="3"/>
    </row>
    <row r="181" spans="4:8">
      <c r="D181" s="3"/>
      <c r="E181" s="3"/>
      <c r="F181" s="3"/>
      <c r="G181" s="3"/>
      <c r="H181" s="3"/>
    </row>
    <row r="182" spans="4:8">
      <c r="D182" s="3"/>
      <c r="E182" s="3"/>
      <c r="F182" s="3"/>
      <c r="G182" s="3"/>
      <c r="H182" s="3"/>
    </row>
    <row r="183" spans="4:8">
      <c r="D183" s="3"/>
      <c r="E183" s="3"/>
      <c r="F183" s="3"/>
      <c r="G183" s="3"/>
      <c r="H183" s="3"/>
    </row>
    <row r="184" spans="4:8">
      <c r="D184" s="3"/>
      <c r="E184" s="3"/>
      <c r="F184" s="3"/>
      <c r="G184" s="3"/>
      <c r="H184" s="3"/>
    </row>
    <row r="185" spans="4:8">
      <c r="D185" s="3"/>
      <c r="E185" s="3"/>
      <c r="F185" s="3"/>
      <c r="G185" s="3"/>
      <c r="H185" s="3"/>
    </row>
    <row r="186" spans="4:8">
      <c r="D186" s="3"/>
      <c r="E186" s="3"/>
      <c r="F186" s="3"/>
      <c r="G186" s="3"/>
      <c r="H186" s="3"/>
    </row>
    <row r="187" spans="4:8">
      <c r="D187" s="3"/>
      <c r="E187" s="3"/>
      <c r="F187" s="3"/>
      <c r="G187" s="3"/>
      <c r="H187" s="3"/>
    </row>
    <row r="188" spans="4:8">
      <c r="D188" s="3"/>
      <c r="E188" s="3"/>
      <c r="F188" s="3"/>
      <c r="G188" s="3"/>
      <c r="H188" s="3"/>
    </row>
    <row r="189" spans="4:8">
      <c r="D189" s="3"/>
      <c r="E189" s="3"/>
      <c r="F189" s="3"/>
      <c r="G189" s="3"/>
      <c r="H189" s="3"/>
    </row>
    <row r="190" spans="4:8">
      <c r="D190" s="3"/>
      <c r="E190" s="3"/>
      <c r="F190" s="3"/>
      <c r="G190" s="3"/>
      <c r="H190" s="3"/>
    </row>
    <row r="191" spans="4:8">
      <c r="D191" s="3"/>
      <c r="E191" s="3"/>
      <c r="F191" s="3"/>
      <c r="G191" s="3"/>
      <c r="H191" s="3"/>
    </row>
    <row r="192" spans="4:8">
      <c r="D192" s="3"/>
      <c r="E192" s="3"/>
      <c r="F192" s="3"/>
      <c r="G192" s="3"/>
      <c r="H192" s="3"/>
    </row>
    <row r="193" spans="4:8">
      <c r="D193" s="3"/>
      <c r="E193" s="3"/>
      <c r="F193" s="3"/>
      <c r="G193" s="3"/>
      <c r="H193" s="3"/>
    </row>
    <row r="194" spans="4:8">
      <c r="D194" s="3"/>
      <c r="E194" s="3"/>
      <c r="F194" s="3"/>
      <c r="G194" s="3"/>
      <c r="H194" s="3"/>
    </row>
    <row r="195" spans="4:8">
      <c r="D195" s="3"/>
      <c r="E195" s="3"/>
      <c r="F195" s="3"/>
      <c r="G195" s="3"/>
      <c r="H195" s="3"/>
    </row>
    <row r="196" spans="4:8">
      <c r="D196" s="3"/>
      <c r="E196" s="3"/>
      <c r="F196" s="3"/>
      <c r="G196" s="3"/>
      <c r="H196" s="3"/>
    </row>
    <row r="197" spans="4:8">
      <c r="D197" s="3"/>
      <c r="E197" s="3"/>
      <c r="F197" s="3"/>
      <c r="G197" s="3"/>
      <c r="H197" s="3"/>
    </row>
    <row r="198" spans="4:8">
      <c r="D198" s="3"/>
      <c r="E198" s="3"/>
      <c r="F198" s="3"/>
      <c r="G198" s="3"/>
      <c r="H198" s="3"/>
    </row>
    <row r="199" spans="4:8">
      <c r="D199" s="3"/>
      <c r="E199" s="3"/>
      <c r="F199" s="3"/>
      <c r="G199" s="3"/>
      <c r="H199" s="3"/>
    </row>
    <row r="200" spans="4:8">
      <c r="D200" s="3"/>
      <c r="E200" s="3"/>
      <c r="F200" s="3"/>
      <c r="G200" s="3"/>
      <c r="H200" s="3"/>
    </row>
    <row r="201" spans="4:8">
      <c r="D201" s="3"/>
      <c r="E201" s="3"/>
      <c r="F201" s="3"/>
      <c r="G201" s="3"/>
      <c r="H201" s="3"/>
    </row>
    <row r="202" spans="4:8">
      <c r="D202" s="3"/>
      <c r="E202" s="3"/>
      <c r="F202" s="3"/>
      <c r="G202" s="3"/>
      <c r="H202" s="3"/>
    </row>
    <row r="203" spans="4:8">
      <c r="D203" s="3"/>
      <c r="E203" s="3"/>
      <c r="F203" s="3"/>
      <c r="G203" s="3"/>
      <c r="H203" s="3"/>
    </row>
    <row r="204" spans="4:8">
      <c r="D204" s="3"/>
      <c r="E204" s="3"/>
      <c r="F204" s="3"/>
      <c r="G204" s="3"/>
      <c r="H204" s="3"/>
    </row>
    <row r="205" spans="4:8">
      <c r="D205" s="3"/>
      <c r="E205" s="3"/>
      <c r="F205" s="3"/>
      <c r="G205" s="3"/>
      <c r="H205" s="3"/>
    </row>
    <row r="206" spans="4:8">
      <c r="D206" s="3"/>
      <c r="E206" s="3"/>
      <c r="F206" s="3"/>
      <c r="G206" s="3"/>
      <c r="H206" s="3"/>
    </row>
    <row r="207" spans="4:8">
      <c r="D207" s="3"/>
      <c r="E207" s="3"/>
      <c r="F207" s="3"/>
      <c r="G207" s="3"/>
      <c r="H207" s="3"/>
    </row>
    <row r="208" spans="4:8">
      <c r="D208" s="3"/>
      <c r="E208" s="3"/>
      <c r="F208" s="3"/>
      <c r="G208" s="3"/>
      <c r="H208" s="3"/>
    </row>
    <row r="209" spans="4:8">
      <c r="D209" s="3"/>
      <c r="E209" s="3"/>
      <c r="F209" s="3"/>
      <c r="G209" s="3"/>
      <c r="H209" s="3"/>
    </row>
    <row r="210" spans="4:8">
      <c r="D210" s="3"/>
      <c r="E210" s="3"/>
      <c r="F210" s="3"/>
      <c r="G210" s="3"/>
      <c r="H210" s="3"/>
    </row>
    <row r="211" spans="4:8">
      <c r="D211" s="3"/>
      <c r="E211" s="3"/>
      <c r="F211" s="3"/>
      <c r="G211" s="3"/>
      <c r="H211" s="3"/>
    </row>
    <row r="212" spans="4:8">
      <c r="D212" s="3"/>
      <c r="E212" s="3"/>
      <c r="F212" s="3"/>
      <c r="G212" s="3"/>
      <c r="H212" s="3"/>
    </row>
    <row r="213" spans="4:8">
      <c r="D213" s="3"/>
      <c r="E213" s="3"/>
      <c r="F213" s="3"/>
      <c r="G213" s="3"/>
      <c r="H213" s="3"/>
    </row>
    <row r="214" spans="4:8">
      <c r="D214" s="3"/>
      <c r="E214" s="3"/>
      <c r="F214" s="3"/>
      <c r="G214" s="3"/>
      <c r="H214" s="3"/>
    </row>
    <row r="215" spans="4:8">
      <c r="D215" s="3"/>
      <c r="E215" s="3"/>
      <c r="F215" s="3"/>
      <c r="G215" s="3"/>
      <c r="H215" s="3"/>
    </row>
    <row r="216" spans="4:8">
      <c r="D216" s="3"/>
      <c r="E216" s="3"/>
      <c r="F216" s="3"/>
      <c r="G216" s="3"/>
      <c r="H216" s="3"/>
    </row>
    <row r="217" spans="4:8">
      <c r="D217" s="3"/>
      <c r="E217" s="3"/>
      <c r="F217" s="3"/>
      <c r="G217" s="3"/>
      <c r="H217" s="3"/>
    </row>
    <row r="218" spans="4:8">
      <c r="D218" s="3"/>
      <c r="E218" s="3"/>
      <c r="F218" s="3"/>
      <c r="G218" s="3"/>
      <c r="H218" s="3"/>
    </row>
    <row r="219" spans="4:8">
      <c r="D219" s="3"/>
      <c r="E219" s="3"/>
      <c r="F219" s="3"/>
      <c r="G219" s="3"/>
      <c r="H219" s="3"/>
    </row>
    <row r="220" spans="4:8">
      <c r="D220" s="3"/>
      <c r="E220" s="3"/>
      <c r="F220" s="3"/>
      <c r="G220" s="3"/>
      <c r="H220" s="3"/>
    </row>
    <row r="221" spans="4:8">
      <c r="D221" s="3"/>
      <c r="E221" s="3"/>
      <c r="F221" s="3"/>
      <c r="G221" s="3"/>
      <c r="H221" s="3"/>
    </row>
    <row r="222" spans="4:8">
      <c r="D222" s="3"/>
      <c r="E222" s="3"/>
      <c r="F222" s="3"/>
      <c r="G222" s="3"/>
      <c r="H222" s="3"/>
    </row>
    <row r="223" spans="4:8">
      <c r="D223" s="3"/>
      <c r="E223" s="3"/>
      <c r="F223" s="3"/>
      <c r="G223" s="3"/>
      <c r="H223" s="3"/>
    </row>
    <row r="224" spans="4:8">
      <c r="D224" s="3"/>
      <c r="E224" s="3"/>
      <c r="F224" s="3"/>
      <c r="G224" s="3"/>
      <c r="H224" s="3"/>
    </row>
    <row r="225" spans="4:8">
      <c r="D225" s="3"/>
      <c r="E225" s="3"/>
      <c r="F225" s="3"/>
      <c r="G225" s="3"/>
      <c r="H225" s="3"/>
    </row>
    <row r="226" spans="4:8">
      <c r="D226" s="3"/>
      <c r="E226" s="3"/>
      <c r="F226" s="3"/>
      <c r="G226" s="3"/>
      <c r="H226" s="3"/>
    </row>
    <row r="227" spans="4:8">
      <c r="D227" s="3"/>
      <c r="E227" s="3"/>
      <c r="F227" s="3"/>
      <c r="G227" s="3"/>
      <c r="H227" s="3"/>
    </row>
    <row r="228" spans="4:8">
      <c r="D228" s="3"/>
      <c r="E228" s="3"/>
      <c r="F228" s="3"/>
      <c r="G228" s="3"/>
      <c r="H228" s="3"/>
    </row>
    <row r="229" spans="4:8">
      <c r="D229" s="3"/>
      <c r="E229" s="3"/>
      <c r="F229" s="3"/>
      <c r="G229" s="3"/>
      <c r="H229" s="3"/>
    </row>
    <row r="230" spans="4:8">
      <c r="D230" s="3"/>
      <c r="E230" s="3"/>
      <c r="F230" s="3"/>
      <c r="G230" s="3"/>
      <c r="H230" s="3"/>
    </row>
    <row r="231" spans="4:8">
      <c r="D231" s="3"/>
      <c r="E231" s="3"/>
      <c r="F231" s="3"/>
      <c r="G231" s="3"/>
      <c r="H231" s="3"/>
    </row>
    <row r="232" spans="4:8">
      <c r="D232" s="3"/>
      <c r="E232" s="3"/>
      <c r="F232" s="3"/>
      <c r="G232" s="3"/>
      <c r="H232" s="3"/>
    </row>
    <row r="233" spans="4:8">
      <c r="D233" s="3"/>
      <c r="E233" s="3"/>
      <c r="F233" s="3"/>
      <c r="G233" s="3"/>
      <c r="H233" s="3"/>
    </row>
    <row r="234" spans="4:8">
      <c r="D234" s="3"/>
      <c r="E234" s="3"/>
      <c r="F234" s="3"/>
      <c r="G234" s="3"/>
      <c r="H234" s="3"/>
    </row>
    <row r="235" spans="4:8">
      <c r="D235" s="3"/>
      <c r="E235" s="3"/>
      <c r="F235" s="3"/>
      <c r="G235" s="3"/>
      <c r="H235" s="3"/>
    </row>
    <row r="236" spans="4:8">
      <c r="D236" s="3"/>
      <c r="E236" s="3"/>
      <c r="F236" s="3"/>
      <c r="G236" s="3"/>
      <c r="H236" s="3"/>
    </row>
    <row r="237" spans="4:8">
      <c r="D237" s="3"/>
      <c r="E237" s="3"/>
      <c r="F237" s="3"/>
      <c r="G237" s="3"/>
      <c r="H237" s="3"/>
    </row>
    <row r="238" spans="4:8">
      <c r="D238" s="3"/>
      <c r="E238" s="3"/>
      <c r="F238" s="3"/>
      <c r="G238" s="3"/>
      <c r="H238" s="3"/>
    </row>
    <row r="239" spans="4:8">
      <c r="D239" s="3"/>
      <c r="E239" s="3"/>
      <c r="F239" s="3"/>
      <c r="G239" s="3"/>
      <c r="H239" s="3"/>
    </row>
    <row r="240" spans="4:8">
      <c r="D240" s="3"/>
      <c r="E240" s="3"/>
      <c r="F240" s="3"/>
      <c r="G240" s="3"/>
      <c r="H240" s="3"/>
    </row>
    <row r="241" spans="4:8">
      <c r="D241" s="3"/>
      <c r="E241" s="3"/>
      <c r="F241" s="3"/>
      <c r="G241" s="3"/>
      <c r="H241" s="3"/>
    </row>
    <row r="242" spans="4:8">
      <c r="D242" s="3"/>
      <c r="E242" s="3"/>
      <c r="F242" s="3"/>
      <c r="G242" s="3"/>
      <c r="H242" s="3"/>
    </row>
    <row r="243" spans="4:8">
      <c r="D243" s="3"/>
      <c r="E243" s="3"/>
      <c r="F243" s="3"/>
      <c r="G243" s="3"/>
      <c r="H243" s="3"/>
    </row>
    <row r="244" spans="4:8">
      <c r="D244" s="3"/>
      <c r="E244" s="3"/>
      <c r="F244" s="3"/>
      <c r="G244" s="3"/>
      <c r="H244" s="3"/>
    </row>
    <row r="245" spans="4:8">
      <c r="D245" s="3"/>
      <c r="E245" s="3"/>
      <c r="F245" s="3"/>
      <c r="G245" s="3"/>
      <c r="H245" s="3"/>
    </row>
    <row r="246" spans="4:8">
      <c r="D246" s="3"/>
      <c r="E246" s="3"/>
      <c r="F246" s="3"/>
      <c r="G246" s="3"/>
      <c r="H246" s="3"/>
    </row>
    <row r="247" spans="4:8">
      <c r="D247" s="3"/>
      <c r="E247" s="3"/>
      <c r="F247" s="3"/>
      <c r="G247" s="3"/>
      <c r="H247" s="3"/>
    </row>
    <row r="248" spans="4:8">
      <c r="D248" s="3"/>
      <c r="E248" s="3"/>
      <c r="F248" s="3"/>
      <c r="G248" s="3"/>
      <c r="H248" s="3"/>
    </row>
    <row r="249" spans="4:8">
      <c r="D249" s="3"/>
      <c r="E249" s="3"/>
      <c r="F249" s="3"/>
      <c r="G249" s="3"/>
      <c r="H249" s="3"/>
    </row>
    <row r="250" spans="4:8">
      <c r="D250" s="3"/>
      <c r="E250" s="3"/>
      <c r="F250" s="3"/>
      <c r="G250" s="3"/>
      <c r="H250" s="3"/>
    </row>
    <row r="251" spans="4:8">
      <c r="D251" s="3"/>
      <c r="E251" s="3"/>
      <c r="F251" s="3"/>
      <c r="G251" s="3"/>
      <c r="H251" s="3"/>
    </row>
    <row r="252" spans="4:8">
      <c r="D252" s="3"/>
      <c r="E252" s="3"/>
      <c r="F252" s="3"/>
      <c r="G252" s="3"/>
      <c r="H252" s="3"/>
    </row>
    <row r="253" spans="4:8">
      <c r="D253" s="3"/>
      <c r="E253" s="3"/>
      <c r="F253" s="3"/>
      <c r="G253" s="3"/>
      <c r="H253" s="3"/>
    </row>
    <row r="254" spans="4:8">
      <c r="D254" s="3"/>
      <c r="E254" s="3"/>
      <c r="F254" s="3"/>
      <c r="G254" s="3"/>
      <c r="H254" s="3"/>
    </row>
    <row r="255" spans="4:8">
      <c r="D255" s="3"/>
      <c r="E255" s="3"/>
      <c r="F255" s="3"/>
      <c r="G255" s="3"/>
      <c r="H255" s="3"/>
    </row>
    <row r="256" spans="4:8">
      <c r="D256" s="3"/>
      <c r="E256" s="3"/>
      <c r="F256" s="3"/>
      <c r="G256" s="3"/>
      <c r="H256" s="3"/>
    </row>
    <row r="257" spans="4:8">
      <c r="D257" s="3"/>
      <c r="E257" s="3"/>
      <c r="F257" s="3"/>
      <c r="G257" s="3"/>
      <c r="H257" s="3"/>
    </row>
    <row r="258" spans="4:8">
      <c r="D258" s="3"/>
      <c r="E258" s="3"/>
      <c r="F258" s="3"/>
      <c r="G258" s="3"/>
      <c r="H258" s="3"/>
    </row>
    <row r="259" spans="4:8">
      <c r="D259" s="3"/>
      <c r="E259" s="3"/>
      <c r="F259" s="3"/>
      <c r="G259" s="3"/>
      <c r="H259" s="3"/>
    </row>
    <row r="260" spans="4:8">
      <c r="D260" s="3"/>
      <c r="E260" s="3"/>
      <c r="F260" s="3"/>
      <c r="G260" s="3"/>
      <c r="H260" s="3"/>
    </row>
    <row r="261" spans="4:8">
      <c r="D261" s="3"/>
      <c r="E261" s="3"/>
      <c r="F261" s="3"/>
      <c r="G261" s="3"/>
      <c r="H261" s="3"/>
    </row>
    <row r="262" spans="4:8">
      <c r="D262" s="3"/>
      <c r="E262" s="3"/>
      <c r="F262" s="3"/>
      <c r="G262" s="3"/>
      <c r="H262" s="3"/>
    </row>
    <row r="263" spans="4:8">
      <c r="D263" s="3"/>
      <c r="E263" s="3"/>
      <c r="F263" s="3"/>
      <c r="G263" s="3"/>
      <c r="H263" s="3"/>
    </row>
    <row r="264" spans="4:8">
      <c r="D264" s="3"/>
      <c r="E264" s="3"/>
      <c r="F264" s="3"/>
      <c r="G264" s="3"/>
      <c r="H264" s="3"/>
    </row>
    <row r="265" spans="4:8">
      <c r="D265" s="3"/>
      <c r="E265" s="3"/>
      <c r="F265" s="3"/>
      <c r="G265" s="3"/>
      <c r="H265" s="3"/>
    </row>
    <row r="266" spans="4:8">
      <c r="D266" s="3"/>
      <c r="E266" s="3"/>
      <c r="F266" s="3"/>
      <c r="G266" s="3"/>
      <c r="H266" s="3"/>
    </row>
    <row r="267" spans="4:8">
      <c r="D267" s="3"/>
      <c r="E267" s="3"/>
      <c r="F267" s="3"/>
      <c r="G267" s="3"/>
      <c r="H267" s="3"/>
    </row>
    <row r="268" spans="4:8">
      <c r="D268" s="3"/>
      <c r="E268" s="3"/>
      <c r="F268" s="3"/>
      <c r="G268" s="3"/>
      <c r="H268" s="3"/>
    </row>
    <row r="269" spans="4:8">
      <c r="D269" s="3"/>
      <c r="E269" s="3"/>
      <c r="F269" s="3"/>
      <c r="G269" s="3"/>
      <c r="H269" s="3"/>
    </row>
    <row r="270" spans="4:8">
      <c r="D270" s="3"/>
      <c r="E270" s="3"/>
      <c r="F270" s="3"/>
      <c r="G270" s="3"/>
      <c r="H270" s="3"/>
    </row>
    <row r="271" spans="4:8">
      <c r="D271" s="3"/>
      <c r="E271" s="3"/>
      <c r="F271" s="3"/>
      <c r="G271" s="3"/>
      <c r="H271" s="3"/>
    </row>
    <row r="272" spans="4:8">
      <c r="D272" s="3"/>
      <c r="E272" s="3"/>
      <c r="F272" s="3"/>
      <c r="G272" s="3"/>
      <c r="H272" s="3"/>
    </row>
    <row r="273" spans="4:8">
      <c r="D273" s="3"/>
      <c r="E273" s="3"/>
      <c r="F273" s="3"/>
      <c r="G273" s="3"/>
      <c r="H273" s="3"/>
    </row>
    <row r="274" spans="4:8">
      <c r="D274" s="3"/>
      <c r="E274" s="3"/>
      <c r="F274" s="3"/>
      <c r="G274" s="3"/>
      <c r="H274" s="3"/>
    </row>
    <row r="275" spans="4:8">
      <c r="D275" s="3"/>
      <c r="E275" s="3"/>
      <c r="F275" s="3"/>
      <c r="G275" s="3"/>
      <c r="H275" s="3"/>
    </row>
    <row r="276" spans="4:8">
      <c r="D276" s="3"/>
      <c r="E276" s="3"/>
      <c r="F276" s="3"/>
      <c r="G276" s="3"/>
      <c r="H276" s="3"/>
    </row>
    <row r="277" spans="4:8">
      <c r="D277" s="3"/>
      <c r="E277" s="3"/>
      <c r="F277" s="3"/>
      <c r="G277" s="3"/>
      <c r="H277" s="3"/>
    </row>
    <row r="278" spans="4:8">
      <c r="D278" s="3"/>
      <c r="E278" s="3"/>
      <c r="F278" s="3"/>
      <c r="G278" s="3"/>
      <c r="H278" s="3"/>
    </row>
    <row r="279" spans="4:8">
      <c r="D279" s="3"/>
      <c r="E279" s="3"/>
      <c r="F279" s="3"/>
      <c r="G279" s="3"/>
      <c r="H279" s="3"/>
    </row>
    <row r="280" spans="4:8">
      <c r="D280" s="3"/>
      <c r="E280" s="3"/>
      <c r="F280" s="3"/>
      <c r="G280" s="3"/>
      <c r="H280" s="3"/>
    </row>
    <row r="281" spans="4:8">
      <c r="D281" s="3"/>
      <c r="E281" s="3"/>
      <c r="F281" s="3"/>
      <c r="G281" s="3"/>
      <c r="H281" s="3"/>
    </row>
    <row r="282" spans="4:8">
      <c r="D282" s="3"/>
      <c r="E282" s="3"/>
      <c r="F282" s="3"/>
      <c r="G282" s="3"/>
      <c r="H282" s="3"/>
    </row>
    <row r="283" spans="4:8">
      <c r="D283" s="3"/>
      <c r="E283" s="3"/>
      <c r="F283" s="3"/>
      <c r="G283" s="3"/>
      <c r="H283" s="3"/>
    </row>
    <row r="284" spans="4:8">
      <c r="D284" s="3"/>
      <c r="E284" s="3"/>
      <c r="F284" s="3"/>
      <c r="G284" s="3"/>
      <c r="H284" s="3"/>
    </row>
    <row r="285" spans="4:8">
      <c r="D285" s="3"/>
      <c r="E285" s="3"/>
      <c r="F285" s="3"/>
      <c r="G285" s="3"/>
      <c r="H285" s="3"/>
    </row>
    <row r="286" spans="4:8">
      <c r="D286" s="3"/>
      <c r="E286" s="3"/>
      <c r="F286" s="3"/>
      <c r="G286" s="3"/>
      <c r="H286" s="3"/>
    </row>
    <row r="287" spans="4:8">
      <c r="D287" s="3"/>
      <c r="E287" s="3"/>
      <c r="F287" s="3"/>
      <c r="G287" s="3"/>
      <c r="H287" s="3"/>
    </row>
    <row r="288" spans="4:8">
      <c r="D288" s="3"/>
      <c r="E288" s="3"/>
      <c r="F288" s="3"/>
      <c r="G288" s="3"/>
      <c r="H288" s="3"/>
    </row>
    <row r="289" spans="4:8">
      <c r="D289" s="3"/>
      <c r="E289" s="3"/>
      <c r="F289" s="3"/>
      <c r="G289" s="3"/>
      <c r="H289" s="3"/>
    </row>
    <row r="290" spans="4:8">
      <c r="D290" s="3"/>
      <c r="E290" s="3"/>
      <c r="F290" s="3"/>
      <c r="G290" s="3"/>
      <c r="H290" s="3"/>
    </row>
    <row r="291" spans="4:8">
      <c r="D291" s="3"/>
      <c r="E291" s="3"/>
      <c r="F291" s="3"/>
      <c r="G291" s="3"/>
      <c r="H291" s="3"/>
    </row>
    <row r="292" spans="4:8">
      <c r="D292" s="3"/>
      <c r="E292" s="3"/>
      <c r="F292" s="3"/>
      <c r="G292" s="3"/>
      <c r="H292" s="3"/>
    </row>
    <row r="293" spans="4:8">
      <c r="D293" s="3"/>
      <c r="E293" s="3"/>
      <c r="F293" s="3"/>
      <c r="G293" s="3"/>
      <c r="H293" s="3"/>
    </row>
    <row r="294" spans="4:8">
      <c r="D294" s="3"/>
      <c r="E294" s="3"/>
      <c r="F294" s="3"/>
      <c r="G294" s="3"/>
      <c r="H294" s="3"/>
    </row>
    <row r="295" spans="4:8">
      <c r="D295" s="3"/>
      <c r="E295" s="3"/>
      <c r="F295" s="3"/>
      <c r="G295" s="3"/>
      <c r="H295" s="3"/>
    </row>
    <row r="296" spans="4:8">
      <c r="D296" s="3"/>
      <c r="E296" s="3"/>
      <c r="F296" s="3"/>
      <c r="G296" s="3"/>
      <c r="H296" s="3"/>
    </row>
    <row r="297" spans="4:8">
      <c r="D297" s="3"/>
      <c r="E297" s="3"/>
      <c r="F297" s="3"/>
      <c r="G297" s="3"/>
      <c r="H297" s="3"/>
    </row>
    <row r="298" spans="4:8">
      <c r="D298" s="3"/>
      <c r="E298" s="3"/>
      <c r="F298" s="3"/>
      <c r="G298" s="3"/>
      <c r="H298" s="3"/>
    </row>
    <row r="299" spans="4:8">
      <c r="D299" s="3"/>
      <c r="E299" s="3"/>
      <c r="F299" s="3"/>
      <c r="G299" s="3"/>
      <c r="H299" s="3"/>
    </row>
    <row r="300" spans="4:8">
      <c r="D300" s="3"/>
      <c r="E300" s="3"/>
      <c r="F300" s="3"/>
      <c r="G300" s="3"/>
      <c r="H300" s="3"/>
    </row>
    <row r="301" spans="4:8">
      <c r="D301" s="3"/>
      <c r="E301" s="3"/>
      <c r="F301" s="3"/>
      <c r="G301" s="3"/>
      <c r="H301" s="3"/>
    </row>
    <row r="302" spans="4:8">
      <c r="D302" s="3"/>
      <c r="E302" s="3"/>
      <c r="F302" s="3"/>
      <c r="G302" s="3"/>
      <c r="H302" s="3"/>
    </row>
    <row r="303" spans="4:8">
      <c r="D303" s="3"/>
      <c r="E303" s="3"/>
      <c r="F303" s="3"/>
      <c r="G303" s="3"/>
      <c r="H303" s="3"/>
    </row>
    <row r="304" spans="4:8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2"/>
      <c r="G608" s="22"/>
    </row>
    <row r="609" spans="5:7">
      <c r="E609" s="22"/>
      <c r="G609" s="22"/>
    </row>
    <row r="610" spans="5:7">
      <c r="E610" s="22"/>
      <c r="G610" s="22"/>
    </row>
    <row r="611" spans="5:7">
      <c r="E611" s="22"/>
      <c r="G611" s="22"/>
    </row>
    <row r="612" spans="5:7">
      <c r="E612" s="22"/>
      <c r="G612" s="22"/>
    </row>
    <row r="613" spans="5:7">
      <c r="E613" s="22"/>
      <c r="G613" s="22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AH28:XFD29 D30:XFD1048576 D28:AF29 D1:XFD27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A1:L93"/>
  <sheetViews>
    <sheetView rightToLeft="1" workbookViewId="0">
      <selection activeCell="A11" sqref="A11:XFD85"/>
    </sheetView>
  </sheetViews>
  <sheetFormatPr defaultColWidth="9.140625" defaultRowHeight="18"/>
  <cols>
    <col min="1" max="1" width="6.28515625" style="1" customWidth="1"/>
    <col min="2" max="2" width="31.7109375" style="2" customWidth="1"/>
    <col min="3" max="3" width="41.7109375" style="1" bestFit="1" customWidth="1"/>
    <col min="4" max="4" width="11.85546875" style="1" customWidth="1"/>
    <col min="5" max="5" width="8" style="3" customWidth="1"/>
    <col min="6" max="6" width="8.7109375" style="3" customWidth="1"/>
    <col min="7" max="7" width="10" style="3" customWidth="1"/>
    <col min="8" max="8" width="9.5703125" style="3" customWidth="1"/>
    <col min="9" max="9" width="6.140625" style="3" customWidth="1"/>
    <col min="10" max="11" width="5.7109375" style="3" customWidth="1"/>
    <col min="12" max="12" width="6.85546875" style="3" customWidth="1"/>
    <col min="13" max="13" width="6.42578125" style="1" customWidth="1"/>
    <col min="14" max="14" width="6.7109375" style="1" customWidth="1"/>
    <col min="15" max="15" width="7.28515625" style="1" customWidth="1"/>
    <col min="16" max="27" width="5.7109375" style="1" customWidth="1"/>
    <col min="28" max="16384" width="9.140625" style="1"/>
  </cols>
  <sheetData>
    <row r="1" spans="1:12">
      <c r="B1" s="57" t="s">
        <v>190</v>
      </c>
      <c r="C1" s="78" t="s" vm="1">
        <v>266</v>
      </c>
    </row>
    <row r="2" spans="1:12">
      <c r="B2" s="57" t="s">
        <v>189</v>
      </c>
      <c r="C2" s="78" t="s">
        <v>267</v>
      </c>
    </row>
    <row r="3" spans="1:12">
      <c r="B3" s="57" t="s">
        <v>191</v>
      </c>
      <c r="C3" s="78" t="s">
        <v>268</v>
      </c>
    </row>
    <row r="4" spans="1:12">
      <c r="B4" s="57" t="s">
        <v>192</v>
      </c>
      <c r="C4" s="78">
        <v>8801</v>
      </c>
    </row>
    <row r="6" spans="1:12" ht="26.25" customHeight="1">
      <c r="B6" s="173" t="s">
        <v>227</v>
      </c>
      <c r="C6" s="174"/>
      <c r="D6" s="175"/>
    </row>
    <row r="7" spans="1:12" s="3" customFormat="1" ht="31.5">
      <c r="B7" s="60" t="s">
        <v>127</v>
      </c>
      <c r="C7" s="65" t="s">
        <v>118</v>
      </c>
      <c r="D7" s="66" t="s">
        <v>117</v>
      </c>
    </row>
    <row r="8" spans="1:12" s="3" customFormat="1">
      <c r="B8" s="16"/>
      <c r="C8" s="33" t="s">
        <v>253</v>
      </c>
      <c r="D8" s="18" t="s">
        <v>22</v>
      </c>
    </row>
    <row r="9" spans="1:12" s="4" customFormat="1" ht="18" customHeight="1">
      <c r="B9" s="19"/>
      <c r="C9" s="20" t="s">
        <v>1</v>
      </c>
      <c r="D9" s="21" t="s">
        <v>2</v>
      </c>
      <c r="E9" s="3"/>
      <c r="F9" s="3"/>
      <c r="G9" s="3"/>
      <c r="H9" s="3"/>
      <c r="I9" s="3"/>
      <c r="J9" s="3"/>
      <c r="K9" s="3"/>
      <c r="L9" s="3"/>
    </row>
    <row r="10" spans="1:12" ht="20.25">
      <c r="A10" s="4"/>
      <c r="B10" s="121" t="s">
        <v>1965</v>
      </c>
      <c r="C10" s="136">
        <f>C11+C20</f>
        <v>332043.8037472461</v>
      </c>
      <c r="D10" s="101"/>
    </row>
    <row r="11" spans="1:12" s="140" customFormat="1">
      <c r="B11" s="121" t="s">
        <v>26</v>
      </c>
      <c r="C11" s="136">
        <f>SUM(C12:C18)</f>
        <v>22222.209899999998</v>
      </c>
      <c r="D11" s="101"/>
      <c r="E11" s="144"/>
      <c r="F11" s="144"/>
      <c r="G11" s="144"/>
      <c r="H11" s="144"/>
      <c r="I11" s="144"/>
      <c r="J11" s="144"/>
      <c r="K11" s="144"/>
      <c r="L11" s="144"/>
    </row>
    <row r="12" spans="1:12" s="140" customFormat="1">
      <c r="B12" s="153" t="s">
        <v>1992</v>
      </c>
      <c r="C12" s="154">
        <v>2350.1283800000001</v>
      </c>
      <c r="D12" s="155">
        <v>44246</v>
      </c>
      <c r="E12" s="144"/>
      <c r="F12" s="144"/>
      <c r="G12" s="144"/>
      <c r="H12" s="144"/>
      <c r="I12" s="144"/>
      <c r="J12" s="144"/>
      <c r="K12" s="144"/>
      <c r="L12" s="144"/>
    </row>
    <row r="13" spans="1:12" s="140" customFormat="1">
      <c r="B13" s="153" t="s">
        <v>1993</v>
      </c>
      <c r="C13" s="154">
        <v>1905.3861800000002</v>
      </c>
      <c r="D13" s="155">
        <v>46100</v>
      </c>
      <c r="E13" s="144"/>
      <c r="F13" s="144"/>
      <c r="G13" s="144"/>
      <c r="H13" s="144"/>
      <c r="I13" s="144"/>
      <c r="J13" s="144"/>
      <c r="K13" s="144"/>
      <c r="L13" s="144"/>
    </row>
    <row r="14" spans="1:12" s="140" customFormat="1">
      <c r="B14" s="153" t="s">
        <v>1994</v>
      </c>
      <c r="C14" s="154">
        <v>3028.9989999999998</v>
      </c>
      <c r="D14" s="155">
        <v>43800</v>
      </c>
      <c r="E14" s="144"/>
      <c r="F14" s="144"/>
      <c r="G14" s="144"/>
      <c r="H14" s="144"/>
      <c r="I14" s="144"/>
      <c r="J14" s="144"/>
      <c r="K14" s="144"/>
      <c r="L14" s="144"/>
    </row>
    <row r="15" spans="1:12" s="140" customFormat="1">
      <c r="B15" s="153" t="s">
        <v>1995</v>
      </c>
      <c r="C15" s="154">
        <v>1479.8047200000001</v>
      </c>
      <c r="D15" s="155">
        <v>44739</v>
      </c>
      <c r="E15" s="144"/>
      <c r="F15" s="144"/>
      <c r="G15" s="144"/>
      <c r="H15" s="144"/>
      <c r="I15" s="144"/>
      <c r="J15" s="144"/>
      <c r="K15" s="144"/>
      <c r="L15" s="144"/>
    </row>
    <row r="16" spans="1:12" s="140" customFormat="1">
      <c r="B16" s="153" t="s">
        <v>1996</v>
      </c>
      <c r="C16" s="154">
        <v>6979.2644900000005</v>
      </c>
      <c r="D16" s="155">
        <v>44255</v>
      </c>
      <c r="E16" s="144"/>
      <c r="F16" s="144"/>
      <c r="G16" s="144"/>
      <c r="H16" s="144"/>
      <c r="I16" s="144"/>
      <c r="J16" s="144"/>
      <c r="K16" s="144"/>
      <c r="L16" s="144"/>
    </row>
    <row r="17" spans="2:12" s="140" customFormat="1">
      <c r="B17" s="156" t="s">
        <v>1748</v>
      </c>
      <c r="C17" s="154">
        <v>1017.47588</v>
      </c>
      <c r="D17" s="155">
        <v>46631</v>
      </c>
      <c r="E17" s="144"/>
      <c r="F17" s="144"/>
      <c r="G17" s="144"/>
      <c r="H17" s="144"/>
      <c r="I17" s="144"/>
      <c r="J17" s="144"/>
      <c r="K17" s="144"/>
      <c r="L17" s="144"/>
    </row>
    <row r="18" spans="2:12" s="140" customFormat="1">
      <c r="B18" s="156" t="s">
        <v>1960</v>
      </c>
      <c r="C18" s="154">
        <v>5461.1512499999999</v>
      </c>
      <c r="D18" s="155">
        <v>11689</v>
      </c>
      <c r="E18" s="144"/>
      <c r="F18" s="144"/>
      <c r="G18" s="144"/>
      <c r="H18" s="144"/>
      <c r="I18" s="144"/>
      <c r="J18" s="144"/>
      <c r="K18" s="144"/>
      <c r="L18" s="144"/>
    </row>
    <row r="19" spans="2:12" s="140" customFormat="1">
      <c r="B19" s="101"/>
      <c r="C19" s="101"/>
      <c r="D19" s="101"/>
      <c r="E19" s="144"/>
      <c r="F19" s="144"/>
      <c r="G19" s="144"/>
      <c r="H19" s="144"/>
      <c r="I19" s="144"/>
      <c r="J19" s="144"/>
      <c r="K19" s="144"/>
      <c r="L19" s="144"/>
    </row>
    <row r="20" spans="2:12" s="140" customFormat="1">
      <c r="B20" s="121" t="s">
        <v>1966</v>
      </c>
      <c r="C20" s="125">
        <f>SUM(C21:C64)</f>
        <v>309821.59384724608</v>
      </c>
      <c r="D20" s="101"/>
      <c r="E20" s="144"/>
      <c r="F20" s="144"/>
      <c r="G20" s="144"/>
      <c r="H20" s="144"/>
      <c r="I20" s="144"/>
      <c r="J20" s="144"/>
      <c r="K20" s="144"/>
      <c r="L20" s="144"/>
    </row>
    <row r="21" spans="2:12" s="140" customFormat="1">
      <c r="B21" s="156" t="s">
        <v>1949</v>
      </c>
      <c r="C21" s="154">
        <v>11650.39277</v>
      </c>
      <c r="D21" s="155">
        <v>45778</v>
      </c>
      <c r="E21" s="144"/>
      <c r="F21" s="144"/>
      <c r="G21" s="144"/>
      <c r="H21" s="144"/>
      <c r="I21" s="144"/>
      <c r="J21" s="144"/>
      <c r="K21" s="144"/>
      <c r="L21" s="144"/>
    </row>
    <row r="22" spans="2:12" s="140" customFormat="1">
      <c r="B22" s="156" t="s">
        <v>1956</v>
      </c>
      <c r="C22" s="154">
        <v>17742.164000000001</v>
      </c>
      <c r="D22" s="155">
        <v>46296</v>
      </c>
      <c r="E22" s="144"/>
      <c r="F22" s="144"/>
      <c r="G22" s="144"/>
      <c r="H22" s="144"/>
      <c r="I22" s="144"/>
      <c r="J22" s="144"/>
      <c r="K22" s="144"/>
      <c r="L22" s="144"/>
    </row>
    <row r="23" spans="2:12" s="140" customFormat="1">
      <c r="B23" s="156" t="s">
        <v>1958</v>
      </c>
      <c r="C23" s="154">
        <v>9433.7230799999998</v>
      </c>
      <c r="D23" s="155">
        <v>46296</v>
      </c>
      <c r="E23" s="144"/>
      <c r="F23" s="144"/>
      <c r="G23" s="144"/>
      <c r="H23" s="144"/>
      <c r="I23" s="144"/>
      <c r="J23" s="144"/>
      <c r="K23" s="144"/>
      <c r="L23" s="144"/>
    </row>
    <row r="24" spans="2:12" s="140" customFormat="1">
      <c r="B24" s="156" t="s">
        <v>1945</v>
      </c>
      <c r="C24" s="154">
        <v>2133.20498</v>
      </c>
      <c r="D24" s="155">
        <v>46600</v>
      </c>
      <c r="E24" s="144"/>
      <c r="F24" s="144"/>
      <c r="G24" s="144"/>
      <c r="H24" s="144"/>
      <c r="I24" s="144"/>
      <c r="J24" s="144"/>
      <c r="K24" s="144"/>
      <c r="L24" s="144"/>
    </row>
    <row r="25" spans="2:12" s="140" customFormat="1">
      <c r="B25" s="156" t="s">
        <v>1968</v>
      </c>
      <c r="C25" s="154">
        <v>51.49771577829015</v>
      </c>
      <c r="D25" s="155">
        <v>44429</v>
      </c>
      <c r="E25" s="144"/>
      <c r="F25" s="144"/>
      <c r="G25" s="144"/>
      <c r="H25" s="144"/>
      <c r="I25" s="144"/>
      <c r="J25" s="144"/>
      <c r="K25" s="144"/>
      <c r="L25" s="144"/>
    </row>
    <row r="26" spans="2:12" s="140" customFormat="1">
      <c r="B26" s="156" t="s">
        <v>1969</v>
      </c>
      <c r="C26" s="154">
        <v>1629.8992680064623</v>
      </c>
      <c r="D26" s="155">
        <v>45382</v>
      </c>
      <c r="E26" s="144"/>
      <c r="F26" s="144"/>
      <c r="G26" s="144"/>
      <c r="H26" s="144"/>
      <c r="I26" s="144"/>
      <c r="J26" s="144"/>
      <c r="K26" s="144"/>
      <c r="L26" s="144"/>
    </row>
    <row r="27" spans="2:12" s="140" customFormat="1">
      <c r="B27" s="156" t="s">
        <v>1964</v>
      </c>
      <c r="C27" s="154">
        <v>16017.84705</v>
      </c>
      <c r="D27" s="155">
        <v>47119</v>
      </c>
      <c r="E27" s="144"/>
      <c r="F27" s="144"/>
      <c r="G27" s="144"/>
      <c r="H27" s="144"/>
      <c r="I27" s="144"/>
      <c r="J27" s="144"/>
      <c r="K27" s="144"/>
      <c r="L27" s="144"/>
    </row>
    <row r="28" spans="2:12" s="140" customFormat="1">
      <c r="B28" s="156" t="s">
        <v>1963</v>
      </c>
      <c r="C28" s="154">
        <v>13565.323179999999</v>
      </c>
      <c r="D28" s="155">
        <v>47119</v>
      </c>
      <c r="E28" s="144"/>
      <c r="F28" s="144"/>
      <c r="G28" s="144"/>
      <c r="H28" s="144"/>
      <c r="I28" s="144"/>
      <c r="J28" s="144"/>
      <c r="K28" s="144"/>
      <c r="L28" s="144"/>
    </row>
    <row r="29" spans="2:12" s="140" customFormat="1">
      <c r="B29" s="156" t="s">
        <v>1970</v>
      </c>
      <c r="C29" s="154">
        <v>52.740405573539618</v>
      </c>
      <c r="D29" s="155">
        <v>44722</v>
      </c>
      <c r="E29" s="144"/>
      <c r="F29" s="144"/>
      <c r="G29" s="144"/>
      <c r="H29" s="144"/>
      <c r="I29" s="144"/>
      <c r="J29" s="144"/>
      <c r="K29" s="144"/>
      <c r="L29" s="144"/>
    </row>
    <row r="30" spans="2:12" s="140" customFormat="1">
      <c r="B30" s="156" t="s">
        <v>1962</v>
      </c>
      <c r="C30" s="154">
        <v>23441.039680000002</v>
      </c>
      <c r="D30" s="155">
        <v>47119</v>
      </c>
      <c r="E30" s="144"/>
      <c r="F30" s="144"/>
      <c r="G30" s="144"/>
      <c r="H30" s="144"/>
      <c r="I30" s="144"/>
      <c r="J30" s="144"/>
      <c r="K30" s="144"/>
      <c r="L30" s="144"/>
    </row>
    <row r="31" spans="2:12" s="140" customFormat="1">
      <c r="B31" s="156" t="s">
        <v>1950</v>
      </c>
      <c r="C31" s="154">
        <v>11629.483920000001</v>
      </c>
      <c r="D31" s="155">
        <v>46722</v>
      </c>
      <c r="E31" s="144"/>
      <c r="F31" s="144"/>
      <c r="G31" s="144"/>
      <c r="H31" s="144"/>
      <c r="I31" s="144"/>
      <c r="J31" s="144"/>
      <c r="K31" s="144"/>
      <c r="L31" s="144"/>
    </row>
    <row r="32" spans="2:12" s="140" customFormat="1">
      <c r="B32" s="156" t="s">
        <v>1765</v>
      </c>
      <c r="C32" s="154">
        <v>12897.87962</v>
      </c>
      <c r="D32" s="155">
        <v>45536</v>
      </c>
      <c r="E32" s="144"/>
      <c r="F32" s="144"/>
      <c r="G32" s="144"/>
      <c r="H32" s="144"/>
      <c r="I32" s="144"/>
      <c r="J32" s="144"/>
      <c r="K32" s="144"/>
      <c r="L32" s="144"/>
    </row>
    <row r="33" spans="2:12" s="140" customFormat="1">
      <c r="B33" s="156" t="s">
        <v>1766</v>
      </c>
      <c r="C33" s="154">
        <v>18268.585780000001</v>
      </c>
      <c r="D33" s="155">
        <v>13516</v>
      </c>
      <c r="E33" s="144"/>
      <c r="F33" s="144"/>
      <c r="G33" s="144"/>
      <c r="H33" s="144"/>
      <c r="I33" s="144"/>
      <c r="J33" s="144"/>
      <c r="K33" s="144"/>
      <c r="L33" s="144"/>
    </row>
    <row r="34" spans="2:12" s="140" customFormat="1">
      <c r="B34" s="156" t="s">
        <v>1952</v>
      </c>
      <c r="C34" s="154">
        <v>1450.4057499999999</v>
      </c>
      <c r="D34" s="155">
        <v>46966</v>
      </c>
      <c r="E34" s="144"/>
      <c r="F34" s="144"/>
      <c r="G34" s="144"/>
      <c r="H34" s="144"/>
      <c r="I34" s="144"/>
      <c r="J34" s="144"/>
      <c r="K34" s="144"/>
      <c r="L34" s="144"/>
    </row>
    <row r="35" spans="2:12" s="140" customFormat="1">
      <c r="B35" s="156" t="s">
        <v>1971</v>
      </c>
      <c r="C35" s="154">
        <v>1098.3269852887161</v>
      </c>
      <c r="D35" s="155">
        <v>46012</v>
      </c>
      <c r="E35" s="144"/>
      <c r="F35" s="144"/>
      <c r="G35" s="144"/>
      <c r="H35" s="144"/>
      <c r="I35" s="144"/>
      <c r="J35" s="144"/>
      <c r="K35" s="144"/>
      <c r="L35" s="144"/>
    </row>
    <row r="36" spans="2:12" s="140" customFormat="1">
      <c r="B36" s="156" t="s">
        <v>1769</v>
      </c>
      <c r="C36" s="154">
        <v>122.77</v>
      </c>
      <c r="D36" s="155">
        <v>46174</v>
      </c>
      <c r="E36" s="144"/>
      <c r="F36" s="144"/>
      <c r="G36" s="144"/>
      <c r="H36" s="144"/>
      <c r="I36" s="144"/>
      <c r="J36" s="144"/>
      <c r="K36" s="144"/>
      <c r="L36" s="144"/>
    </row>
    <row r="37" spans="2:12" s="140" customFormat="1">
      <c r="B37" s="156" t="s">
        <v>1972</v>
      </c>
      <c r="C37" s="154">
        <v>363.42212247798614</v>
      </c>
      <c r="D37" s="155">
        <v>46201</v>
      </c>
      <c r="E37" s="144"/>
      <c r="F37" s="144"/>
      <c r="G37" s="144"/>
      <c r="H37" s="144"/>
      <c r="I37" s="144"/>
      <c r="J37" s="144"/>
      <c r="K37" s="144"/>
      <c r="L37" s="144"/>
    </row>
    <row r="38" spans="2:12" s="140" customFormat="1">
      <c r="B38" s="156" t="s">
        <v>1771</v>
      </c>
      <c r="C38" s="154">
        <v>446.10320000000002</v>
      </c>
      <c r="D38" s="155">
        <v>46174</v>
      </c>
      <c r="E38" s="144"/>
      <c r="F38" s="144"/>
      <c r="G38" s="144"/>
      <c r="H38" s="144"/>
      <c r="I38" s="144"/>
      <c r="J38" s="144"/>
      <c r="K38" s="144"/>
      <c r="L38" s="144"/>
    </row>
    <row r="39" spans="2:12" s="140" customFormat="1">
      <c r="B39" s="156" t="s">
        <v>1750</v>
      </c>
      <c r="C39" s="154">
        <v>1286.1081608785062</v>
      </c>
      <c r="D39" s="155">
        <v>47262</v>
      </c>
      <c r="E39" s="144"/>
      <c r="F39" s="144"/>
      <c r="G39" s="144"/>
      <c r="H39" s="144"/>
      <c r="I39" s="144"/>
      <c r="J39" s="144"/>
      <c r="K39" s="144"/>
      <c r="L39" s="144"/>
    </row>
    <row r="40" spans="2:12" s="140" customFormat="1">
      <c r="B40" s="156" t="s">
        <v>1946</v>
      </c>
      <c r="C40" s="154">
        <v>8183.49737</v>
      </c>
      <c r="D40" s="155">
        <v>45474</v>
      </c>
      <c r="E40" s="144"/>
      <c r="F40" s="144"/>
      <c r="G40" s="144"/>
      <c r="H40" s="144"/>
      <c r="I40" s="144"/>
      <c r="J40" s="144"/>
      <c r="K40" s="144"/>
      <c r="L40" s="144"/>
    </row>
    <row r="41" spans="2:12" s="140" customFormat="1">
      <c r="B41" s="156" t="s">
        <v>1772</v>
      </c>
      <c r="C41" s="154">
        <v>12451.06839</v>
      </c>
      <c r="D41" s="155">
        <v>45748</v>
      </c>
      <c r="E41" s="144"/>
      <c r="F41" s="144"/>
      <c r="G41" s="144"/>
      <c r="H41" s="144"/>
      <c r="I41" s="144"/>
      <c r="J41" s="144"/>
      <c r="K41" s="144"/>
      <c r="L41" s="144"/>
    </row>
    <row r="42" spans="2:12" s="140" customFormat="1">
      <c r="B42" s="156" t="s">
        <v>1957</v>
      </c>
      <c r="C42" s="154">
        <v>48556.439409999999</v>
      </c>
      <c r="D42" s="155">
        <v>36161</v>
      </c>
      <c r="E42" s="144"/>
      <c r="F42" s="144"/>
      <c r="G42" s="144"/>
      <c r="H42" s="144"/>
      <c r="I42" s="144"/>
      <c r="J42" s="144"/>
      <c r="K42" s="144"/>
      <c r="L42" s="144"/>
    </row>
    <row r="43" spans="2:12" s="140" customFormat="1">
      <c r="B43" s="156" t="s">
        <v>1773</v>
      </c>
      <c r="C43" s="154">
        <v>293.18290000000002</v>
      </c>
      <c r="D43" s="155">
        <v>46722</v>
      </c>
      <c r="E43" s="144"/>
      <c r="F43" s="144"/>
      <c r="G43" s="144"/>
      <c r="H43" s="144"/>
      <c r="I43" s="144"/>
      <c r="J43" s="144"/>
      <c r="K43" s="144"/>
      <c r="L43" s="144"/>
    </row>
    <row r="44" spans="2:12" s="140" customFormat="1">
      <c r="B44" s="156" t="s">
        <v>1774</v>
      </c>
      <c r="C44" s="154">
        <v>7893.1967100000002</v>
      </c>
      <c r="D44" s="155">
        <v>47178</v>
      </c>
      <c r="E44" s="144"/>
      <c r="F44" s="144"/>
      <c r="G44" s="144"/>
      <c r="H44" s="144"/>
      <c r="I44" s="144"/>
      <c r="J44" s="144"/>
      <c r="K44" s="144"/>
      <c r="L44" s="144"/>
    </row>
    <row r="45" spans="2:12" s="140" customFormat="1">
      <c r="B45" s="156" t="s">
        <v>1775</v>
      </c>
      <c r="C45" s="154">
        <v>286.26398999999998</v>
      </c>
      <c r="D45" s="155">
        <v>46174</v>
      </c>
      <c r="E45" s="144"/>
      <c r="F45" s="144"/>
      <c r="G45" s="144"/>
      <c r="H45" s="144"/>
      <c r="I45" s="144"/>
      <c r="J45" s="144"/>
      <c r="K45" s="144"/>
      <c r="L45" s="144"/>
    </row>
    <row r="46" spans="2:12" s="140" customFormat="1">
      <c r="B46" s="156" t="s">
        <v>1776</v>
      </c>
      <c r="C46" s="154">
        <v>5176.3113199999998</v>
      </c>
      <c r="D46" s="155">
        <v>45689</v>
      </c>
      <c r="E46" s="144"/>
      <c r="F46" s="144"/>
      <c r="G46" s="144"/>
      <c r="H46" s="144"/>
      <c r="I46" s="144"/>
      <c r="J46" s="144"/>
      <c r="K46" s="144"/>
      <c r="L46" s="144"/>
    </row>
    <row r="47" spans="2:12" s="140" customFormat="1">
      <c r="B47" s="156" t="s">
        <v>1959</v>
      </c>
      <c r="C47" s="154">
        <v>482.65499999999997</v>
      </c>
      <c r="D47" s="155">
        <v>46722</v>
      </c>
      <c r="E47" s="144"/>
      <c r="F47" s="144"/>
      <c r="G47" s="144"/>
      <c r="H47" s="144"/>
      <c r="I47" s="144"/>
      <c r="J47" s="144"/>
      <c r="K47" s="144"/>
      <c r="L47" s="144"/>
    </row>
    <row r="48" spans="2:12" s="140" customFormat="1">
      <c r="B48" s="156" t="s">
        <v>1778</v>
      </c>
      <c r="C48" s="154">
        <v>11591.575430000001</v>
      </c>
      <c r="D48" s="155">
        <v>46844</v>
      </c>
      <c r="E48" s="144"/>
      <c r="F48" s="144"/>
      <c r="G48" s="144"/>
      <c r="H48" s="144"/>
      <c r="I48" s="144"/>
      <c r="J48" s="144"/>
      <c r="K48" s="144"/>
      <c r="L48" s="144"/>
    </row>
    <row r="49" spans="2:12" s="140" customFormat="1">
      <c r="B49" s="156" t="s">
        <v>1973</v>
      </c>
      <c r="C49" s="154">
        <v>1044.0431417060079</v>
      </c>
      <c r="D49" s="155">
        <v>46201</v>
      </c>
      <c r="E49" s="144"/>
      <c r="F49" s="144"/>
      <c r="G49" s="144"/>
      <c r="H49" s="144"/>
      <c r="I49" s="144"/>
      <c r="J49" s="144"/>
      <c r="K49" s="144"/>
      <c r="L49" s="144"/>
    </row>
    <row r="50" spans="2:12" s="140" customFormat="1">
      <c r="B50" s="156" t="s">
        <v>1947</v>
      </c>
      <c r="C50" s="154">
        <v>4677.0116600000001</v>
      </c>
      <c r="D50" s="155">
        <v>44256</v>
      </c>
      <c r="E50" s="144"/>
      <c r="F50" s="144"/>
      <c r="G50" s="144"/>
      <c r="H50" s="144"/>
      <c r="I50" s="144"/>
      <c r="J50" s="144"/>
      <c r="K50" s="144"/>
      <c r="L50" s="144"/>
    </row>
    <row r="51" spans="2:12" s="140" customFormat="1">
      <c r="B51" s="156" t="s">
        <v>1781</v>
      </c>
      <c r="C51" s="154">
        <v>2142.39597</v>
      </c>
      <c r="D51" s="155">
        <v>11444</v>
      </c>
      <c r="E51" s="144"/>
      <c r="F51" s="144"/>
      <c r="G51" s="144"/>
      <c r="H51" s="144"/>
      <c r="I51" s="144"/>
      <c r="J51" s="144"/>
      <c r="K51" s="144"/>
      <c r="L51" s="144"/>
    </row>
    <row r="52" spans="2:12" s="140" customFormat="1">
      <c r="B52" s="156" t="s">
        <v>1948</v>
      </c>
      <c r="C52" s="154">
        <v>8712.1327000000001</v>
      </c>
      <c r="D52" s="155">
        <v>44044</v>
      </c>
      <c r="E52" s="144"/>
      <c r="F52" s="144"/>
      <c r="G52" s="144"/>
      <c r="H52" s="144"/>
      <c r="I52" s="144"/>
      <c r="J52" s="144"/>
      <c r="K52" s="144"/>
      <c r="L52" s="144"/>
    </row>
    <row r="53" spans="2:12" s="140" customFormat="1">
      <c r="B53" s="156" t="s">
        <v>1974</v>
      </c>
      <c r="C53" s="154">
        <v>67.143045968736445</v>
      </c>
      <c r="D53" s="155">
        <v>46722</v>
      </c>
      <c r="E53" s="144"/>
      <c r="F53" s="144"/>
      <c r="G53" s="144"/>
      <c r="H53" s="144"/>
      <c r="I53" s="144"/>
      <c r="J53" s="144"/>
      <c r="K53" s="144"/>
      <c r="L53" s="144"/>
    </row>
    <row r="54" spans="2:12" s="140" customFormat="1">
      <c r="B54" s="156" t="s">
        <v>1954</v>
      </c>
      <c r="C54" s="154">
        <v>926.19704000000002</v>
      </c>
      <c r="D54" s="155">
        <v>11658</v>
      </c>
      <c r="E54" s="144"/>
      <c r="F54" s="144"/>
      <c r="G54" s="144"/>
      <c r="H54" s="144"/>
      <c r="I54" s="144"/>
      <c r="J54" s="144"/>
      <c r="K54" s="144"/>
      <c r="L54" s="144"/>
    </row>
    <row r="55" spans="2:12" s="140" customFormat="1">
      <c r="B55" s="156" t="s">
        <v>1757</v>
      </c>
      <c r="C55" s="154">
        <v>72.390259999999998</v>
      </c>
      <c r="D55" s="155">
        <v>45931</v>
      </c>
      <c r="E55" s="144"/>
      <c r="F55" s="144"/>
      <c r="G55" s="144"/>
      <c r="H55" s="144"/>
      <c r="I55" s="144"/>
      <c r="J55" s="144"/>
      <c r="K55" s="144"/>
      <c r="L55" s="144"/>
    </row>
    <row r="56" spans="2:12" s="140" customFormat="1">
      <c r="B56" s="156" t="s">
        <v>1975</v>
      </c>
      <c r="C56" s="154">
        <v>126.46035115238871</v>
      </c>
      <c r="D56" s="155">
        <v>47031</v>
      </c>
      <c r="E56" s="144"/>
      <c r="F56" s="144"/>
      <c r="G56" s="144"/>
      <c r="H56" s="144"/>
      <c r="I56" s="144"/>
      <c r="J56" s="144"/>
      <c r="K56" s="144"/>
      <c r="L56" s="144"/>
    </row>
    <row r="57" spans="2:12" s="140" customFormat="1">
      <c r="B57" s="156" t="s">
        <v>1951</v>
      </c>
      <c r="C57" s="154">
        <v>5605.7407599999997</v>
      </c>
      <c r="D57" s="155">
        <v>12175</v>
      </c>
      <c r="E57" s="144"/>
      <c r="F57" s="144"/>
      <c r="G57" s="144"/>
      <c r="H57" s="144"/>
      <c r="I57" s="144"/>
      <c r="J57" s="144"/>
      <c r="K57" s="144"/>
      <c r="L57" s="144"/>
    </row>
    <row r="58" spans="2:12" s="140" customFormat="1">
      <c r="B58" s="156" t="s">
        <v>1967</v>
      </c>
      <c r="C58" s="154">
        <v>11070.61283</v>
      </c>
      <c r="D58" s="155">
        <v>45839</v>
      </c>
      <c r="E58" s="144"/>
      <c r="F58" s="144"/>
      <c r="G58" s="144"/>
      <c r="H58" s="144"/>
      <c r="I58" s="144"/>
      <c r="J58" s="144"/>
      <c r="K58" s="144"/>
      <c r="L58" s="144"/>
    </row>
    <row r="59" spans="2:12" s="140" customFormat="1">
      <c r="B59" s="156" t="s">
        <v>1961</v>
      </c>
      <c r="C59" s="154">
        <v>17097.580760000001</v>
      </c>
      <c r="D59" s="155">
        <v>47088</v>
      </c>
      <c r="E59" s="144"/>
      <c r="F59" s="144"/>
      <c r="G59" s="144"/>
      <c r="H59" s="144"/>
      <c r="I59" s="144"/>
      <c r="J59" s="144"/>
      <c r="K59" s="144"/>
      <c r="L59" s="144"/>
    </row>
    <row r="60" spans="2:12" s="140" customFormat="1">
      <c r="B60" s="156" t="s">
        <v>1786</v>
      </c>
      <c r="C60" s="154">
        <v>335.03953000000001</v>
      </c>
      <c r="D60" s="155">
        <v>46722</v>
      </c>
      <c r="E60" s="144"/>
      <c r="F60" s="144"/>
      <c r="G60" s="144"/>
      <c r="H60" s="144"/>
      <c r="I60" s="144"/>
      <c r="J60" s="144"/>
      <c r="K60" s="144"/>
      <c r="L60" s="144"/>
    </row>
    <row r="61" spans="2:12" s="140" customFormat="1">
      <c r="B61" s="156" t="s">
        <v>1955</v>
      </c>
      <c r="C61" s="154">
        <v>10883.33985</v>
      </c>
      <c r="D61" s="155">
        <v>46631</v>
      </c>
      <c r="E61" s="144"/>
      <c r="F61" s="144"/>
      <c r="G61" s="144"/>
      <c r="H61" s="144"/>
      <c r="I61" s="144"/>
      <c r="J61" s="144"/>
      <c r="K61" s="144"/>
      <c r="L61" s="144"/>
    </row>
    <row r="62" spans="2:12" s="140" customFormat="1">
      <c r="B62" s="156" t="s">
        <v>1953</v>
      </c>
      <c r="C62" s="154">
        <v>7997.1488799999997</v>
      </c>
      <c r="D62" s="155">
        <v>11536</v>
      </c>
      <c r="E62" s="144"/>
      <c r="F62" s="144"/>
      <c r="G62" s="144"/>
      <c r="H62" s="144"/>
      <c r="I62" s="144"/>
      <c r="J62" s="144"/>
      <c r="K62" s="144"/>
      <c r="L62" s="144"/>
    </row>
    <row r="63" spans="2:12" s="140" customFormat="1">
      <c r="B63" s="156" t="s">
        <v>1976</v>
      </c>
      <c r="C63" s="154">
        <v>71.292221895553368</v>
      </c>
      <c r="D63" s="155">
        <v>47102</v>
      </c>
      <c r="E63" s="144"/>
      <c r="F63" s="144"/>
      <c r="G63" s="144"/>
      <c r="H63" s="144"/>
      <c r="I63" s="144"/>
      <c r="J63" s="144"/>
      <c r="K63" s="144"/>
      <c r="L63" s="144"/>
    </row>
    <row r="64" spans="2:12" s="140" customFormat="1">
      <c r="B64" s="156" t="s">
        <v>1977</v>
      </c>
      <c r="C64" s="154">
        <v>797.95665852000002</v>
      </c>
      <c r="D64" s="155">
        <v>46482</v>
      </c>
      <c r="E64" s="144"/>
      <c r="F64" s="144"/>
      <c r="G64" s="144"/>
      <c r="H64" s="144"/>
      <c r="I64" s="144"/>
      <c r="J64" s="144"/>
      <c r="K64" s="144"/>
      <c r="L64" s="144"/>
    </row>
    <row r="65" spans="2:12" s="140" customFormat="1">
      <c r="B65" s="101"/>
      <c r="C65" s="101"/>
      <c r="D65" s="101"/>
      <c r="E65" s="144"/>
      <c r="F65" s="144"/>
      <c r="G65" s="144"/>
      <c r="H65" s="144"/>
      <c r="I65" s="144"/>
      <c r="J65" s="144"/>
      <c r="K65" s="144"/>
      <c r="L65" s="144"/>
    </row>
    <row r="66" spans="2:12" s="140" customFormat="1">
      <c r="B66" s="101"/>
      <c r="C66" s="101"/>
      <c r="D66" s="101"/>
      <c r="E66" s="144"/>
      <c r="F66" s="144"/>
      <c r="G66" s="144"/>
      <c r="H66" s="144"/>
      <c r="I66" s="144"/>
      <c r="J66" s="144"/>
      <c r="K66" s="144"/>
      <c r="L66" s="144"/>
    </row>
    <row r="67" spans="2:12" s="140" customFormat="1">
      <c r="B67" s="101"/>
      <c r="C67" s="101"/>
      <c r="D67" s="101"/>
      <c r="E67" s="144"/>
      <c r="F67" s="144"/>
      <c r="G67" s="144"/>
      <c r="H67" s="144"/>
      <c r="I67" s="144"/>
      <c r="J67" s="144"/>
      <c r="K67" s="144"/>
      <c r="L67" s="144"/>
    </row>
    <row r="68" spans="2:12" s="140" customFormat="1">
      <c r="B68" s="101"/>
      <c r="C68" s="101"/>
      <c r="D68" s="101"/>
      <c r="E68" s="144"/>
      <c r="F68" s="144"/>
      <c r="G68" s="144"/>
      <c r="H68" s="144"/>
      <c r="I68" s="144"/>
      <c r="J68" s="144"/>
      <c r="K68" s="144"/>
      <c r="L68" s="144"/>
    </row>
    <row r="69" spans="2:12" s="140" customFormat="1">
      <c r="B69" s="101"/>
      <c r="C69" s="101"/>
      <c r="D69" s="101"/>
      <c r="E69" s="144"/>
      <c r="F69" s="144"/>
      <c r="G69" s="144"/>
      <c r="H69" s="144"/>
      <c r="I69" s="144"/>
      <c r="J69" s="144"/>
      <c r="K69" s="144"/>
      <c r="L69" s="144"/>
    </row>
    <row r="70" spans="2:12" s="140" customFormat="1">
      <c r="B70" s="101"/>
      <c r="C70" s="101"/>
      <c r="D70" s="101"/>
      <c r="E70" s="144"/>
      <c r="F70" s="144"/>
      <c r="G70" s="144"/>
      <c r="H70" s="144"/>
      <c r="I70" s="144"/>
      <c r="J70" s="144"/>
      <c r="K70" s="144"/>
      <c r="L70" s="144"/>
    </row>
    <row r="71" spans="2:12" s="140" customFormat="1">
      <c r="B71" s="101"/>
      <c r="C71" s="101"/>
      <c r="D71" s="101"/>
      <c r="E71" s="144"/>
      <c r="F71" s="144"/>
      <c r="G71" s="144"/>
      <c r="H71" s="144"/>
      <c r="I71" s="144"/>
      <c r="J71" s="144"/>
      <c r="K71" s="144"/>
      <c r="L71" s="144"/>
    </row>
    <row r="72" spans="2:12" s="140" customFormat="1">
      <c r="B72" s="101"/>
      <c r="C72" s="101"/>
      <c r="D72" s="101"/>
      <c r="E72" s="144"/>
      <c r="F72" s="144"/>
      <c r="G72" s="144"/>
      <c r="H72" s="144"/>
      <c r="I72" s="144"/>
      <c r="J72" s="144"/>
      <c r="K72" s="144"/>
      <c r="L72" s="144"/>
    </row>
    <row r="73" spans="2:12" s="140" customFormat="1">
      <c r="B73" s="101"/>
      <c r="C73" s="101"/>
      <c r="D73" s="101"/>
      <c r="E73" s="144"/>
      <c r="F73" s="144"/>
      <c r="G73" s="144"/>
      <c r="H73" s="144"/>
      <c r="I73" s="144"/>
      <c r="J73" s="144"/>
      <c r="K73" s="144"/>
      <c r="L73" s="144"/>
    </row>
    <row r="74" spans="2:12" s="140" customFormat="1">
      <c r="B74" s="101"/>
      <c r="C74" s="101"/>
      <c r="D74" s="101"/>
      <c r="E74" s="144"/>
      <c r="F74" s="144"/>
      <c r="G74" s="144"/>
      <c r="H74" s="144"/>
      <c r="I74" s="144"/>
      <c r="J74" s="144"/>
      <c r="K74" s="144"/>
      <c r="L74" s="144"/>
    </row>
    <row r="75" spans="2:12" s="140" customFormat="1">
      <c r="B75" s="101"/>
      <c r="C75" s="101"/>
      <c r="D75" s="101"/>
      <c r="E75" s="144"/>
      <c r="F75" s="144"/>
      <c r="G75" s="144"/>
      <c r="H75" s="144"/>
      <c r="I75" s="144"/>
      <c r="J75" s="144"/>
      <c r="K75" s="144"/>
      <c r="L75" s="144"/>
    </row>
    <row r="76" spans="2:12" s="140" customFormat="1">
      <c r="B76" s="101"/>
      <c r="C76" s="101"/>
      <c r="D76" s="101"/>
      <c r="E76" s="144"/>
      <c r="F76" s="144"/>
      <c r="G76" s="144"/>
      <c r="H76" s="144"/>
      <c r="I76" s="144"/>
      <c r="J76" s="144"/>
      <c r="K76" s="144"/>
      <c r="L76" s="144"/>
    </row>
    <row r="77" spans="2:12" s="140" customFormat="1">
      <c r="B77" s="101"/>
      <c r="C77" s="101"/>
      <c r="D77" s="101"/>
      <c r="E77" s="144"/>
      <c r="F77" s="144"/>
      <c r="G77" s="144"/>
      <c r="H77" s="144"/>
      <c r="I77" s="144"/>
      <c r="J77" s="144"/>
      <c r="K77" s="144"/>
      <c r="L77" s="144"/>
    </row>
    <row r="78" spans="2:12" s="140" customFormat="1">
      <c r="B78" s="101"/>
      <c r="C78" s="101"/>
      <c r="D78" s="101"/>
      <c r="E78" s="144"/>
      <c r="F78" s="144"/>
      <c r="G78" s="144"/>
      <c r="H78" s="144"/>
      <c r="I78" s="144"/>
      <c r="J78" s="144"/>
      <c r="K78" s="144"/>
      <c r="L78" s="144"/>
    </row>
    <row r="79" spans="2:12" s="140" customFormat="1">
      <c r="B79" s="101"/>
      <c r="C79" s="101"/>
      <c r="D79" s="101"/>
      <c r="E79" s="144"/>
      <c r="F79" s="144"/>
      <c r="G79" s="144"/>
      <c r="H79" s="144"/>
      <c r="I79" s="144"/>
      <c r="J79" s="144"/>
      <c r="K79" s="144"/>
      <c r="L79" s="144"/>
    </row>
    <row r="80" spans="2:12" s="140" customFormat="1">
      <c r="B80" s="101"/>
      <c r="C80" s="101"/>
      <c r="D80" s="101"/>
      <c r="E80" s="144"/>
      <c r="F80" s="144"/>
      <c r="G80" s="144"/>
      <c r="H80" s="144"/>
      <c r="I80" s="144"/>
      <c r="J80" s="144"/>
      <c r="K80" s="144"/>
      <c r="L80" s="144"/>
    </row>
    <row r="81" spans="2:12" s="140" customFormat="1">
      <c r="B81" s="101"/>
      <c r="C81" s="101"/>
      <c r="D81" s="101"/>
      <c r="E81" s="144"/>
      <c r="F81" s="144"/>
      <c r="G81" s="144"/>
      <c r="H81" s="144"/>
      <c r="I81" s="144"/>
      <c r="J81" s="144"/>
      <c r="K81" s="144"/>
      <c r="L81" s="144"/>
    </row>
    <row r="82" spans="2:12" s="140" customFormat="1">
      <c r="B82" s="101"/>
      <c r="C82" s="101"/>
      <c r="D82" s="101"/>
      <c r="E82" s="144"/>
      <c r="F82" s="144"/>
      <c r="G82" s="144"/>
      <c r="H82" s="144"/>
      <c r="I82" s="144"/>
      <c r="J82" s="144"/>
      <c r="K82" s="144"/>
      <c r="L82" s="144"/>
    </row>
    <row r="83" spans="2:12" s="140" customFormat="1">
      <c r="B83" s="101"/>
      <c r="C83" s="101"/>
      <c r="D83" s="101"/>
      <c r="E83" s="144"/>
      <c r="F83" s="144"/>
      <c r="G83" s="144"/>
      <c r="H83" s="144"/>
      <c r="I83" s="144"/>
      <c r="J83" s="144"/>
      <c r="K83" s="144"/>
      <c r="L83" s="144"/>
    </row>
    <row r="84" spans="2:12" s="140" customFormat="1">
      <c r="B84" s="101"/>
      <c r="C84" s="101"/>
      <c r="D84" s="101"/>
      <c r="E84" s="144"/>
      <c r="F84" s="144"/>
      <c r="G84" s="144"/>
      <c r="H84" s="144"/>
      <c r="I84" s="144"/>
      <c r="J84" s="144"/>
      <c r="K84" s="144"/>
      <c r="L84" s="144"/>
    </row>
    <row r="85" spans="2:12" s="140" customFormat="1">
      <c r="B85" s="101"/>
      <c r="C85" s="101"/>
      <c r="D85" s="101"/>
      <c r="E85" s="144"/>
      <c r="F85" s="144"/>
      <c r="G85" s="144"/>
      <c r="H85" s="144"/>
      <c r="I85" s="144"/>
      <c r="J85" s="144"/>
      <c r="K85" s="144"/>
      <c r="L85" s="144"/>
    </row>
    <row r="86" spans="2:12">
      <c r="B86" s="101"/>
      <c r="C86" s="101"/>
      <c r="D86" s="101"/>
    </row>
    <row r="87" spans="2:12">
      <c r="B87" s="101"/>
      <c r="C87" s="101"/>
      <c r="D87" s="101"/>
    </row>
    <row r="88" spans="2:12">
      <c r="B88" s="101"/>
      <c r="C88" s="101"/>
      <c r="D88" s="101"/>
    </row>
    <row r="89" spans="2:12">
      <c r="B89" s="101"/>
      <c r="C89" s="101"/>
      <c r="D89" s="101"/>
    </row>
    <row r="90" spans="2:12">
      <c r="B90" s="101"/>
      <c r="C90" s="101"/>
      <c r="D90" s="101"/>
    </row>
    <row r="91" spans="2:12">
      <c r="B91" s="101"/>
      <c r="C91" s="101"/>
      <c r="D91" s="101"/>
    </row>
    <row r="92" spans="2:12">
      <c r="B92" s="101"/>
      <c r="C92" s="101"/>
      <c r="D92" s="101"/>
    </row>
    <row r="93" spans="2:12">
      <c r="B93" s="101"/>
      <c r="C93" s="101"/>
      <c r="D93" s="101"/>
    </row>
  </sheetData>
  <sheetProtection sheet="1" objects="1" scenarios="1"/>
  <sortState ref="B21:D53">
    <sortCondition ref="B21"/>
  </sortState>
  <mergeCells count="1">
    <mergeCell ref="B6:D6"/>
  </mergeCells>
  <phoneticPr fontId="5" type="noConversion"/>
  <conditionalFormatting sqref="B12">
    <cfRule type="cellIs" dxfId="3" priority="4" operator="equal">
      <formula>"NR3"</formula>
    </cfRule>
  </conditionalFormatting>
  <conditionalFormatting sqref="B13">
    <cfRule type="cellIs" dxfId="2" priority="3" operator="equal">
      <formula>"NR3"</formula>
    </cfRule>
  </conditionalFormatting>
  <conditionalFormatting sqref="B14">
    <cfRule type="cellIs" dxfId="1" priority="2" operator="equal">
      <formula>"NR3"</formula>
    </cfRule>
  </conditionalFormatting>
  <conditionalFormatting sqref="B16">
    <cfRule type="cellIs" dxfId="0" priority="1" operator="equal">
      <formula>"NR3"</formula>
    </cfRule>
  </conditionalFormatting>
  <dataValidations count="1">
    <dataValidation allowBlank="1" showInputMessage="1" showErrorMessage="1" sqref="A1:B9 C5:C9 A10:A1048576 B10:B12 B14:B1048576 C10:XFD1048576 D1:XFD9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R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190</v>
      </c>
      <c r="C1" s="78" t="s" vm="1">
        <v>266</v>
      </c>
    </row>
    <row r="2" spans="2:18">
      <c r="B2" s="57" t="s">
        <v>189</v>
      </c>
      <c r="C2" s="78" t="s">
        <v>267</v>
      </c>
    </row>
    <row r="3" spans="2:18">
      <c r="B3" s="57" t="s">
        <v>191</v>
      </c>
      <c r="C3" s="78" t="s">
        <v>268</v>
      </c>
    </row>
    <row r="4" spans="2:18">
      <c r="B4" s="57" t="s">
        <v>192</v>
      </c>
      <c r="C4" s="78">
        <v>8801</v>
      </c>
    </row>
    <row r="6" spans="2:18" ht="26.25" customHeight="1">
      <c r="B6" s="173" t="s">
        <v>230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228</v>
      </c>
      <c r="L7" s="31" t="s">
        <v>255</v>
      </c>
      <c r="M7" s="31" t="s">
        <v>229</v>
      </c>
      <c r="N7" s="31" t="s">
        <v>64</v>
      </c>
      <c r="O7" s="31" t="s">
        <v>193</v>
      </c>
      <c r="P7" s="32" t="s">
        <v>195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257</v>
      </c>
      <c r="M8" s="33" t="s">
        <v>253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1" t="s">
        <v>7</v>
      </c>
      <c r="J9" s="21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1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15"/>
  <sheetViews>
    <sheetView rightToLeft="1" topLeftCell="A8" workbookViewId="0">
      <selection activeCell="J32" sqref="J32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41.710937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1.28515625" style="1" bestFit="1" customWidth="1"/>
    <col min="11" max="11" width="9.140625" style="1" bestFit="1" customWidth="1"/>
    <col min="12" max="12" width="9" style="1" customWidth="1"/>
    <col min="13" max="13" width="6.7109375" style="1" customWidth="1"/>
    <col min="14" max="14" width="10.85546875" style="1" bestFit="1" customWidth="1"/>
    <col min="15" max="15" width="7.140625" style="1" customWidth="1"/>
    <col min="16" max="16" width="6" style="1" customWidth="1"/>
    <col min="17" max="17" width="7.85546875" style="1" customWidth="1"/>
    <col min="18" max="18" width="8.140625" style="1" customWidth="1"/>
    <col min="19" max="19" width="6.28515625" style="1" customWidth="1"/>
    <col min="20" max="20" width="8" style="1" customWidth="1"/>
    <col min="21" max="21" width="8.7109375" style="1" customWidth="1"/>
    <col min="22" max="22" width="10" style="1" customWidth="1"/>
    <col min="23" max="23" width="9.5703125" style="1" customWidth="1"/>
    <col min="24" max="24" width="6.140625" style="1" customWidth="1"/>
    <col min="25" max="26" width="5.7109375" style="1" customWidth="1"/>
    <col min="27" max="27" width="6.85546875" style="1" customWidth="1"/>
    <col min="28" max="28" width="6.42578125" style="1" customWidth="1"/>
    <col min="29" max="29" width="6.7109375" style="1" customWidth="1"/>
    <col min="30" max="30" width="7.28515625" style="1" customWidth="1"/>
    <col min="31" max="37" width="5.7109375" style="1" customWidth="1"/>
    <col min="38" max="38" width="3.42578125" style="1" customWidth="1"/>
    <col min="39" max="39" width="5.7109375" style="1" hidden="1" customWidth="1"/>
    <col min="40" max="40" width="10.140625" style="1" customWidth="1"/>
    <col min="41" max="41" width="13.85546875" style="1" customWidth="1"/>
    <col min="42" max="42" width="5.7109375" style="1" customWidth="1"/>
    <col min="43" max="16384" width="9.140625" style="1"/>
  </cols>
  <sheetData>
    <row r="1" spans="2:14">
      <c r="B1" s="57" t="s">
        <v>190</v>
      </c>
      <c r="C1" s="78" t="s" vm="1">
        <v>266</v>
      </c>
    </row>
    <row r="2" spans="2:14">
      <c r="B2" s="57" t="s">
        <v>189</v>
      </c>
      <c r="C2" s="78" t="s">
        <v>267</v>
      </c>
    </row>
    <row r="3" spans="2:14">
      <c r="B3" s="57" t="s">
        <v>191</v>
      </c>
      <c r="C3" s="78" t="s">
        <v>268</v>
      </c>
    </row>
    <row r="4" spans="2:14">
      <c r="B4" s="57" t="s">
        <v>192</v>
      </c>
      <c r="C4" s="78">
        <v>8801</v>
      </c>
    </row>
    <row r="6" spans="2:14" ht="26.25" customHeight="1">
      <c r="B6" s="162" t="s">
        <v>219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</row>
    <row r="7" spans="2:14" s="3" customFormat="1" ht="63">
      <c r="B7" s="13" t="s">
        <v>126</v>
      </c>
      <c r="C7" s="14" t="s">
        <v>48</v>
      </c>
      <c r="D7" s="14" t="s">
        <v>128</v>
      </c>
      <c r="E7" s="14" t="s">
        <v>15</v>
      </c>
      <c r="F7" s="14" t="s">
        <v>71</v>
      </c>
      <c r="G7" s="14" t="s">
        <v>112</v>
      </c>
      <c r="H7" s="14" t="s">
        <v>17</v>
      </c>
      <c r="I7" s="14" t="s">
        <v>19</v>
      </c>
      <c r="J7" s="14" t="s">
        <v>67</v>
      </c>
      <c r="K7" s="14" t="s">
        <v>193</v>
      </c>
      <c r="L7" s="14" t="s">
        <v>194</v>
      </c>
      <c r="M7" s="1"/>
    </row>
    <row r="8" spans="2:14" s="3" customFormat="1" ht="28.5" customHeight="1">
      <c r="B8" s="16"/>
      <c r="C8" s="17"/>
      <c r="D8" s="17"/>
      <c r="E8" s="17"/>
      <c r="F8" s="17"/>
      <c r="G8" s="17"/>
      <c r="H8" s="17" t="s">
        <v>20</v>
      </c>
      <c r="I8" s="17" t="s">
        <v>20</v>
      </c>
      <c r="J8" s="17" t="s">
        <v>253</v>
      </c>
      <c r="K8" s="17" t="s">
        <v>20</v>
      </c>
      <c r="L8" s="17" t="s">
        <v>20</v>
      </c>
    </row>
    <row r="9" spans="2:14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</row>
    <row r="10" spans="2:14" s="139" customFormat="1" ht="18" customHeight="1">
      <c r="B10" s="79" t="s">
        <v>47</v>
      </c>
      <c r="C10" s="80"/>
      <c r="D10" s="80"/>
      <c r="E10" s="80"/>
      <c r="F10" s="80"/>
      <c r="G10" s="80"/>
      <c r="H10" s="80"/>
      <c r="I10" s="80"/>
      <c r="J10" s="88">
        <f>J11+J35</f>
        <v>612861.51574522408</v>
      </c>
      <c r="K10" s="89">
        <f>J10/$J$10</f>
        <v>1</v>
      </c>
      <c r="L10" s="89">
        <f>J10/'סכום נכסי הקרן'!$C$42</f>
        <v>0.13071085475017546</v>
      </c>
    </row>
    <row r="11" spans="2:14" s="140" customFormat="1">
      <c r="B11" s="81" t="s">
        <v>244</v>
      </c>
      <c r="C11" s="82"/>
      <c r="D11" s="82"/>
      <c r="E11" s="82"/>
      <c r="F11" s="82"/>
      <c r="G11" s="82"/>
      <c r="H11" s="82"/>
      <c r="I11" s="82"/>
      <c r="J11" s="91">
        <f>J12+J19</f>
        <v>551967.44712522405</v>
      </c>
      <c r="K11" s="92">
        <f t="shared" ref="K11:K17" si="0">J11/$J$10</f>
        <v>0.90063975783182537</v>
      </c>
      <c r="L11" s="92">
        <f>J11/'סכום נכסי הקרן'!$C$42</f>
        <v>0.11772339256818894</v>
      </c>
    </row>
    <row r="12" spans="2:14" s="140" customFormat="1">
      <c r="B12" s="102" t="s">
        <v>44</v>
      </c>
      <c r="C12" s="82"/>
      <c r="D12" s="82"/>
      <c r="E12" s="82"/>
      <c r="F12" s="82"/>
      <c r="G12" s="82"/>
      <c r="H12" s="82"/>
      <c r="I12" s="82"/>
      <c r="J12" s="91">
        <f>SUM(J13:J17)</f>
        <v>466829.13518352801</v>
      </c>
      <c r="K12" s="92">
        <f t="shared" si="0"/>
        <v>0.761720426540204</v>
      </c>
      <c r="L12" s="92">
        <f>J12/'סכום נכסי הקרן'!$C$42</f>
        <v>9.9565128033738307E-2</v>
      </c>
    </row>
    <row r="13" spans="2:14" s="140" customFormat="1">
      <c r="B13" s="87" t="s">
        <v>1855</v>
      </c>
      <c r="C13" s="84" t="s">
        <v>1856</v>
      </c>
      <c r="D13" s="84">
        <v>12</v>
      </c>
      <c r="E13" s="84" t="s">
        <v>329</v>
      </c>
      <c r="F13" s="84" t="s">
        <v>378</v>
      </c>
      <c r="G13" s="97" t="s">
        <v>175</v>
      </c>
      <c r="H13" s="98">
        <v>0</v>
      </c>
      <c r="I13" s="98">
        <v>0</v>
      </c>
      <c r="J13" s="94">
        <v>3436.5799189869999</v>
      </c>
      <c r="K13" s="95">
        <f t="shared" si="0"/>
        <v>5.6074330508552256E-3</v>
      </c>
      <c r="L13" s="95">
        <f>J13/'סכום נכסי הקרן'!$C$42</f>
        <v>7.3295236703167072E-4</v>
      </c>
    </row>
    <row r="14" spans="2:14" s="140" customFormat="1">
      <c r="B14" s="87" t="s">
        <v>1857</v>
      </c>
      <c r="C14" s="84" t="s">
        <v>1858</v>
      </c>
      <c r="D14" s="84">
        <v>10</v>
      </c>
      <c r="E14" s="84" t="s">
        <v>329</v>
      </c>
      <c r="F14" s="84" t="s">
        <v>378</v>
      </c>
      <c r="G14" s="97" t="s">
        <v>175</v>
      </c>
      <c r="H14" s="98">
        <v>0</v>
      </c>
      <c r="I14" s="98">
        <v>0</v>
      </c>
      <c r="J14" s="94">
        <v>20664.982694530001</v>
      </c>
      <c r="K14" s="95">
        <f t="shared" si="0"/>
        <v>3.3718845389405637E-2</v>
      </c>
      <c r="L14" s="95">
        <f>J14/'סכום נכסי הקרן'!$C$42</f>
        <v>4.4074191020382243E-3</v>
      </c>
    </row>
    <row r="15" spans="2:14" s="140" customFormat="1">
      <c r="B15" s="87" t="s">
        <v>1857</v>
      </c>
      <c r="C15" s="84" t="s">
        <v>1859</v>
      </c>
      <c r="D15" s="84">
        <v>10</v>
      </c>
      <c r="E15" s="84" t="s">
        <v>329</v>
      </c>
      <c r="F15" s="84" t="s">
        <v>378</v>
      </c>
      <c r="G15" s="97" t="s">
        <v>175</v>
      </c>
      <c r="H15" s="98">
        <v>0</v>
      </c>
      <c r="I15" s="98">
        <v>0</v>
      </c>
      <c r="J15" s="94">
        <v>440122.1151</v>
      </c>
      <c r="K15" s="95">
        <f t="shared" si="0"/>
        <v>0.71814284922887128</v>
      </c>
      <c r="L15" s="95">
        <f>J15/'סכום נכסי הקרן'!$C$42</f>
        <v>9.3869065655432168E-2</v>
      </c>
      <c r="N15" s="158"/>
    </row>
    <row r="16" spans="2:14" s="140" customFormat="1">
      <c r="B16" s="87" t="s">
        <v>1860</v>
      </c>
      <c r="C16" s="84" t="s">
        <v>1861</v>
      </c>
      <c r="D16" s="84">
        <v>20</v>
      </c>
      <c r="E16" s="84" t="s">
        <v>329</v>
      </c>
      <c r="F16" s="84" t="s">
        <v>378</v>
      </c>
      <c r="G16" s="97" t="s">
        <v>175</v>
      </c>
      <c r="H16" s="98">
        <v>0</v>
      </c>
      <c r="I16" s="98">
        <v>0</v>
      </c>
      <c r="J16" s="94">
        <v>2370.360654439</v>
      </c>
      <c r="K16" s="95">
        <f t="shared" si="0"/>
        <v>3.8676937506129773E-3</v>
      </c>
      <c r="L16" s="95">
        <f>J16/'סכום נכסי הקרן'!$C$42</f>
        <v>5.0554955605453433E-4</v>
      </c>
    </row>
    <row r="17" spans="2:14" s="140" customFormat="1">
      <c r="B17" s="87" t="s">
        <v>1862</v>
      </c>
      <c r="C17" s="84" t="s">
        <v>1863</v>
      </c>
      <c r="D17" s="84">
        <v>11</v>
      </c>
      <c r="E17" s="84" t="s">
        <v>363</v>
      </c>
      <c r="F17" s="84" t="s">
        <v>378</v>
      </c>
      <c r="G17" s="97" t="s">
        <v>175</v>
      </c>
      <c r="H17" s="98">
        <v>0</v>
      </c>
      <c r="I17" s="98">
        <v>0</v>
      </c>
      <c r="J17" s="94">
        <v>235.096815572</v>
      </c>
      <c r="K17" s="95">
        <f t="shared" si="0"/>
        <v>3.8360512045878457E-4</v>
      </c>
      <c r="L17" s="95">
        <f>J17/'סכום נכסי הקרן'!$C$42</f>
        <v>5.0141353181711761E-5</v>
      </c>
    </row>
    <row r="18" spans="2:14" s="140" customFormat="1">
      <c r="B18" s="83"/>
      <c r="C18" s="84"/>
      <c r="D18" s="84"/>
      <c r="E18" s="84"/>
      <c r="F18" s="84"/>
      <c r="G18" s="84"/>
      <c r="H18" s="84"/>
      <c r="I18" s="84"/>
      <c r="J18" s="84"/>
      <c r="K18" s="95"/>
      <c r="L18" s="84"/>
    </row>
    <row r="19" spans="2:14" s="140" customFormat="1">
      <c r="B19" s="102" t="s">
        <v>45</v>
      </c>
      <c r="C19" s="82"/>
      <c r="D19" s="82"/>
      <c r="E19" s="82"/>
      <c r="F19" s="82"/>
      <c r="G19" s="82"/>
      <c r="H19" s="82"/>
      <c r="I19" s="82"/>
      <c r="J19" s="91">
        <f>SUM(J20:J33)</f>
        <v>85138.311941695996</v>
      </c>
      <c r="K19" s="92">
        <f>J19/$J$10</f>
        <v>0.13891933129162135</v>
      </c>
      <c r="L19" s="92">
        <f>J19/'סכום נכסי הקרן'!$C$42</f>
        <v>1.8158264534450623E-2</v>
      </c>
    </row>
    <row r="20" spans="2:14" s="140" customFormat="1">
      <c r="B20" s="87" t="s">
        <v>1855</v>
      </c>
      <c r="C20" s="84" t="s">
        <v>1864</v>
      </c>
      <c r="D20" s="84">
        <v>12</v>
      </c>
      <c r="E20" s="84" t="s">
        <v>329</v>
      </c>
      <c r="F20" s="84" t="s">
        <v>378</v>
      </c>
      <c r="G20" s="97" t="s">
        <v>174</v>
      </c>
      <c r="H20" s="98">
        <v>0</v>
      </c>
      <c r="I20" s="98">
        <v>0</v>
      </c>
      <c r="J20" s="94">
        <v>0.20302226600000003</v>
      </c>
      <c r="K20" s="95">
        <f t="shared" ref="K20:K33" si="1">J20/$J$10</f>
        <v>3.3126939901444145E-7</v>
      </c>
      <c r="L20" s="95">
        <f>J20/'סכום נכסי הקרן'!$C$42</f>
        <v>4.330050629775458E-8</v>
      </c>
    </row>
    <row r="21" spans="2:14" s="140" customFormat="1">
      <c r="B21" s="87" t="s">
        <v>1857</v>
      </c>
      <c r="C21" s="84" t="s">
        <v>1865</v>
      </c>
      <c r="D21" s="84">
        <v>10</v>
      </c>
      <c r="E21" s="84" t="s">
        <v>329</v>
      </c>
      <c r="F21" s="84" t="s">
        <v>378</v>
      </c>
      <c r="G21" s="97" t="s">
        <v>181</v>
      </c>
      <c r="H21" s="98">
        <v>0</v>
      </c>
      <c r="I21" s="98">
        <v>0</v>
      </c>
      <c r="J21" s="94">
        <v>0.54</v>
      </c>
      <c r="K21" s="95">
        <f t="shared" si="1"/>
        <v>8.8111259416146192E-7</v>
      </c>
      <c r="L21" s="95">
        <f>J21/'סכום נכסי הקרן'!$C$42</f>
        <v>1.1517098031398916E-7</v>
      </c>
    </row>
    <row r="22" spans="2:14" s="140" customFormat="1">
      <c r="B22" s="87" t="s">
        <v>1857</v>
      </c>
      <c r="C22" s="84" t="s">
        <v>1866</v>
      </c>
      <c r="D22" s="84">
        <v>10</v>
      </c>
      <c r="E22" s="84" t="s">
        <v>329</v>
      </c>
      <c r="F22" s="84" t="s">
        <v>378</v>
      </c>
      <c r="G22" s="97" t="s">
        <v>174</v>
      </c>
      <c r="H22" s="98">
        <v>0</v>
      </c>
      <c r="I22" s="98">
        <v>0</v>
      </c>
      <c r="J22" s="94">
        <v>852.93401131899998</v>
      </c>
      <c r="K22" s="95">
        <f t="shared" si="1"/>
        <v>1.3917238877070848E-3</v>
      </c>
      <c r="L22" s="95">
        <f>J22/'סכום נכסי הקרן'!$C$42</f>
        <v>1.8191341893843027E-4</v>
      </c>
    </row>
    <row r="23" spans="2:14" s="140" customFormat="1">
      <c r="B23" s="87" t="s">
        <v>1857</v>
      </c>
      <c r="C23" s="84" t="s">
        <v>1867</v>
      </c>
      <c r="D23" s="84">
        <v>10</v>
      </c>
      <c r="E23" s="84" t="s">
        <v>329</v>
      </c>
      <c r="F23" s="84" t="s">
        <v>378</v>
      </c>
      <c r="G23" s="97" t="s">
        <v>176</v>
      </c>
      <c r="H23" s="98">
        <v>0</v>
      </c>
      <c r="I23" s="98">
        <v>0</v>
      </c>
      <c r="J23" s="94">
        <v>-240.28</v>
      </c>
      <c r="K23" s="95">
        <f t="shared" si="1"/>
        <v>-3.920624706020668E-4</v>
      </c>
      <c r="L23" s="95">
        <f>J23/'סכום נכסי הקרן'!$C$42</f>
        <v>-5.1246820647861695E-5</v>
      </c>
    </row>
    <row r="24" spans="2:14" s="140" customFormat="1">
      <c r="B24" s="87" t="s">
        <v>1857</v>
      </c>
      <c r="C24" s="84" t="s">
        <v>1868</v>
      </c>
      <c r="D24" s="84">
        <v>10</v>
      </c>
      <c r="E24" s="84" t="s">
        <v>329</v>
      </c>
      <c r="F24" s="84" t="s">
        <v>378</v>
      </c>
      <c r="G24" s="97" t="s">
        <v>1267</v>
      </c>
      <c r="H24" s="98">
        <v>0</v>
      </c>
      <c r="I24" s="98">
        <v>0</v>
      </c>
      <c r="J24" s="94">
        <v>4.72</v>
      </c>
      <c r="K24" s="95">
        <f t="shared" si="1"/>
        <v>7.7015767489668509E-6</v>
      </c>
      <c r="L24" s="95">
        <f>J24/'סכום נכסי הקרן'!$C$42</f>
        <v>1.0066796797815348E-6</v>
      </c>
    </row>
    <row r="25" spans="2:14" s="140" customFormat="1">
      <c r="B25" s="87" t="s">
        <v>1857</v>
      </c>
      <c r="C25" s="84" t="s">
        <v>1869</v>
      </c>
      <c r="D25" s="84">
        <v>10</v>
      </c>
      <c r="E25" s="84" t="s">
        <v>329</v>
      </c>
      <c r="F25" s="84" t="s">
        <v>378</v>
      </c>
      <c r="G25" s="97" t="s">
        <v>179</v>
      </c>
      <c r="H25" s="98">
        <v>0</v>
      </c>
      <c r="I25" s="98">
        <v>0</v>
      </c>
      <c r="J25" s="94">
        <v>1472.0387599999999</v>
      </c>
      <c r="K25" s="95">
        <f t="shared" si="1"/>
        <v>2.4019109083885581E-3</v>
      </c>
      <c r="L25" s="95">
        <f>J25/'סכום נכסי הקרן'!$C$42</f>
        <v>3.1395582786923886E-4</v>
      </c>
    </row>
    <row r="26" spans="2:14" s="140" customFormat="1">
      <c r="B26" s="87" t="s">
        <v>1857</v>
      </c>
      <c r="C26" s="84" t="s">
        <v>1870</v>
      </c>
      <c r="D26" s="84">
        <v>10</v>
      </c>
      <c r="E26" s="84" t="s">
        <v>329</v>
      </c>
      <c r="F26" s="84" t="s">
        <v>378</v>
      </c>
      <c r="G26" s="97" t="s">
        <v>177</v>
      </c>
      <c r="H26" s="98">
        <v>0</v>
      </c>
      <c r="I26" s="98">
        <v>0</v>
      </c>
      <c r="J26" s="94">
        <v>214.4</v>
      </c>
      <c r="K26" s="95">
        <f t="shared" si="1"/>
        <v>3.4983433368188414E-4</v>
      </c>
      <c r="L26" s="95">
        <f>J26/'סכום נכסי הקרן'!$C$42</f>
        <v>4.5727144776517175E-5</v>
      </c>
    </row>
    <row r="27" spans="2:14" s="140" customFormat="1">
      <c r="B27" s="87" t="s">
        <v>1857</v>
      </c>
      <c r="C27" s="84" t="s">
        <v>1871</v>
      </c>
      <c r="D27" s="84">
        <v>10</v>
      </c>
      <c r="E27" s="84" t="s">
        <v>329</v>
      </c>
      <c r="F27" s="84" t="s">
        <v>378</v>
      </c>
      <c r="G27" s="97" t="s">
        <v>174</v>
      </c>
      <c r="H27" s="98">
        <v>0</v>
      </c>
      <c r="I27" s="98">
        <v>0</v>
      </c>
      <c r="J27" s="94">
        <v>82607.372029999999</v>
      </c>
      <c r="K27" s="95">
        <f t="shared" si="1"/>
        <v>0.13478962197447089</v>
      </c>
      <c r="L27" s="95">
        <f>J27/'סכום נכסי הקרן'!$C$42</f>
        <v>1.7618466699736126E-2</v>
      </c>
      <c r="N27" s="158"/>
    </row>
    <row r="28" spans="2:14" s="140" customFormat="1">
      <c r="B28" s="87" t="s">
        <v>1857</v>
      </c>
      <c r="C28" s="84" t="s">
        <v>1872</v>
      </c>
      <c r="D28" s="84">
        <v>10</v>
      </c>
      <c r="E28" s="84" t="s">
        <v>329</v>
      </c>
      <c r="F28" s="84" t="s">
        <v>378</v>
      </c>
      <c r="G28" s="97" t="s">
        <v>184</v>
      </c>
      <c r="H28" s="98">
        <v>0</v>
      </c>
      <c r="I28" s="98">
        <v>0</v>
      </c>
      <c r="J28" s="94">
        <v>16.489999999999998</v>
      </c>
      <c r="K28" s="95">
        <f t="shared" si="1"/>
        <v>2.6906567921708341E-5</v>
      </c>
      <c r="L28" s="95">
        <f>J28/'סכום נכסי הקרן'!$C$42</f>
        <v>3.5169804914401501E-6</v>
      </c>
    </row>
    <row r="29" spans="2:14" s="140" customFormat="1">
      <c r="B29" s="87" t="s">
        <v>1857</v>
      </c>
      <c r="C29" s="84" t="s">
        <v>1873</v>
      </c>
      <c r="D29" s="84">
        <v>10</v>
      </c>
      <c r="E29" s="84" t="s">
        <v>329</v>
      </c>
      <c r="F29" s="84" t="s">
        <v>378</v>
      </c>
      <c r="G29" s="97" t="s">
        <v>183</v>
      </c>
      <c r="H29" s="98">
        <v>0</v>
      </c>
      <c r="I29" s="98">
        <v>0</v>
      </c>
      <c r="J29" s="94">
        <v>56.326779999999999</v>
      </c>
      <c r="K29" s="95">
        <f t="shared" si="1"/>
        <v>9.1907843049188794E-5</v>
      </c>
      <c r="L29" s="95">
        <f>J29/'סכום נכסי הקרן'!$C$42</f>
        <v>1.2013352723204441E-5</v>
      </c>
    </row>
    <row r="30" spans="2:14" s="140" customFormat="1">
      <c r="B30" s="87" t="s">
        <v>1857</v>
      </c>
      <c r="C30" s="84" t="s">
        <v>1874</v>
      </c>
      <c r="D30" s="84">
        <v>10</v>
      </c>
      <c r="E30" s="84" t="s">
        <v>329</v>
      </c>
      <c r="F30" s="84" t="s">
        <v>378</v>
      </c>
      <c r="G30" s="97" t="s">
        <v>178</v>
      </c>
      <c r="H30" s="98">
        <v>0</v>
      </c>
      <c r="I30" s="98">
        <v>0</v>
      </c>
      <c r="J30" s="94">
        <v>147.54134999999999</v>
      </c>
      <c r="K30" s="95">
        <f t="shared" si="1"/>
        <v>2.4074174378626702E-4</v>
      </c>
      <c r="L30" s="95">
        <f>J30/'סכום נכסי הקרן'!$C$42</f>
        <v>3.146755910435071E-5</v>
      </c>
    </row>
    <row r="31" spans="2:14" s="140" customFormat="1">
      <c r="B31" s="87" t="s">
        <v>1857</v>
      </c>
      <c r="C31" s="84" t="s">
        <v>1875</v>
      </c>
      <c r="D31" s="84">
        <v>10</v>
      </c>
      <c r="E31" s="84" t="s">
        <v>329</v>
      </c>
      <c r="F31" s="84" t="s">
        <v>378</v>
      </c>
      <c r="G31" s="97" t="s">
        <v>182</v>
      </c>
      <c r="H31" s="98">
        <v>0</v>
      </c>
      <c r="I31" s="98">
        <v>0</v>
      </c>
      <c r="J31" s="94">
        <v>2.4</v>
      </c>
      <c r="K31" s="95">
        <f t="shared" si="1"/>
        <v>3.9160559740509417E-6</v>
      </c>
      <c r="L31" s="95">
        <f>J31/'סכום נכסי הקרן'!$C$42</f>
        <v>5.1187102361772953E-7</v>
      </c>
    </row>
    <row r="32" spans="2:14" s="140" customFormat="1">
      <c r="B32" s="87" t="s">
        <v>1860</v>
      </c>
      <c r="C32" s="84" t="s">
        <v>1876</v>
      </c>
      <c r="D32" s="84">
        <v>20</v>
      </c>
      <c r="E32" s="84" t="s">
        <v>329</v>
      </c>
      <c r="F32" s="84" t="s">
        <v>378</v>
      </c>
      <c r="G32" s="97" t="s">
        <v>174</v>
      </c>
      <c r="H32" s="98">
        <v>0</v>
      </c>
      <c r="I32" s="98">
        <v>0</v>
      </c>
      <c r="J32" s="94">
        <v>2.1800161119999997</v>
      </c>
      <c r="K32" s="95">
        <f t="shared" si="1"/>
        <v>3.5571104662187105E-6</v>
      </c>
      <c r="L32" s="95">
        <f>J32/'סכום נכסי הקרן'!$C$42</f>
        <v>4.6495294948024285E-7</v>
      </c>
    </row>
    <row r="33" spans="2:15" s="140" customFormat="1">
      <c r="B33" s="87" t="s">
        <v>1862</v>
      </c>
      <c r="C33" s="84" t="s">
        <v>1877</v>
      </c>
      <c r="D33" s="84">
        <v>11</v>
      </c>
      <c r="E33" s="84" t="s">
        <v>363</v>
      </c>
      <c r="F33" s="84" t="s">
        <v>378</v>
      </c>
      <c r="G33" s="97" t="s">
        <v>174</v>
      </c>
      <c r="H33" s="98">
        <v>0</v>
      </c>
      <c r="I33" s="98">
        <v>0</v>
      </c>
      <c r="J33" s="94">
        <v>1.4459719990000002</v>
      </c>
      <c r="K33" s="95">
        <f t="shared" si="1"/>
        <v>2.3593780354143053E-6</v>
      </c>
      <c r="L33" s="95">
        <f>J33/'סכום נכסי הקרן'!$C$42</f>
        <v>3.0839631968779364E-7</v>
      </c>
    </row>
    <row r="34" spans="2:15" s="140" customFormat="1">
      <c r="B34" s="83"/>
      <c r="C34" s="84"/>
      <c r="D34" s="84"/>
      <c r="E34" s="84"/>
      <c r="F34" s="84"/>
      <c r="G34" s="84"/>
      <c r="H34" s="84"/>
      <c r="I34" s="84"/>
      <c r="J34" s="84"/>
      <c r="K34" s="95"/>
      <c r="L34" s="84"/>
    </row>
    <row r="35" spans="2:15" s="140" customFormat="1">
      <c r="B35" s="81" t="s">
        <v>243</v>
      </c>
      <c r="C35" s="82"/>
      <c r="D35" s="82"/>
      <c r="E35" s="82"/>
      <c r="F35" s="82"/>
      <c r="G35" s="82"/>
      <c r="H35" s="82"/>
      <c r="I35" s="82"/>
      <c r="J35" s="91">
        <f>J36</f>
        <v>60894.068619999998</v>
      </c>
      <c r="K35" s="92">
        <f t="shared" ref="K35:K38" si="2">J35/$J$10</f>
        <v>9.9360242168174573E-2</v>
      </c>
      <c r="L35" s="92">
        <f>J35/'סכום נכסי הקרן'!$C$42</f>
        <v>1.2987462181986527E-2</v>
      </c>
    </row>
    <row r="36" spans="2:15" s="141" customFormat="1">
      <c r="B36" s="123" t="s">
        <v>46</v>
      </c>
      <c r="C36" s="124"/>
      <c r="D36" s="124"/>
      <c r="E36" s="124"/>
      <c r="F36" s="124"/>
      <c r="G36" s="124"/>
      <c r="H36" s="124"/>
      <c r="I36" s="124"/>
      <c r="J36" s="125">
        <f>SUM(J37:J38)</f>
        <v>60894.068619999998</v>
      </c>
      <c r="K36" s="126">
        <f t="shared" si="2"/>
        <v>9.9360242168174573E-2</v>
      </c>
      <c r="L36" s="126">
        <f>J36/'סכום נכסי הקרן'!$C$42</f>
        <v>1.2987462181986527E-2</v>
      </c>
    </row>
    <row r="37" spans="2:15" s="140" customFormat="1">
      <c r="B37" s="87" t="s">
        <v>1878</v>
      </c>
      <c r="C37" s="84" t="s">
        <v>1879</v>
      </c>
      <c r="D37" s="84"/>
      <c r="E37" s="84" t="s">
        <v>271</v>
      </c>
      <c r="F37" s="84" t="s">
        <v>1880</v>
      </c>
      <c r="G37" s="97"/>
      <c r="H37" s="98">
        <v>0</v>
      </c>
      <c r="I37" s="98">
        <v>0</v>
      </c>
      <c r="J37" s="94">
        <v>52348.628619999996</v>
      </c>
      <c r="K37" s="95">
        <f t="shared" si="2"/>
        <v>8.5416733266968789E-2</v>
      </c>
      <c r="L37" s="95">
        <f>J37/'סכום נכסי הקרן'!$C$42</f>
        <v>1.1164894215293238E-2</v>
      </c>
      <c r="N37" s="142"/>
      <c r="O37" s="143"/>
    </row>
    <row r="38" spans="2:15" s="140" customFormat="1">
      <c r="B38" s="87" t="s">
        <v>1881</v>
      </c>
      <c r="C38" s="84" t="s">
        <v>1882</v>
      </c>
      <c r="D38" s="84"/>
      <c r="E38" s="84" t="s">
        <v>271</v>
      </c>
      <c r="F38" s="84" t="s">
        <v>1880</v>
      </c>
      <c r="G38" s="97"/>
      <c r="H38" s="98">
        <v>0</v>
      </c>
      <c r="I38" s="98">
        <v>0</v>
      </c>
      <c r="J38" s="94">
        <v>8545.44</v>
      </c>
      <c r="K38" s="95">
        <f t="shared" si="2"/>
        <v>1.3943508901205784E-2</v>
      </c>
      <c r="L38" s="95">
        <f>J38/'סכום נכסי הקרן'!$C$42</f>
        <v>1.8225679666932881E-3</v>
      </c>
      <c r="N38" s="142"/>
      <c r="O38" s="143"/>
    </row>
    <row r="39" spans="2:15">
      <c r="D39" s="1"/>
    </row>
    <row r="40" spans="2:15">
      <c r="D40" s="1"/>
    </row>
    <row r="41" spans="2:15">
      <c r="D41" s="1"/>
    </row>
    <row r="42" spans="2:15">
      <c r="B42" s="99" t="s">
        <v>265</v>
      </c>
      <c r="D42" s="1"/>
    </row>
    <row r="43" spans="2:15">
      <c r="B43" s="116"/>
      <c r="D43" s="1"/>
    </row>
    <row r="44" spans="2:15">
      <c r="D44" s="1"/>
    </row>
    <row r="45" spans="2:15">
      <c r="D45" s="1"/>
    </row>
    <row r="46" spans="2:15">
      <c r="D46" s="1"/>
    </row>
    <row r="47" spans="2:15">
      <c r="D47" s="1"/>
    </row>
    <row r="48" spans="2:15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5">
      <c r="D513" s="1"/>
    </row>
    <row r="514" spans="4:5">
      <c r="D514" s="1"/>
    </row>
    <row r="515" spans="4:5">
      <c r="E515" s="2"/>
    </row>
  </sheetData>
  <sheetProtection sheet="1" objects="1" scenarios="1"/>
  <mergeCells count="1">
    <mergeCell ref="B6:L6"/>
  </mergeCells>
  <phoneticPr fontId="5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R409"/>
  <sheetViews>
    <sheetView rightToLeft="1" workbookViewId="0">
      <selection activeCell="Z31" sqref="Z31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190</v>
      </c>
      <c r="C1" s="78" t="s" vm="1">
        <v>266</v>
      </c>
    </row>
    <row r="2" spans="2:18">
      <c r="B2" s="57" t="s">
        <v>189</v>
      </c>
      <c r="C2" s="78" t="s">
        <v>267</v>
      </c>
    </row>
    <row r="3" spans="2:18">
      <c r="B3" s="57" t="s">
        <v>191</v>
      </c>
      <c r="C3" s="78" t="s">
        <v>268</v>
      </c>
    </row>
    <row r="4" spans="2:18">
      <c r="B4" s="57" t="s">
        <v>192</v>
      </c>
      <c r="C4" s="78">
        <v>8801</v>
      </c>
    </row>
    <row r="6" spans="2:18" ht="26.25" customHeight="1">
      <c r="B6" s="173" t="s">
        <v>231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228</v>
      </c>
      <c r="L7" s="31" t="s">
        <v>250</v>
      </c>
      <c r="M7" s="31" t="s">
        <v>229</v>
      </c>
      <c r="N7" s="31" t="s">
        <v>64</v>
      </c>
      <c r="O7" s="31" t="s">
        <v>193</v>
      </c>
      <c r="P7" s="32" t="s">
        <v>195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257</v>
      </c>
      <c r="M8" s="33" t="s">
        <v>253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16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16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16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16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16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16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16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16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16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16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16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16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16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16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16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</row>
    <row r="32" spans="2:16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</row>
    <row r="33" spans="2:16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</row>
    <row r="34" spans="2:16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2:16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spans="2:16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</row>
    <row r="37" spans="2:16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</row>
    <row r="38" spans="2:16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</row>
    <row r="39" spans="2:16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</row>
    <row r="40" spans="2:16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</row>
    <row r="41" spans="2:16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</row>
    <row r="42" spans="2:16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</row>
    <row r="43" spans="2:16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16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16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16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16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16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W40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7.5703125" style="1" customWidth="1"/>
    <col min="18" max="18" width="6.7109375" style="1" customWidth="1"/>
    <col min="19" max="19" width="7.7109375" style="1" customWidth="1"/>
    <col min="20" max="20" width="7.140625" style="1" customWidth="1"/>
    <col min="21" max="21" width="6" style="1" customWidth="1"/>
    <col min="22" max="22" width="7.85546875" style="1" customWidth="1"/>
    <col min="23" max="23" width="8.140625" style="1" customWidth="1"/>
    <col min="24" max="24" width="6.28515625" style="1" customWidth="1"/>
    <col min="25" max="25" width="8" style="1" customWidth="1"/>
    <col min="26" max="26" width="8.7109375" style="1" customWidth="1"/>
    <col min="27" max="27" width="10" style="1" customWidth="1"/>
    <col min="28" max="28" width="9.5703125" style="1" customWidth="1"/>
    <col min="29" max="29" width="6.140625" style="1" customWidth="1"/>
    <col min="30" max="31" width="5.7109375" style="1" customWidth="1"/>
    <col min="32" max="32" width="6.85546875" style="1" customWidth="1"/>
    <col min="33" max="33" width="6.42578125" style="1" customWidth="1"/>
    <col min="34" max="34" width="6.7109375" style="1" customWidth="1"/>
    <col min="35" max="35" width="7.28515625" style="1" customWidth="1"/>
    <col min="36" max="47" width="5.7109375" style="1" customWidth="1"/>
    <col min="48" max="16384" width="9.140625" style="1"/>
  </cols>
  <sheetData>
    <row r="1" spans="2:18">
      <c r="B1" s="57" t="s">
        <v>190</v>
      </c>
      <c r="C1" s="78" t="s" vm="1">
        <v>266</v>
      </c>
    </row>
    <row r="2" spans="2:18">
      <c r="B2" s="57" t="s">
        <v>189</v>
      </c>
      <c r="C2" s="78" t="s">
        <v>267</v>
      </c>
    </row>
    <row r="3" spans="2:18">
      <c r="B3" s="57" t="s">
        <v>191</v>
      </c>
      <c r="C3" s="78" t="s">
        <v>268</v>
      </c>
    </row>
    <row r="4" spans="2:18">
      <c r="B4" s="57" t="s">
        <v>192</v>
      </c>
      <c r="C4" s="78">
        <v>8801</v>
      </c>
    </row>
    <row r="6" spans="2:18" ht="26.25" customHeight="1">
      <c r="B6" s="173" t="s">
        <v>233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</row>
    <row r="7" spans="2:18" s="3" customFormat="1" ht="78.75">
      <c r="B7" s="23" t="s">
        <v>127</v>
      </c>
      <c r="C7" s="31" t="s">
        <v>48</v>
      </c>
      <c r="D7" s="31" t="s">
        <v>70</v>
      </c>
      <c r="E7" s="31" t="s">
        <v>15</v>
      </c>
      <c r="F7" s="31" t="s">
        <v>71</v>
      </c>
      <c r="G7" s="31" t="s">
        <v>113</v>
      </c>
      <c r="H7" s="31" t="s">
        <v>18</v>
      </c>
      <c r="I7" s="31" t="s">
        <v>112</v>
      </c>
      <c r="J7" s="31" t="s">
        <v>17</v>
      </c>
      <c r="K7" s="31" t="s">
        <v>228</v>
      </c>
      <c r="L7" s="31" t="s">
        <v>250</v>
      </c>
      <c r="M7" s="31" t="s">
        <v>229</v>
      </c>
      <c r="N7" s="31" t="s">
        <v>64</v>
      </c>
      <c r="O7" s="31" t="s">
        <v>193</v>
      </c>
      <c r="P7" s="32" t="s">
        <v>195</v>
      </c>
      <c r="R7" s="1"/>
    </row>
    <row r="8" spans="2:18" s="3" customFormat="1" ht="17.25" customHeight="1">
      <c r="B8" s="16"/>
      <c r="C8" s="33"/>
      <c r="D8" s="33"/>
      <c r="E8" s="33"/>
      <c r="F8" s="33"/>
      <c r="G8" s="33" t="s">
        <v>22</v>
      </c>
      <c r="H8" s="33" t="s">
        <v>21</v>
      </c>
      <c r="I8" s="33"/>
      <c r="J8" s="33" t="s">
        <v>20</v>
      </c>
      <c r="K8" s="33" t="s">
        <v>20</v>
      </c>
      <c r="L8" s="33" t="s">
        <v>257</v>
      </c>
      <c r="M8" s="33" t="s">
        <v>253</v>
      </c>
      <c r="N8" s="33" t="s">
        <v>20</v>
      </c>
      <c r="O8" s="33" t="s">
        <v>20</v>
      </c>
      <c r="P8" s="34" t="s">
        <v>20</v>
      </c>
    </row>
    <row r="9" spans="2:18" s="4" customFormat="1" ht="18" customHeight="1">
      <c r="B9" s="19"/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20" t="s">
        <v>6</v>
      </c>
      <c r="I9" s="20" t="s">
        <v>7</v>
      </c>
      <c r="J9" s="20" t="s">
        <v>8</v>
      </c>
      <c r="K9" s="20" t="s">
        <v>9</v>
      </c>
      <c r="L9" s="20" t="s">
        <v>10</v>
      </c>
      <c r="M9" s="20" t="s">
        <v>11</v>
      </c>
      <c r="N9" s="20" t="s">
        <v>12</v>
      </c>
      <c r="O9" s="20" t="s">
        <v>13</v>
      </c>
      <c r="P9" s="21" t="s">
        <v>14</v>
      </c>
      <c r="Q9" s="5"/>
    </row>
    <row r="10" spans="2:18" s="4" customFormat="1" ht="18" customHeight="1"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5"/>
    </row>
    <row r="11" spans="2:18" ht="20.25" customHeight="1">
      <c r="B11" s="99" t="s">
        <v>265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</row>
    <row r="12" spans="2:18">
      <c r="B12" s="99" t="s">
        <v>123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</row>
    <row r="13" spans="2:18">
      <c r="B13" s="99" t="s">
        <v>256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</row>
    <row r="14" spans="2:18"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</row>
    <row r="15" spans="2:18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2:18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2:23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  <row r="18" spans="2:23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</row>
    <row r="19" spans="2:23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</row>
    <row r="20" spans="2:23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</row>
    <row r="21" spans="2:23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</row>
    <row r="22" spans="2:23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</row>
    <row r="23" spans="2:23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</row>
    <row r="24" spans="2:23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</row>
    <row r="25" spans="2:23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2:23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2:23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2:23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</row>
    <row r="29" spans="2:23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2:23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</row>
    <row r="31" spans="2:23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2"/>
      <c r="R31" s="2"/>
      <c r="S31" s="2"/>
      <c r="T31" s="2"/>
      <c r="U31" s="2"/>
      <c r="V31" s="2"/>
      <c r="W31" s="2"/>
    </row>
    <row r="32" spans="2:23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"/>
      <c r="R32" s="2"/>
      <c r="S32" s="2"/>
      <c r="T32" s="2"/>
      <c r="U32" s="2"/>
      <c r="V32" s="2"/>
      <c r="W32" s="2"/>
    </row>
    <row r="33" spans="2:23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2"/>
      <c r="R33" s="2"/>
      <c r="S33" s="2"/>
      <c r="T33" s="2"/>
      <c r="U33" s="2"/>
      <c r="V33" s="2"/>
      <c r="W33" s="2"/>
    </row>
    <row r="34" spans="2:23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2"/>
      <c r="R34" s="2"/>
      <c r="S34" s="2"/>
      <c r="T34" s="2"/>
      <c r="U34" s="2"/>
      <c r="V34" s="2"/>
      <c r="W34" s="2"/>
    </row>
    <row r="35" spans="2:23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2"/>
      <c r="R35" s="2"/>
      <c r="S35" s="2"/>
      <c r="T35" s="2"/>
      <c r="U35" s="2"/>
      <c r="V35" s="2"/>
      <c r="W35" s="2"/>
    </row>
    <row r="36" spans="2:23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2"/>
      <c r="R36" s="2"/>
      <c r="S36" s="2"/>
      <c r="T36" s="2"/>
      <c r="U36" s="2"/>
      <c r="V36" s="2"/>
      <c r="W36" s="2"/>
    </row>
    <row r="37" spans="2:23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2"/>
      <c r="R37" s="2"/>
      <c r="S37" s="2"/>
      <c r="T37" s="2"/>
      <c r="U37" s="2"/>
      <c r="V37" s="2"/>
      <c r="W37" s="2"/>
    </row>
    <row r="38" spans="2:23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2"/>
      <c r="R38" s="2"/>
      <c r="S38" s="2"/>
      <c r="T38" s="2"/>
      <c r="U38" s="2"/>
      <c r="V38" s="2"/>
      <c r="W38" s="2"/>
    </row>
    <row r="39" spans="2:23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2"/>
      <c r="R39" s="2"/>
      <c r="S39" s="2"/>
      <c r="T39" s="2"/>
      <c r="U39" s="2"/>
      <c r="V39" s="2"/>
      <c r="W39" s="2"/>
    </row>
    <row r="40" spans="2:23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2"/>
      <c r="R40" s="2"/>
      <c r="S40" s="2"/>
      <c r="T40" s="2"/>
      <c r="U40" s="2"/>
      <c r="V40" s="2"/>
      <c r="W40" s="2"/>
    </row>
    <row r="41" spans="2:23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2"/>
      <c r="R41" s="2"/>
      <c r="S41" s="2"/>
      <c r="T41" s="2"/>
      <c r="U41" s="2"/>
      <c r="V41" s="2"/>
      <c r="W41" s="2"/>
    </row>
    <row r="42" spans="2:23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2"/>
      <c r="R42" s="2"/>
      <c r="S42" s="2"/>
      <c r="T42" s="2"/>
      <c r="U42" s="2"/>
      <c r="V42" s="2"/>
      <c r="W42" s="2"/>
    </row>
    <row r="43" spans="2:23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</row>
    <row r="44" spans="2:23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</row>
    <row r="45" spans="2:23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</row>
    <row r="46" spans="2:23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</row>
    <row r="47" spans="2:23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</row>
    <row r="48" spans="2:23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</row>
    <row r="49" spans="2:16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</row>
    <row r="50" spans="2:16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</row>
    <row r="51" spans="2:16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2:16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2:16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</row>
    <row r="54" spans="2:16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</row>
    <row r="55" spans="2:16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</row>
    <row r="56" spans="2:16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2:16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</row>
    <row r="58" spans="2:16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2:16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</row>
    <row r="60" spans="2:16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2:16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</row>
    <row r="62" spans="2:16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</row>
    <row r="63" spans="2:16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</row>
    <row r="64" spans="2:16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</row>
    <row r="65" spans="2:16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</row>
    <row r="66" spans="2:16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2:16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</row>
    <row r="68" spans="2:16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</row>
    <row r="69" spans="2:16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2:16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</row>
    <row r="71" spans="2:16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2:16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</row>
    <row r="73" spans="2:16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</row>
    <row r="74" spans="2:16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</row>
    <row r="75" spans="2:16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2:16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</row>
    <row r="77" spans="2:16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</row>
    <row r="78" spans="2:16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2:16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</row>
    <row r="80" spans="2:16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2:16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</row>
    <row r="82" spans="2:16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</row>
    <row r="83" spans="2:16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</row>
    <row r="84" spans="2:16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</row>
    <row r="85" spans="2:16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2:16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</row>
    <row r="87" spans="2:16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</row>
    <row r="88" spans="2:16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</row>
    <row r="89" spans="2:16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</row>
    <row r="90" spans="2:16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2:16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</row>
    <row r="92" spans="2:16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</row>
    <row r="93" spans="2:16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</row>
    <row r="94" spans="2:16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</row>
    <row r="95" spans="2:16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</row>
    <row r="96" spans="2:16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2:16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2:16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</row>
    <row r="99" spans="2:16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</row>
    <row r="100" spans="2:16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</row>
    <row r="101" spans="2:16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</row>
    <row r="102" spans="2:16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</row>
    <row r="103" spans="2:16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</row>
    <row r="104" spans="2:16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</row>
    <row r="105" spans="2:16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2:16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</row>
    <row r="107" spans="2:16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</row>
    <row r="108" spans="2:16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</row>
    <row r="109" spans="2:16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</row>
    <row r="110" spans="2:16">
      <c r="D110" s="1"/>
    </row>
    <row r="111" spans="2:16">
      <c r="D111" s="1"/>
    </row>
    <row r="112" spans="2:16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4"/>
      <c r="D397" s="1"/>
    </row>
    <row r="398" spans="2:4">
      <c r="B398" s="44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30 Q34:XFD1048576 Q31:AF33 AH31:XFD33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78"/>
  <sheetViews>
    <sheetView rightToLeft="1" workbookViewId="0">
      <selection activeCell="A46" sqref="A1:XFD46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41.710937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28515625" style="1" bestFit="1" customWidth="1"/>
    <col min="14" max="14" width="8.28515625" style="1" bestFit="1" customWidth="1"/>
    <col min="15" max="16" width="11.28515625" style="1" bestFit="1" customWidth="1"/>
    <col min="17" max="17" width="11.85546875" style="1" bestFit="1" customWidth="1"/>
    <col min="18" max="18" width="9" style="1" bestFit="1" customWidth="1"/>
    <col min="19" max="38" width="7.5703125" style="1" customWidth="1"/>
    <col min="39" max="39" width="6.7109375" style="1" customWidth="1"/>
    <col min="40" max="40" width="7.7109375" style="1" customWidth="1"/>
    <col min="41" max="41" width="7.140625" style="1" customWidth="1"/>
    <col min="42" max="42" width="6" style="1" customWidth="1"/>
    <col min="43" max="43" width="7.85546875" style="1" customWidth="1"/>
    <col min="44" max="44" width="8.140625" style="1" customWidth="1"/>
    <col min="45" max="45" width="1.7109375" style="1" customWidth="1"/>
    <col min="46" max="46" width="15" style="1" customWidth="1"/>
    <col min="47" max="47" width="8.7109375" style="1" customWidth="1"/>
    <col min="48" max="48" width="10" style="1" customWidth="1"/>
    <col min="49" max="49" width="9.5703125" style="1" customWidth="1"/>
    <col min="50" max="50" width="6.140625" style="1" customWidth="1"/>
    <col min="51" max="52" width="5.7109375" style="1" customWidth="1"/>
    <col min="53" max="53" width="6.85546875" style="1" customWidth="1"/>
    <col min="54" max="54" width="6.42578125" style="1" customWidth="1"/>
    <col min="55" max="55" width="6.7109375" style="1" customWidth="1"/>
    <col min="56" max="56" width="7.28515625" style="1" customWidth="1"/>
    <col min="57" max="68" width="5.7109375" style="1" customWidth="1"/>
    <col min="69" max="16384" width="9.140625" style="1"/>
  </cols>
  <sheetData>
    <row r="1" spans="2:53">
      <c r="B1" s="57" t="s">
        <v>190</v>
      </c>
      <c r="C1" s="78" t="s" vm="1">
        <v>266</v>
      </c>
    </row>
    <row r="2" spans="2:53">
      <c r="B2" s="57" t="s">
        <v>189</v>
      </c>
      <c r="C2" s="78" t="s">
        <v>267</v>
      </c>
    </row>
    <row r="3" spans="2:53">
      <c r="B3" s="57" t="s">
        <v>191</v>
      </c>
      <c r="C3" s="78" t="s">
        <v>268</v>
      </c>
    </row>
    <row r="4" spans="2:53">
      <c r="B4" s="57" t="s">
        <v>192</v>
      </c>
      <c r="C4" s="78">
        <v>8801</v>
      </c>
    </row>
    <row r="6" spans="2:53" ht="21.75" customHeight="1">
      <c r="B6" s="164" t="s">
        <v>220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6"/>
    </row>
    <row r="7" spans="2:53" ht="27.75" customHeight="1">
      <c r="B7" s="167" t="s">
        <v>97</v>
      </c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9"/>
      <c r="AU7" s="3"/>
      <c r="AV7" s="3"/>
    </row>
    <row r="8" spans="2:53" s="3" customFormat="1" ht="66" customHeight="1">
      <c r="B8" s="23" t="s">
        <v>126</v>
      </c>
      <c r="C8" s="31" t="s">
        <v>48</v>
      </c>
      <c r="D8" s="31" t="s">
        <v>130</v>
      </c>
      <c r="E8" s="31" t="s">
        <v>15</v>
      </c>
      <c r="F8" s="31" t="s">
        <v>71</v>
      </c>
      <c r="G8" s="31" t="s">
        <v>113</v>
      </c>
      <c r="H8" s="31" t="s">
        <v>18</v>
      </c>
      <c r="I8" s="31" t="s">
        <v>112</v>
      </c>
      <c r="J8" s="31" t="s">
        <v>17</v>
      </c>
      <c r="K8" s="31" t="s">
        <v>19</v>
      </c>
      <c r="L8" s="31" t="s">
        <v>250</v>
      </c>
      <c r="M8" s="31" t="s">
        <v>249</v>
      </c>
      <c r="N8" s="31" t="s">
        <v>264</v>
      </c>
      <c r="O8" s="31" t="s">
        <v>67</v>
      </c>
      <c r="P8" s="31" t="s">
        <v>252</v>
      </c>
      <c r="Q8" s="31" t="s">
        <v>193</v>
      </c>
      <c r="R8" s="72" t="s">
        <v>195</v>
      </c>
      <c r="AM8" s="1"/>
      <c r="AU8" s="1"/>
      <c r="AV8" s="1"/>
      <c r="AW8" s="1"/>
    </row>
    <row r="9" spans="2:53" s="3" customFormat="1" ht="21.75" customHeight="1">
      <c r="B9" s="16"/>
      <c r="C9" s="33"/>
      <c r="D9" s="33"/>
      <c r="E9" s="33"/>
      <c r="F9" s="33"/>
      <c r="G9" s="33" t="s">
        <v>22</v>
      </c>
      <c r="H9" s="33" t="s">
        <v>21</v>
      </c>
      <c r="I9" s="33"/>
      <c r="J9" s="33" t="s">
        <v>20</v>
      </c>
      <c r="K9" s="33" t="s">
        <v>20</v>
      </c>
      <c r="L9" s="33" t="s">
        <v>257</v>
      </c>
      <c r="M9" s="33"/>
      <c r="N9" s="17" t="s">
        <v>253</v>
      </c>
      <c r="O9" s="33" t="s">
        <v>258</v>
      </c>
      <c r="P9" s="33" t="s">
        <v>20</v>
      </c>
      <c r="Q9" s="33" t="s">
        <v>20</v>
      </c>
      <c r="R9" s="34" t="s">
        <v>20</v>
      </c>
      <c r="AU9" s="1"/>
      <c r="AV9" s="1"/>
    </row>
    <row r="10" spans="2:53" s="4" customFormat="1" ht="18" customHeight="1">
      <c r="B10" s="19"/>
      <c r="C10" s="35" t="s">
        <v>1</v>
      </c>
      <c r="D10" s="35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1" t="s">
        <v>124</v>
      </c>
      <c r="R10" s="21" t="s">
        <v>125</v>
      </c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U10" s="1"/>
      <c r="AV10" s="1"/>
      <c r="AW10" s="3"/>
    </row>
    <row r="11" spans="2:53" s="4" customFormat="1" ht="18" customHeight="1">
      <c r="B11" s="79" t="s">
        <v>27</v>
      </c>
      <c r="C11" s="80"/>
      <c r="D11" s="80"/>
      <c r="E11" s="80"/>
      <c r="F11" s="80"/>
      <c r="G11" s="80"/>
      <c r="H11" s="88">
        <v>6.0477667492302691</v>
      </c>
      <c r="I11" s="80"/>
      <c r="J11" s="80"/>
      <c r="K11" s="89">
        <v>1.0991462811422032E-2</v>
      </c>
      <c r="L11" s="88"/>
      <c r="M11" s="90"/>
      <c r="N11" s="80"/>
      <c r="O11" s="88">
        <v>382250.17659438896</v>
      </c>
      <c r="P11" s="80"/>
      <c r="Q11" s="89">
        <f>O11/$O$11</f>
        <v>1</v>
      </c>
      <c r="R11" s="89">
        <f>O11/'סכום נכסי הקרן'!$C$42</f>
        <v>8.1526162154761578E-2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U11" s="1"/>
      <c r="AV11" s="1"/>
      <c r="AW11" s="3"/>
      <c r="BA11" s="1"/>
    </row>
    <row r="12" spans="2:53" ht="22.5" customHeight="1">
      <c r="B12" s="81" t="s">
        <v>244</v>
      </c>
      <c r="C12" s="82"/>
      <c r="D12" s="82"/>
      <c r="E12" s="82"/>
      <c r="F12" s="82"/>
      <c r="G12" s="82"/>
      <c r="H12" s="91">
        <v>6.0477667492302691</v>
      </c>
      <c r="I12" s="82"/>
      <c r="J12" s="82"/>
      <c r="K12" s="92">
        <v>1.0991462811422032E-2</v>
      </c>
      <c r="L12" s="91"/>
      <c r="M12" s="93"/>
      <c r="N12" s="82"/>
      <c r="O12" s="91">
        <v>382250.17659438896</v>
      </c>
      <c r="P12" s="82"/>
      <c r="Q12" s="92">
        <f t="shared" ref="Q12:Q25" si="0">O12/$O$11</f>
        <v>1</v>
      </c>
      <c r="R12" s="92">
        <f>O12/'סכום נכסי הקרן'!$C$42</f>
        <v>8.1526162154761578E-2</v>
      </c>
      <c r="AW12" s="4"/>
    </row>
    <row r="13" spans="2:53" s="100" customFormat="1">
      <c r="B13" s="123" t="s">
        <v>25</v>
      </c>
      <c r="C13" s="124"/>
      <c r="D13" s="124"/>
      <c r="E13" s="124"/>
      <c r="F13" s="124"/>
      <c r="G13" s="124"/>
      <c r="H13" s="125">
        <v>5.4494429739188037</v>
      </c>
      <c r="I13" s="124"/>
      <c r="J13" s="124"/>
      <c r="K13" s="126">
        <v>1.1144598001083335E-3</v>
      </c>
      <c r="L13" s="125"/>
      <c r="M13" s="127"/>
      <c r="N13" s="124"/>
      <c r="O13" s="125">
        <v>147463.39070656002</v>
      </c>
      <c r="P13" s="124"/>
      <c r="Q13" s="126">
        <f t="shared" si="0"/>
        <v>0.38577716829424907</v>
      </c>
      <c r="R13" s="126">
        <f>O13/'סכום נכסי הקרן'!$C$42</f>
        <v>3.1450931977961692E-2</v>
      </c>
    </row>
    <row r="14" spans="2:53">
      <c r="B14" s="85" t="s">
        <v>24</v>
      </c>
      <c r="C14" s="82"/>
      <c r="D14" s="82"/>
      <c r="E14" s="82"/>
      <c r="F14" s="82"/>
      <c r="G14" s="82"/>
      <c r="H14" s="91">
        <v>5.4494429739188037</v>
      </c>
      <c r="I14" s="82"/>
      <c r="J14" s="82"/>
      <c r="K14" s="92">
        <v>1.1144598001083335E-3</v>
      </c>
      <c r="L14" s="91"/>
      <c r="M14" s="93"/>
      <c r="N14" s="82"/>
      <c r="O14" s="91">
        <v>147463.39070656002</v>
      </c>
      <c r="P14" s="82"/>
      <c r="Q14" s="92">
        <f t="shared" si="0"/>
        <v>0.38577716829424907</v>
      </c>
      <c r="R14" s="92">
        <f>O14/'סכום נכסי הקרן'!$C$42</f>
        <v>3.1450931977961692E-2</v>
      </c>
    </row>
    <row r="15" spans="2:53">
      <c r="B15" s="86" t="s">
        <v>269</v>
      </c>
      <c r="C15" s="84" t="s">
        <v>270</v>
      </c>
      <c r="D15" s="97" t="s">
        <v>131</v>
      </c>
      <c r="E15" s="84" t="s">
        <v>271</v>
      </c>
      <c r="F15" s="84"/>
      <c r="G15" s="84"/>
      <c r="H15" s="94">
        <v>2.4700000000000255</v>
      </c>
      <c r="I15" s="97" t="s">
        <v>175</v>
      </c>
      <c r="J15" s="98">
        <v>0.04</v>
      </c>
      <c r="K15" s="95">
        <v>-3.9000000000001633E-3</v>
      </c>
      <c r="L15" s="94">
        <v>14373592.351391001</v>
      </c>
      <c r="M15" s="96">
        <v>148.08000000000001</v>
      </c>
      <c r="N15" s="84"/>
      <c r="O15" s="94">
        <v>21284.415458135001</v>
      </c>
      <c r="P15" s="95">
        <v>9.244771530410045E-4</v>
      </c>
      <c r="Q15" s="95">
        <f t="shared" si="0"/>
        <v>5.568189829960548E-2</v>
      </c>
      <c r="R15" s="95">
        <f>O15/'סכום נכסי הקרן'!$C$42</f>
        <v>4.5395314698585794E-3</v>
      </c>
    </row>
    <row r="16" spans="2:53" ht="20.25">
      <c r="B16" s="86" t="s">
        <v>272</v>
      </c>
      <c r="C16" s="84" t="s">
        <v>273</v>
      </c>
      <c r="D16" s="97" t="s">
        <v>131</v>
      </c>
      <c r="E16" s="84" t="s">
        <v>271</v>
      </c>
      <c r="F16" s="84"/>
      <c r="G16" s="84"/>
      <c r="H16" s="94">
        <v>5.0999999999997501</v>
      </c>
      <c r="I16" s="97" t="s">
        <v>175</v>
      </c>
      <c r="J16" s="98">
        <v>0.04</v>
      </c>
      <c r="K16" s="95">
        <v>2.2999999999993876E-3</v>
      </c>
      <c r="L16" s="94">
        <v>4729706.8076619999</v>
      </c>
      <c r="M16" s="96">
        <v>151.94</v>
      </c>
      <c r="N16" s="84"/>
      <c r="O16" s="94">
        <v>7186.3163882280005</v>
      </c>
      <c r="P16" s="95">
        <v>4.1407316256662134E-4</v>
      </c>
      <c r="Q16" s="95">
        <f t="shared" si="0"/>
        <v>1.8800034187697712E-2</v>
      </c>
      <c r="R16" s="95">
        <f>O16/'סכום נכסי הקרן'!$C$42</f>
        <v>1.532694635701305E-3</v>
      </c>
      <c r="AU16" s="4"/>
    </row>
    <row r="17" spans="2:48" ht="20.25">
      <c r="B17" s="86" t="s">
        <v>274</v>
      </c>
      <c r="C17" s="84" t="s">
        <v>275</v>
      </c>
      <c r="D17" s="97" t="s">
        <v>131</v>
      </c>
      <c r="E17" s="84" t="s">
        <v>271</v>
      </c>
      <c r="F17" s="84"/>
      <c r="G17" s="84"/>
      <c r="H17" s="94">
        <v>8.1499999999998458</v>
      </c>
      <c r="I17" s="97" t="s">
        <v>175</v>
      </c>
      <c r="J17" s="98">
        <v>7.4999999999999997E-3</v>
      </c>
      <c r="K17" s="95">
        <v>6.400000000000061E-3</v>
      </c>
      <c r="L17" s="94">
        <v>19204609.780436002</v>
      </c>
      <c r="M17" s="96">
        <v>102.75</v>
      </c>
      <c r="N17" s="84"/>
      <c r="O17" s="94">
        <v>19732.736513266998</v>
      </c>
      <c r="P17" s="95">
        <v>1.450583261162939E-3</v>
      </c>
      <c r="Q17" s="95">
        <f t="shared" si="0"/>
        <v>5.1622570037961509E-2</v>
      </c>
      <c r="R17" s="95">
        <f>O17/'סכום נכסי הקרן'!$C$42</f>
        <v>4.208590015760386E-3</v>
      </c>
      <c r="AV17" s="4"/>
    </row>
    <row r="18" spans="2:48">
      <c r="B18" s="86" t="s">
        <v>276</v>
      </c>
      <c r="C18" s="84" t="s">
        <v>277</v>
      </c>
      <c r="D18" s="97" t="s">
        <v>131</v>
      </c>
      <c r="E18" s="84" t="s">
        <v>271</v>
      </c>
      <c r="F18" s="84"/>
      <c r="G18" s="84"/>
      <c r="H18" s="94">
        <v>13.480000000000267</v>
      </c>
      <c r="I18" s="97" t="s">
        <v>175</v>
      </c>
      <c r="J18" s="98">
        <v>0.04</v>
      </c>
      <c r="K18" s="95">
        <v>1.2700000000000312E-2</v>
      </c>
      <c r="L18" s="94">
        <v>10765397.033018</v>
      </c>
      <c r="M18" s="96">
        <v>172.7</v>
      </c>
      <c r="N18" s="84"/>
      <c r="O18" s="94">
        <v>18591.840564146001</v>
      </c>
      <c r="P18" s="95">
        <v>6.6364569722351116E-4</v>
      </c>
      <c r="Q18" s="95">
        <f t="shared" si="0"/>
        <v>4.8637886134645439E-2</v>
      </c>
      <c r="R18" s="95">
        <f>O18/'סכום נכסי הקרן'!$C$42</f>
        <v>3.9652601918779336E-3</v>
      </c>
      <c r="AU18" s="3"/>
    </row>
    <row r="19" spans="2:48">
      <c r="B19" s="86" t="s">
        <v>278</v>
      </c>
      <c r="C19" s="84" t="s">
        <v>279</v>
      </c>
      <c r="D19" s="97" t="s">
        <v>131</v>
      </c>
      <c r="E19" s="84" t="s">
        <v>271</v>
      </c>
      <c r="F19" s="84"/>
      <c r="G19" s="84"/>
      <c r="H19" s="94">
        <v>17.660000000001325</v>
      </c>
      <c r="I19" s="97" t="s">
        <v>175</v>
      </c>
      <c r="J19" s="98">
        <v>2.75E-2</v>
      </c>
      <c r="K19" s="95">
        <v>1.5400000000000975E-2</v>
      </c>
      <c r="L19" s="94">
        <v>2002913.1842879998</v>
      </c>
      <c r="M19" s="96">
        <v>133.19999999999999</v>
      </c>
      <c r="N19" s="84"/>
      <c r="O19" s="94">
        <v>2667.880347881</v>
      </c>
      <c r="P19" s="95">
        <v>1.1331856248624119E-4</v>
      </c>
      <c r="Q19" s="95">
        <f t="shared" si="0"/>
        <v>6.9794090656808911E-3</v>
      </c>
      <c r="R19" s="95">
        <f>O19/'סכום נכסי הקרן'!$C$42</f>
        <v>5.6900443523311335E-4</v>
      </c>
      <c r="AV19" s="3"/>
    </row>
    <row r="20" spans="2:48">
      <c r="B20" s="86" t="s">
        <v>280</v>
      </c>
      <c r="C20" s="84" t="s">
        <v>281</v>
      </c>
      <c r="D20" s="97" t="s">
        <v>131</v>
      </c>
      <c r="E20" s="84" t="s">
        <v>271</v>
      </c>
      <c r="F20" s="84"/>
      <c r="G20" s="84"/>
      <c r="H20" s="94">
        <v>4.580000000000199</v>
      </c>
      <c r="I20" s="97" t="s">
        <v>175</v>
      </c>
      <c r="J20" s="98">
        <v>1.7500000000000002E-2</v>
      </c>
      <c r="K20" s="95">
        <v>5.9999999999971491E-4</v>
      </c>
      <c r="L20" s="94">
        <v>8242637.0497049997</v>
      </c>
      <c r="M20" s="96">
        <v>110.7</v>
      </c>
      <c r="N20" s="84"/>
      <c r="O20" s="94">
        <v>9124.5989844710002</v>
      </c>
      <c r="P20" s="95">
        <v>5.755597377924709E-4</v>
      </c>
      <c r="Q20" s="95">
        <f t="shared" si="0"/>
        <v>2.3870751521334783E-2</v>
      </c>
      <c r="R20" s="95">
        <f>O20/'סכום נכסי הקרן'!$C$42</f>
        <v>1.946090759284361E-3</v>
      </c>
    </row>
    <row r="21" spans="2:48">
      <c r="B21" s="86" t="s">
        <v>282</v>
      </c>
      <c r="C21" s="84" t="s">
        <v>283</v>
      </c>
      <c r="D21" s="97" t="s">
        <v>131</v>
      </c>
      <c r="E21" s="84" t="s">
        <v>271</v>
      </c>
      <c r="F21" s="84"/>
      <c r="G21" s="84"/>
      <c r="H21" s="94">
        <v>0.83000000000003948</v>
      </c>
      <c r="I21" s="97" t="s">
        <v>175</v>
      </c>
      <c r="J21" s="98">
        <v>0.03</v>
      </c>
      <c r="K21" s="95">
        <v>-5.2000000000000657E-3</v>
      </c>
      <c r="L21" s="94">
        <v>16133756.543863</v>
      </c>
      <c r="M21" s="96">
        <v>114.34</v>
      </c>
      <c r="N21" s="84"/>
      <c r="O21" s="94">
        <v>18447.336481768998</v>
      </c>
      <c r="P21" s="95">
        <v>1.0524125224409451E-3</v>
      </c>
      <c r="Q21" s="95">
        <f t="shared" si="0"/>
        <v>4.8259850776586365E-2</v>
      </c>
      <c r="R21" s="95">
        <f>O21/'סכום נכסי הקרן'!$C$42</f>
        <v>3.9344404199765761E-3</v>
      </c>
    </row>
    <row r="22" spans="2:48">
      <c r="B22" s="86" t="s">
        <v>284</v>
      </c>
      <c r="C22" s="84" t="s">
        <v>285</v>
      </c>
      <c r="D22" s="97" t="s">
        <v>131</v>
      </c>
      <c r="E22" s="84" t="s">
        <v>271</v>
      </c>
      <c r="F22" s="84"/>
      <c r="G22" s="84"/>
      <c r="H22" s="94">
        <v>1.8299999999999743</v>
      </c>
      <c r="I22" s="97" t="s">
        <v>175</v>
      </c>
      <c r="J22" s="98">
        <v>1E-3</v>
      </c>
      <c r="K22" s="95">
        <v>-4.699999999999982E-3</v>
      </c>
      <c r="L22" s="94">
        <v>21202842.961913999</v>
      </c>
      <c r="M22" s="96">
        <v>102.28</v>
      </c>
      <c r="N22" s="84"/>
      <c r="O22" s="94">
        <v>21686.266839532</v>
      </c>
      <c r="P22" s="95">
        <v>1.3990253243019882E-3</v>
      </c>
      <c r="Q22" s="95">
        <f t="shared" si="0"/>
        <v>5.6733176771147975E-2</v>
      </c>
      <c r="R22" s="95">
        <f>O22/'סכום נכסי הקרן'!$C$42</f>
        <v>4.6252381689993625E-3</v>
      </c>
    </row>
    <row r="23" spans="2:48">
      <c r="B23" s="86" t="s">
        <v>286</v>
      </c>
      <c r="C23" s="84" t="s">
        <v>287</v>
      </c>
      <c r="D23" s="97" t="s">
        <v>131</v>
      </c>
      <c r="E23" s="84" t="s">
        <v>271</v>
      </c>
      <c r="F23" s="84"/>
      <c r="G23" s="84"/>
      <c r="H23" s="94">
        <v>6.6800000000001489</v>
      </c>
      <c r="I23" s="97" t="s">
        <v>175</v>
      </c>
      <c r="J23" s="98">
        <v>7.4999999999999997E-3</v>
      </c>
      <c r="K23" s="95">
        <v>4.1000000000008729E-3</v>
      </c>
      <c r="L23" s="94">
        <v>5998662.4676829996</v>
      </c>
      <c r="M23" s="96">
        <v>103.21</v>
      </c>
      <c r="N23" s="84"/>
      <c r="O23" s="94">
        <v>6191.2194417059991</v>
      </c>
      <c r="P23" s="95">
        <v>4.304054597111651E-4</v>
      </c>
      <c r="Q23" s="95">
        <f t="shared" si="0"/>
        <v>1.6196773267355712E-2</v>
      </c>
      <c r="R23" s="95">
        <f>O23/'סכום נכסי הקרן'!$C$42</f>
        <v>1.3204607637783492E-3</v>
      </c>
    </row>
    <row r="24" spans="2:48">
      <c r="B24" s="86" t="s">
        <v>288</v>
      </c>
      <c r="C24" s="84" t="s">
        <v>289</v>
      </c>
      <c r="D24" s="97" t="s">
        <v>131</v>
      </c>
      <c r="E24" s="84" t="s">
        <v>271</v>
      </c>
      <c r="F24" s="84"/>
      <c r="G24" s="84"/>
      <c r="H24" s="94">
        <v>22.840000000000824</v>
      </c>
      <c r="I24" s="97" t="s">
        <v>175</v>
      </c>
      <c r="J24" s="98">
        <v>0.01</v>
      </c>
      <c r="K24" s="95">
        <v>1.7699999999998314E-2</v>
      </c>
      <c r="L24" s="94">
        <v>2220429.8427019999</v>
      </c>
      <c r="M24" s="96">
        <v>85.41</v>
      </c>
      <c r="N24" s="84"/>
      <c r="O24" s="94">
        <v>1896.4690547159998</v>
      </c>
      <c r="P24" s="95">
        <v>2.0193037558072162E-4</v>
      </c>
      <c r="Q24" s="95">
        <f t="shared" si="0"/>
        <v>4.9613294403480935E-3</v>
      </c>
      <c r="R24" s="95">
        <f>O24/'סכום נכסי הקרן'!$C$42</f>
        <v>4.0447814845701117E-4</v>
      </c>
    </row>
    <row r="25" spans="2:48">
      <c r="B25" s="86" t="s">
        <v>290</v>
      </c>
      <c r="C25" s="84" t="s">
        <v>291</v>
      </c>
      <c r="D25" s="97" t="s">
        <v>131</v>
      </c>
      <c r="E25" s="84" t="s">
        <v>271</v>
      </c>
      <c r="F25" s="84"/>
      <c r="G25" s="84"/>
      <c r="H25" s="94">
        <v>3.5999999999999321</v>
      </c>
      <c r="I25" s="97" t="s">
        <v>175</v>
      </c>
      <c r="J25" s="98">
        <v>2.75E-2</v>
      </c>
      <c r="K25" s="95">
        <v>-1.9000000000001405E-3</v>
      </c>
      <c r="L25" s="94">
        <v>17773265.076843999</v>
      </c>
      <c r="M25" s="96">
        <v>116.21</v>
      </c>
      <c r="N25" s="84"/>
      <c r="O25" s="94">
        <v>20654.310632708999</v>
      </c>
      <c r="P25" s="95">
        <v>1.0718899839121802E-3</v>
      </c>
      <c r="Q25" s="95">
        <f t="shared" si="0"/>
        <v>5.4033488791885055E-2</v>
      </c>
      <c r="R25" s="95">
        <f>O25/'סכום נכסי הקרן'!$C$42</f>
        <v>4.4051429690347126E-3</v>
      </c>
    </row>
    <row r="26" spans="2:48">
      <c r="B26" s="87"/>
      <c r="C26" s="84"/>
      <c r="D26" s="84"/>
      <c r="E26" s="84"/>
      <c r="F26" s="84"/>
      <c r="G26" s="84"/>
      <c r="H26" s="84"/>
      <c r="I26" s="84"/>
      <c r="J26" s="84"/>
      <c r="K26" s="95"/>
      <c r="L26" s="94"/>
      <c r="M26" s="96"/>
      <c r="N26" s="84"/>
      <c r="O26" s="84"/>
      <c r="P26" s="84"/>
      <c r="Q26" s="95"/>
      <c r="R26" s="84"/>
    </row>
    <row r="27" spans="2:48" s="100" customFormat="1">
      <c r="B27" s="123" t="s">
        <v>49</v>
      </c>
      <c r="C27" s="124"/>
      <c r="D27" s="124"/>
      <c r="E27" s="124"/>
      <c r="F27" s="124"/>
      <c r="G27" s="124"/>
      <c r="H27" s="125">
        <v>6.423558139338275</v>
      </c>
      <c r="I27" s="124"/>
      <c r="J27" s="124"/>
      <c r="K27" s="126">
        <v>1.7194948022736571E-2</v>
      </c>
      <c r="L27" s="125"/>
      <c r="M27" s="127"/>
      <c r="N27" s="124"/>
      <c r="O27" s="125">
        <v>234786.785887829</v>
      </c>
      <c r="P27" s="124"/>
      <c r="Q27" s="126">
        <f t="shared" ref="Q27:Q44" si="1">O27/$O$11</f>
        <v>0.61422283170575109</v>
      </c>
      <c r="R27" s="126">
        <f>O27/'סכום נכסי הקרן'!$C$42</f>
        <v>5.0075230176799893E-2</v>
      </c>
    </row>
    <row r="28" spans="2:48">
      <c r="B28" s="85" t="s">
        <v>23</v>
      </c>
      <c r="C28" s="82"/>
      <c r="D28" s="82"/>
      <c r="E28" s="82"/>
      <c r="F28" s="82"/>
      <c r="G28" s="82"/>
      <c r="H28" s="91">
        <v>6.423558139338275</v>
      </c>
      <c r="I28" s="82"/>
      <c r="J28" s="82"/>
      <c r="K28" s="92">
        <v>1.7194948022736571E-2</v>
      </c>
      <c r="L28" s="91"/>
      <c r="M28" s="93"/>
      <c r="N28" s="82"/>
      <c r="O28" s="91">
        <v>234786.785887829</v>
      </c>
      <c r="P28" s="82"/>
      <c r="Q28" s="92">
        <f t="shared" si="1"/>
        <v>0.61422283170575109</v>
      </c>
      <c r="R28" s="92">
        <f>O28/'סכום נכסי הקרן'!$C$42</f>
        <v>5.0075230176799893E-2</v>
      </c>
    </row>
    <row r="29" spans="2:48">
      <c r="B29" s="86" t="s">
        <v>292</v>
      </c>
      <c r="C29" s="84" t="s">
        <v>293</v>
      </c>
      <c r="D29" s="97" t="s">
        <v>131</v>
      </c>
      <c r="E29" s="84" t="s">
        <v>271</v>
      </c>
      <c r="F29" s="84"/>
      <c r="G29" s="84"/>
      <c r="H29" s="94">
        <v>0.16000000006768611</v>
      </c>
      <c r="I29" s="97" t="s">
        <v>175</v>
      </c>
      <c r="J29" s="98">
        <v>0.06</v>
      </c>
      <c r="K29" s="95">
        <v>1.1999999999033058E-3</v>
      </c>
      <c r="L29" s="94">
        <v>3903.3242300000002</v>
      </c>
      <c r="M29" s="96">
        <v>105.98</v>
      </c>
      <c r="N29" s="84"/>
      <c r="O29" s="94">
        <v>4.1367429169999994</v>
      </c>
      <c r="P29" s="95">
        <v>3.3897942155767363E-7</v>
      </c>
      <c r="Q29" s="95">
        <f t="shared" si="1"/>
        <v>1.0822082422186964E-5</v>
      </c>
      <c r="R29" s="95">
        <f>O29/'סכום נכסי הקרן'!$C$42</f>
        <v>8.8228284640340922E-7</v>
      </c>
    </row>
    <row r="30" spans="2:48">
      <c r="B30" s="86" t="s">
        <v>294</v>
      </c>
      <c r="C30" s="84" t="s">
        <v>295</v>
      </c>
      <c r="D30" s="97" t="s">
        <v>131</v>
      </c>
      <c r="E30" s="84" t="s">
        <v>271</v>
      </c>
      <c r="F30" s="84"/>
      <c r="G30" s="84"/>
      <c r="H30" s="94">
        <v>6.5800000000002079</v>
      </c>
      <c r="I30" s="97" t="s">
        <v>175</v>
      </c>
      <c r="J30" s="98">
        <v>6.25E-2</v>
      </c>
      <c r="K30" s="95">
        <v>1.9700000000000689E-2</v>
      </c>
      <c r="L30" s="94">
        <v>11008021.822091</v>
      </c>
      <c r="M30" s="96">
        <v>131.86000000000001</v>
      </c>
      <c r="N30" s="84"/>
      <c r="O30" s="94">
        <v>14515.1779969</v>
      </c>
      <c r="P30" s="95">
        <v>6.4896640302704452E-4</v>
      </c>
      <c r="Q30" s="95">
        <f t="shared" si="1"/>
        <v>3.7972979178770294E-2</v>
      </c>
      <c r="R30" s="95">
        <f>O30/'סכום נכסי הקרן'!$C$42</f>
        <v>3.0957912580278119E-3</v>
      </c>
    </row>
    <row r="31" spans="2:48">
      <c r="B31" s="86" t="s">
        <v>296</v>
      </c>
      <c r="C31" s="84" t="s">
        <v>297</v>
      </c>
      <c r="D31" s="97" t="s">
        <v>131</v>
      </c>
      <c r="E31" s="84" t="s">
        <v>271</v>
      </c>
      <c r="F31" s="84"/>
      <c r="G31" s="84"/>
      <c r="H31" s="94">
        <v>4.7699999999999285</v>
      </c>
      <c r="I31" s="97" t="s">
        <v>175</v>
      </c>
      <c r="J31" s="98">
        <v>3.7499999999999999E-2</v>
      </c>
      <c r="K31" s="95">
        <v>1.5699999999999447E-2</v>
      </c>
      <c r="L31" s="94">
        <v>11409981.698347</v>
      </c>
      <c r="M31" s="96">
        <v>113.72</v>
      </c>
      <c r="N31" s="84"/>
      <c r="O31" s="94">
        <v>12975.430780796001</v>
      </c>
      <c r="P31" s="95">
        <v>7.2642718968152133E-4</v>
      </c>
      <c r="Q31" s="95">
        <f t="shared" si="1"/>
        <v>3.3944865366444067E-2</v>
      </c>
      <c r="R31" s="95">
        <f>O31/'סכום נכסי הקרן'!$C$42</f>
        <v>2.767394598186269E-3</v>
      </c>
    </row>
    <row r="32" spans="2:48">
      <c r="B32" s="86" t="s">
        <v>298</v>
      </c>
      <c r="C32" s="84" t="s">
        <v>299</v>
      </c>
      <c r="D32" s="97" t="s">
        <v>131</v>
      </c>
      <c r="E32" s="84" t="s">
        <v>271</v>
      </c>
      <c r="F32" s="84"/>
      <c r="G32" s="84"/>
      <c r="H32" s="94">
        <v>17.70999999999982</v>
      </c>
      <c r="I32" s="97" t="s">
        <v>175</v>
      </c>
      <c r="J32" s="98">
        <v>3.7499999999999999E-2</v>
      </c>
      <c r="K32" s="95">
        <v>3.4399999999999382E-2</v>
      </c>
      <c r="L32" s="94">
        <v>16911202.029502001</v>
      </c>
      <c r="M32" s="96">
        <v>108.29</v>
      </c>
      <c r="N32" s="84"/>
      <c r="O32" s="94">
        <v>18313.140075323001</v>
      </c>
      <c r="P32" s="95">
        <v>1.8431122721628852E-3</v>
      </c>
      <c r="Q32" s="95">
        <f t="shared" si="1"/>
        <v>4.7908781203142077E-2</v>
      </c>
      <c r="R32" s="95">
        <f>O32/'סכום נכסי הקרן'!$C$42</f>
        <v>3.9058190650043539E-3</v>
      </c>
    </row>
    <row r="33" spans="2:18">
      <c r="B33" s="86" t="s">
        <v>300</v>
      </c>
      <c r="C33" s="84" t="s">
        <v>301</v>
      </c>
      <c r="D33" s="97" t="s">
        <v>131</v>
      </c>
      <c r="E33" s="84" t="s">
        <v>271</v>
      </c>
      <c r="F33" s="84"/>
      <c r="G33" s="84"/>
      <c r="H33" s="94">
        <v>0.40999999999995862</v>
      </c>
      <c r="I33" s="97" t="s">
        <v>175</v>
      </c>
      <c r="J33" s="98">
        <v>2.2499999999999999E-2</v>
      </c>
      <c r="K33" s="95">
        <v>2.9000000000008143E-3</v>
      </c>
      <c r="L33" s="94">
        <v>7334301.450007</v>
      </c>
      <c r="M33" s="96">
        <v>102.13</v>
      </c>
      <c r="N33" s="84"/>
      <c r="O33" s="94">
        <v>7490.521930291</v>
      </c>
      <c r="P33" s="95">
        <v>4.2273069830032085E-4</v>
      </c>
      <c r="Q33" s="95">
        <f t="shared" si="1"/>
        <v>1.9595862576250157E-2</v>
      </c>
      <c r="R33" s="95">
        <f>O33/'סכום נכסי הקרן'!$C$42</f>
        <v>1.5975754699537941E-3</v>
      </c>
    </row>
    <row r="34" spans="2:18">
      <c r="B34" s="86" t="s">
        <v>302</v>
      </c>
      <c r="C34" s="84" t="s">
        <v>303</v>
      </c>
      <c r="D34" s="97" t="s">
        <v>131</v>
      </c>
      <c r="E34" s="84" t="s">
        <v>271</v>
      </c>
      <c r="F34" s="84"/>
      <c r="G34" s="84"/>
      <c r="H34" s="94">
        <v>3.8400000000000567</v>
      </c>
      <c r="I34" s="97" t="s">
        <v>175</v>
      </c>
      <c r="J34" s="98">
        <v>1.2500000000000001E-2</v>
      </c>
      <c r="K34" s="95">
        <v>1.2500000000000757E-2</v>
      </c>
      <c r="L34" s="94">
        <v>9916132.1617019996</v>
      </c>
      <c r="M34" s="96">
        <v>100.11</v>
      </c>
      <c r="N34" s="84"/>
      <c r="O34" s="94">
        <v>9927.0403417409998</v>
      </c>
      <c r="P34" s="95">
        <v>8.5349825950879646E-4</v>
      </c>
      <c r="Q34" s="95">
        <f t="shared" si="1"/>
        <v>2.5970008516895262E-2</v>
      </c>
      <c r="R34" s="95">
        <f>O34/'סכום נכסי הקרן'!$C$42</f>
        <v>2.1172351255089425E-3</v>
      </c>
    </row>
    <row r="35" spans="2:18">
      <c r="B35" s="86" t="s">
        <v>304</v>
      </c>
      <c r="C35" s="84" t="s">
        <v>305</v>
      </c>
      <c r="D35" s="97" t="s">
        <v>131</v>
      </c>
      <c r="E35" s="84" t="s">
        <v>271</v>
      </c>
      <c r="F35" s="84"/>
      <c r="G35" s="84"/>
      <c r="H35" s="94">
        <v>4.7699999999992588</v>
      </c>
      <c r="I35" s="97" t="s">
        <v>175</v>
      </c>
      <c r="J35" s="98">
        <v>1.4999999999999999E-2</v>
      </c>
      <c r="K35" s="95">
        <v>1.5199999999995434E-2</v>
      </c>
      <c r="L35" s="94">
        <v>876100.9</v>
      </c>
      <c r="M35" s="96">
        <v>100.05</v>
      </c>
      <c r="N35" s="84"/>
      <c r="O35" s="94">
        <v>876.53892644500002</v>
      </c>
      <c r="P35" s="95">
        <v>2.3545966188554055E-4</v>
      </c>
      <c r="Q35" s="95">
        <f t="shared" si="1"/>
        <v>2.2931027377264177E-3</v>
      </c>
      <c r="R35" s="95">
        <f>O35/'סכום נכסי הקרן'!$C$42</f>
        <v>1.8694786563341163E-4</v>
      </c>
    </row>
    <row r="36" spans="2:18">
      <c r="B36" s="86" t="s">
        <v>306</v>
      </c>
      <c r="C36" s="84" t="s">
        <v>307</v>
      </c>
      <c r="D36" s="97" t="s">
        <v>131</v>
      </c>
      <c r="E36" s="84" t="s">
        <v>271</v>
      </c>
      <c r="F36" s="84"/>
      <c r="G36" s="84"/>
      <c r="H36" s="94">
        <v>2.0700000000000243</v>
      </c>
      <c r="I36" s="97" t="s">
        <v>175</v>
      </c>
      <c r="J36" s="98">
        <v>5.0000000000000001E-3</v>
      </c>
      <c r="K36" s="95">
        <v>8.2000000000002453E-3</v>
      </c>
      <c r="L36" s="94">
        <v>22882695.110514998</v>
      </c>
      <c r="M36" s="96">
        <v>99.79</v>
      </c>
      <c r="N36" s="84"/>
      <c r="O36" s="94">
        <v>22834.642422591998</v>
      </c>
      <c r="P36" s="95">
        <v>2.1631562319604988E-3</v>
      </c>
      <c r="Q36" s="95">
        <f t="shared" si="1"/>
        <v>5.9737428053099784E-2</v>
      </c>
      <c r="R36" s="95">
        <f>O36/'סכום נכסי הקרן'!$C$42</f>
        <v>4.8701632461654156E-3</v>
      </c>
    </row>
    <row r="37" spans="2:18">
      <c r="B37" s="86" t="s">
        <v>308</v>
      </c>
      <c r="C37" s="84" t="s">
        <v>309</v>
      </c>
      <c r="D37" s="97" t="s">
        <v>131</v>
      </c>
      <c r="E37" s="84" t="s">
        <v>271</v>
      </c>
      <c r="F37" s="84"/>
      <c r="G37" s="84"/>
      <c r="H37" s="94">
        <v>2.8099999999999623</v>
      </c>
      <c r="I37" s="97" t="s">
        <v>175</v>
      </c>
      <c r="J37" s="98">
        <v>5.5E-2</v>
      </c>
      <c r="K37" s="95">
        <v>1.049999999999981E-2</v>
      </c>
      <c r="L37" s="94">
        <v>19850561.215151999</v>
      </c>
      <c r="M37" s="96">
        <v>118.47</v>
      </c>
      <c r="N37" s="84"/>
      <c r="O37" s="94">
        <v>23516.959218968997</v>
      </c>
      <c r="P37" s="95">
        <v>1.1054310388829765E-3</v>
      </c>
      <c r="Q37" s="95">
        <f t="shared" si="1"/>
        <v>6.1522428657824202E-2</v>
      </c>
      <c r="R37" s="95">
        <f>O37/'סכום נכסי הקרן'!$C$42</f>
        <v>5.0156874949125263E-3</v>
      </c>
    </row>
    <row r="38" spans="2:18">
      <c r="B38" s="86" t="s">
        <v>310</v>
      </c>
      <c r="C38" s="84" t="s">
        <v>311</v>
      </c>
      <c r="D38" s="97" t="s">
        <v>131</v>
      </c>
      <c r="E38" s="84" t="s">
        <v>271</v>
      </c>
      <c r="F38" s="84"/>
      <c r="G38" s="84"/>
      <c r="H38" s="94">
        <v>14.529999999999806</v>
      </c>
      <c r="I38" s="97" t="s">
        <v>175</v>
      </c>
      <c r="J38" s="98">
        <v>5.5E-2</v>
      </c>
      <c r="K38" s="95">
        <v>3.1799999999999801E-2</v>
      </c>
      <c r="L38" s="94">
        <v>14699570.834874999</v>
      </c>
      <c r="M38" s="96">
        <v>142.68</v>
      </c>
      <c r="N38" s="84"/>
      <c r="O38" s="94">
        <v>20973.346962419</v>
      </c>
      <c r="P38" s="95">
        <v>8.0397459644356093E-4</v>
      </c>
      <c r="Q38" s="95">
        <f t="shared" si="1"/>
        <v>5.4868115822152029E-2</v>
      </c>
      <c r="R38" s="95">
        <f>O38/'סכום נכסי הקרן'!$C$42</f>
        <v>4.4731869076430055E-3</v>
      </c>
    </row>
    <row r="39" spans="2:18">
      <c r="B39" s="86" t="s">
        <v>312</v>
      </c>
      <c r="C39" s="84" t="s">
        <v>313</v>
      </c>
      <c r="D39" s="97" t="s">
        <v>131</v>
      </c>
      <c r="E39" s="84" t="s">
        <v>271</v>
      </c>
      <c r="F39" s="84"/>
      <c r="G39" s="84"/>
      <c r="H39" s="94">
        <v>3.8799999999999133</v>
      </c>
      <c r="I39" s="97" t="s">
        <v>175</v>
      </c>
      <c r="J39" s="98">
        <v>4.2500000000000003E-2</v>
      </c>
      <c r="K39" s="95">
        <v>1.3299999999999226E-2</v>
      </c>
      <c r="L39" s="94">
        <v>4809206.4498140002</v>
      </c>
      <c r="M39" s="96">
        <v>115.2</v>
      </c>
      <c r="N39" s="84"/>
      <c r="O39" s="94">
        <v>5540.2056801709996</v>
      </c>
      <c r="P39" s="95">
        <v>2.684303622493914E-4</v>
      </c>
      <c r="Q39" s="95">
        <f t="shared" si="1"/>
        <v>1.4493664148256993E-2</v>
      </c>
      <c r="R39" s="95">
        <f>O39/'סכום נכסי הקרן'!$C$42</f>
        <v>1.1816128135674539E-3</v>
      </c>
    </row>
    <row r="40" spans="2:18">
      <c r="B40" s="86" t="s">
        <v>314</v>
      </c>
      <c r="C40" s="84" t="s">
        <v>315</v>
      </c>
      <c r="D40" s="97" t="s">
        <v>131</v>
      </c>
      <c r="E40" s="84" t="s">
        <v>271</v>
      </c>
      <c r="F40" s="84"/>
      <c r="G40" s="84"/>
      <c r="H40" s="94">
        <v>7.5699999999999443</v>
      </c>
      <c r="I40" s="97" t="s">
        <v>175</v>
      </c>
      <c r="J40" s="98">
        <v>0.02</v>
      </c>
      <c r="K40" s="95">
        <v>2.0999999999999831E-2</v>
      </c>
      <c r="L40" s="94">
        <v>29261712.359994996</v>
      </c>
      <c r="M40" s="96">
        <v>100.77</v>
      </c>
      <c r="N40" s="84"/>
      <c r="O40" s="94">
        <v>29487.027184144998</v>
      </c>
      <c r="P40" s="95">
        <v>2.0513990853846609E-3</v>
      </c>
      <c r="Q40" s="95">
        <f t="shared" si="1"/>
        <v>7.7140650259094834E-2</v>
      </c>
      <c r="R40" s="95">
        <f>O40/'סכום נכסי הקרן'!$C$42</f>
        <v>6.2889811617467158E-3</v>
      </c>
    </row>
    <row r="41" spans="2:18">
      <c r="B41" s="86" t="s">
        <v>316</v>
      </c>
      <c r="C41" s="84" t="s">
        <v>317</v>
      </c>
      <c r="D41" s="97" t="s">
        <v>131</v>
      </c>
      <c r="E41" s="84" t="s">
        <v>271</v>
      </c>
      <c r="F41" s="84"/>
      <c r="G41" s="84"/>
      <c r="H41" s="94">
        <v>2.3000000000000331</v>
      </c>
      <c r="I41" s="97" t="s">
        <v>175</v>
      </c>
      <c r="J41" s="98">
        <v>0.01</v>
      </c>
      <c r="K41" s="95">
        <v>8.700000000000296E-3</v>
      </c>
      <c r="L41" s="94">
        <v>17952620.102977999</v>
      </c>
      <c r="M41" s="96">
        <v>100.97</v>
      </c>
      <c r="N41" s="84"/>
      <c r="O41" s="94">
        <v>18126.761315658001</v>
      </c>
      <c r="P41" s="95">
        <v>1.2327045788722748E-3</v>
      </c>
      <c r="Q41" s="95">
        <f t="shared" si="1"/>
        <v>4.7421198015279303E-2</v>
      </c>
      <c r="R41" s="95">
        <f>O41/'סכום נכסי הקרן'!$C$42</f>
        <v>3.8660682789667181E-3</v>
      </c>
    </row>
    <row r="42" spans="2:18">
      <c r="B42" s="86" t="s">
        <v>318</v>
      </c>
      <c r="C42" s="84" t="s">
        <v>319</v>
      </c>
      <c r="D42" s="97" t="s">
        <v>131</v>
      </c>
      <c r="E42" s="84" t="s">
        <v>271</v>
      </c>
      <c r="F42" s="84"/>
      <c r="G42" s="84"/>
      <c r="H42" s="94">
        <v>6.320000000000042</v>
      </c>
      <c r="I42" s="97" t="s">
        <v>175</v>
      </c>
      <c r="J42" s="98">
        <v>1.7500000000000002E-2</v>
      </c>
      <c r="K42" s="95">
        <v>1.8700000000000026E-2</v>
      </c>
      <c r="L42" s="94">
        <v>19339136.067559998</v>
      </c>
      <c r="M42" s="96">
        <v>99.85</v>
      </c>
      <c r="N42" s="84"/>
      <c r="O42" s="94">
        <v>19310.126595284997</v>
      </c>
      <c r="P42" s="95">
        <v>1.0518823098648667E-3</v>
      </c>
      <c r="Q42" s="95">
        <f t="shared" si="1"/>
        <v>5.0516985413391301E-2</v>
      </c>
      <c r="R42" s="95">
        <f>O42/'סכום נכסי הקרן'!$C$42</f>
        <v>4.1184559443818644E-3</v>
      </c>
    </row>
    <row r="43" spans="2:18">
      <c r="B43" s="86" t="s">
        <v>320</v>
      </c>
      <c r="C43" s="84" t="s">
        <v>321</v>
      </c>
      <c r="D43" s="97" t="s">
        <v>131</v>
      </c>
      <c r="E43" s="84" t="s">
        <v>271</v>
      </c>
      <c r="F43" s="84"/>
      <c r="G43" s="84"/>
      <c r="H43" s="94">
        <v>8.8100000000000396</v>
      </c>
      <c r="I43" s="97" t="s">
        <v>175</v>
      </c>
      <c r="J43" s="98">
        <v>2.2499999999999999E-2</v>
      </c>
      <c r="K43" s="95">
        <v>2.2900000000000365E-2</v>
      </c>
      <c r="L43" s="94">
        <v>15714726.975408001</v>
      </c>
      <c r="M43" s="96">
        <v>100.24</v>
      </c>
      <c r="N43" s="84"/>
      <c r="O43" s="94">
        <v>15752.442836698001</v>
      </c>
      <c r="P43" s="95">
        <v>2.5654204979937462E-3</v>
      </c>
      <c r="Q43" s="95">
        <f t="shared" si="1"/>
        <v>4.1209772555352249E-2</v>
      </c>
      <c r="R43" s="95">
        <f>O43/'סכום נכסי הקרן'!$C$42</f>
        <v>3.3596745997084908E-3</v>
      </c>
    </row>
    <row r="44" spans="2:18">
      <c r="B44" s="86" t="s">
        <v>322</v>
      </c>
      <c r="C44" s="84" t="s">
        <v>323</v>
      </c>
      <c r="D44" s="97" t="s">
        <v>131</v>
      </c>
      <c r="E44" s="84" t="s">
        <v>271</v>
      </c>
      <c r="F44" s="84"/>
      <c r="G44" s="84"/>
      <c r="H44" s="94">
        <v>1.0399999999999894</v>
      </c>
      <c r="I44" s="97" t="s">
        <v>175</v>
      </c>
      <c r="J44" s="98">
        <v>0.05</v>
      </c>
      <c r="K44" s="95">
        <v>5.5999999999998421E-3</v>
      </c>
      <c r="L44" s="94">
        <v>13845923.503639</v>
      </c>
      <c r="M44" s="96">
        <v>109.37</v>
      </c>
      <c r="N44" s="84"/>
      <c r="O44" s="94">
        <v>15143.286877479</v>
      </c>
      <c r="P44" s="95">
        <v>7.4805750358546597E-4</v>
      </c>
      <c r="Q44" s="95">
        <f t="shared" si="1"/>
        <v>3.9616167119649902E-2</v>
      </c>
      <c r="R44" s="95">
        <f>O44/'סכום נכסי הקרן'!$C$42</f>
        <v>3.2297540645467118E-3</v>
      </c>
    </row>
    <row r="45" spans="2:18">
      <c r="C45" s="1"/>
      <c r="D45" s="1"/>
    </row>
    <row r="46" spans="2:18">
      <c r="C46" s="1"/>
      <c r="D46" s="1"/>
    </row>
    <row r="47" spans="2:18">
      <c r="C47" s="1"/>
      <c r="D47" s="1"/>
    </row>
    <row r="48" spans="2:18">
      <c r="B48" s="99" t="s">
        <v>123</v>
      </c>
      <c r="C48" s="100"/>
      <c r="D48" s="100"/>
    </row>
    <row r="49" spans="2:4">
      <c r="B49" s="99" t="s">
        <v>248</v>
      </c>
      <c r="C49" s="100"/>
      <c r="D49" s="100"/>
    </row>
    <row r="50" spans="2:4">
      <c r="B50" s="170" t="s">
        <v>256</v>
      </c>
      <c r="C50" s="170"/>
      <c r="D50" s="170"/>
    </row>
    <row r="51" spans="2:4">
      <c r="C51" s="1"/>
      <c r="D51" s="1"/>
    </row>
    <row r="52" spans="2:4">
      <c r="C52" s="1"/>
      <c r="D52" s="1"/>
    </row>
    <row r="53" spans="2:4">
      <c r="C53" s="1"/>
      <c r="D53" s="1"/>
    </row>
    <row r="54" spans="2:4">
      <c r="C54" s="1"/>
      <c r="D54" s="1"/>
    </row>
    <row r="55" spans="2:4">
      <c r="C55" s="1"/>
      <c r="D55" s="1"/>
    </row>
    <row r="56" spans="2:4">
      <c r="C56" s="1"/>
      <c r="D56" s="1"/>
    </row>
    <row r="57" spans="2:4">
      <c r="C57" s="1"/>
      <c r="D57" s="1"/>
    </row>
    <row r="58" spans="2:4">
      <c r="C58" s="1"/>
      <c r="D58" s="1"/>
    </row>
    <row r="59" spans="2:4">
      <c r="C59" s="1"/>
      <c r="D59" s="1"/>
    </row>
    <row r="60" spans="2:4">
      <c r="C60" s="1"/>
      <c r="D60" s="1"/>
    </row>
    <row r="61" spans="2:4">
      <c r="C61" s="1"/>
      <c r="D61" s="1"/>
    </row>
    <row r="62" spans="2:4">
      <c r="C62" s="1"/>
      <c r="D62" s="1"/>
    </row>
    <row r="63" spans="2:4">
      <c r="C63" s="1"/>
      <c r="D63" s="1"/>
    </row>
    <row r="64" spans="2:4">
      <c r="C64" s="1"/>
      <c r="D64" s="1"/>
    </row>
    <row r="65" spans="3:4">
      <c r="C65" s="1"/>
      <c r="D65" s="1"/>
    </row>
    <row r="66" spans="3:4">
      <c r="C66" s="1"/>
      <c r="D66" s="1"/>
    </row>
    <row r="67" spans="3:4">
      <c r="C67" s="1"/>
      <c r="D67" s="1"/>
    </row>
    <row r="68" spans="3:4">
      <c r="C68" s="1"/>
      <c r="D68" s="1"/>
    </row>
    <row r="69" spans="3:4">
      <c r="C69" s="1"/>
      <c r="D69" s="1"/>
    </row>
    <row r="70" spans="3:4">
      <c r="C70" s="1"/>
      <c r="D70" s="1"/>
    </row>
    <row r="71" spans="3:4">
      <c r="C71" s="1"/>
      <c r="D71" s="1"/>
    </row>
    <row r="72" spans="3:4">
      <c r="C72" s="1"/>
      <c r="D72" s="1"/>
    </row>
    <row r="73" spans="3:4">
      <c r="C73" s="1"/>
      <c r="D73" s="1"/>
    </row>
    <row r="74" spans="3:4">
      <c r="C74" s="1"/>
      <c r="D74" s="1"/>
    </row>
    <row r="75" spans="3:4">
      <c r="C75" s="1"/>
      <c r="D75" s="1"/>
    </row>
    <row r="76" spans="3:4">
      <c r="C76" s="1"/>
      <c r="D76" s="1"/>
    </row>
    <row r="77" spans="3:4">
      <c r="C77" s="1"/>
      <c r="D77" s="1"/>
    </row>
    <row r="78" spans="3:4">
      <c r="C78" s="1"/>
      <c r="D78" s="1"/>
    </row>
    <row r="79" spans="3:4">
      <c r="C79" s="1"/>
      <c r="D79" s="1"/>
    </row>
    <row r="80" spans="3:4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50:D50"/>
  </mergeCells>
  <phoneticPr fontId="5" type="noConversion"/>
  <dataValidations count="1">
    <dataValidation allowBlank="1" showInputMessage="1" showErrorMessage="1" sqref="N10:Q10 N9 N1:N7 N32:N1048576 C5:C29 O1:Q9 O11:Q1048576 B51:B1048576 J1:M1048576 E1:I30 B48:B50 D1:D29 R1:AF1048576 AJ1:XFD1048576 AG1:AI27 AG31:AI1048576 C48:D49 A1:A1048576 B1:B47 E32:I1048576 C32:D47 C51: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O713"/>
  <sheetViews>
    <sheetView rightToLeft="1" topLeftCell="A4" workbookViewId="0">
      <selection activeCell="E33" sqref="E33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41.710937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1" width="7.5703125" style="1" customWidth="1"/>
    <col min="22" max="22" width="6.7109375" style="1" customWidth="1"/>
    <col min="23" max="23" width="7.7109375" style="1" customWidth="1"/>
    <col min="24" max="24" width="7.140625" style="1" customWidth="1"/>
    <col min="25" max="25" width="6" style="1" customWidth="1"/>
    <col min="26" max="26" width="7.85546875" style="1" customWidth="1"/>
    <col min="27" max="27" width="8.140625" style="1" customWidth="1"/>
    <col min="28" max="28" width="6.28515625" style="1" customWidth="1"/>
    <col min="29" max="29" width="8" style="1" customWidth="1"/>
    <col min="30" max="30" width="8.7109375" style="1" customWidth="1"/>
    <col min="31" max="31" width="10" style="1" customWidth="1"/>
    <col min="32" max="32" width="9.5703125" style="1" customWidth="1"/>
    <col min="33" max="33" width="6.140625" style="1" customWidth="1"/>
    <col min="34" max="35" width="5.7109375" style="1" customWidth="1"/>
    <col min="36" max="36" width="6.85546875" style="1" customWidth="1"/>
    <col min="37" max="37" width="6.42578125" style="1" customWidth="1"/>
    <col min="38" max="38" width="6.7109375" style="1" customWidth="1"/>
    <col min="39" max="39" width="7.28515625" style="1" customWidth="1"/>
    <col min="40" max="51" width="5.7109375" style="1" customWidth="1"/>
    <col min="52" max="16384" width="9.140625" style="1"/>
  </cols>
  <sheetData>
    <row r="1" spans="2:67">
      <c r="B1" s="57" t="s">
        <v>190</v>
      </c>
      <c r="C1" s="78" t="s" vm="1">
        <v>266</v>
      </c>
    </row>
    <row r="2" spans="2:67">
      <c r="B2" s="57" t="s">
        <v>189</v>
      </c>
      <c r="C2" s="78" t="s">
        <v>267</v>
      </c>
    </row>
    <row r="3" spans="2:67">
      <c r="B3" s="57" t="s">
        <v>191</v>
      </c>
      <c r="C3" s="78" t="s">
        <v>268</v>
      </c>
    </row>
    <row r="4" spans="2:67">
      <c r="B4" s="57" t="s">
        <v>192</v>
      </c>
      <c r="C4" s="78">
        <v>8801</v>
      </c>
    </row>
    <row r="6" spans="2:67" ht="26.25" customHeight="1">
      <c r="B6" s="167" t="s">
        <v>220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2"/>
      <c r="BO6" s="3"/>
    </row>
    <row r="7" spans="2:67" ht="26.25" customHeight="1">
      <c r="B7" s="167" t="s">
        <v>98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2"/>
      <c r="AZ7" s="44"/>
      <c r="BJ7" s="3"/>
      <c r="BO7" s="3"/>
    </row>
    <row r="8" spans="2:67" s="3" customFormat="1" ht="78.75">
      <c r="B8" s="38" t="s">
        <v>126</v>
      </c>
      <c r="C8" s="14" t="s">
        <v>48</v>
      </c>
      <c r="D8" s="14" t="s">
        <v>130</v>
      </c>
      <c r="E8" s="14" t="s">
        <v>236</v>
      </c>
      <c r="F8" s="14" t="s">
        <v>128</v>
      </c>
      <c r="G8" s="14" t="s">
        <v>70</v>
      </c>
      <c r="H8" s="14" t="s">
        <v>15</v>
      </c>
      <c r="I8" s="14" t="s">
        <v>71</v>
      </c>
      <c r="J8" s="14" t="s">
        <v>113</v>
      </c>
      <c r="K8" s="14" t="s">
        <v>18</v>
      </c>
      <c r="L8" s="14" t="s">
        <v>112</v>
      </c>
      <c r="M8" s="14" t="s">
        <v>17</v>
      </c>
      <c r="N8" s="14" t="s">
        <v>19</v>
      </c>
      <c r="O8" s="14" t="s">
        <v>250</v>
      </c>
      <c r="P8" s="14" t="s">
        <v>249</v>
      </c>
      <c r="Q8" s="14" t="s">
        <v>67</v>
      </c>
      <c r="R8" s="14" t="s">
        <v>64</v>
      </c>
      <c r="S8" s="14" t="s">
        <v>193</v>
      </c>
      <c r="T8" s="39" t="s">
        <v>195</v>
      </c>
      <c r="V8" s="1"/>
      <c r="AZ8" s="44"/>
      <c r="BJ8" s="1"/>
      <c r="BK8" s="1"/>
      <c r="BL8" s="1"/>
      <c r="BO8" s="4"/>
    </row>
    <row r="9" spans="2:67" s="3" customFormat="1" ht="20.25" customHeight="1">
      <c r="B9" s="40"/>
      <c r="C9" s="17"/>
      <c r="D9" s="17"/>
      <c r="E9" s="17"/>
      <c r="F9" s="17"/>
      <c r="G9" s="17"/>
      <c r="H9" s="17"/>
      <c r="I9" s="17"/>
      <c r="J9" s="17" t="s">
        <v>22</v>
      </c>
      <c r="K9" s="17" t="s">
        <v>21</v>
      </c>
      <c r="L9" s="17"/>
      <c r="M9" s="17" t="s">
        <v>20</v>
      </c>
      <c r="N9" s="17" t="s">
        <v>20</v>
      </c>
      <c r="O9" s="17" t="s">
        <v>257</v>
      </c>
      <c r="P9" s="17"/>
      <c r="Q9" s="17" t="s">
        <v>253</v>
      </c>
      <c r="R9" s="17" t="s">
        <v>20</v>
      </c>
      <c r="S9" s="17" t="s">
        <v>20</v>
      </c>
      <c r="T9" s="74" t="s">
        <v>20</v>
      </c>
      <c r="BJ9" s="1"/>
      <c r="BL9" s="1"/>
      <c r="BO9" s="4"/>
    </row>
    <row r="10" spans="2:67" s="4" customFormat="1" ht="18" customHeight="1">
      <c r="B10" s="41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124</v>
      </c>
      <c r="R10" s="20" t="s">
        <v>125</v>
      </c>
      <c r="S10" s="46" t="s">
        <v>196</v>
      </c>
      <c r="T10" s="73" t="s">
        <v>237</v>
      </c>
      <c r="U10" s="5"/>
      <c r="BJ10" s="1"/>
      <c r="BK10" s="3"/>
      <c r="BL10" s="1"/>
      <c r="BO10" s="1"/>
    </row>
    <row r="11" spans="2:67" s="4" customFormat="1" ht="18" customHeight="1"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5"/>
      <c r="BJ11" s="1"/>
      <c r="BK11" s="3"/>
      <c r="BL11" s="1"/>
      <c r="BO11" s="1"/>
    </row>
    <row r="12" spans="2:67" ht="20.25">
      <c r="B12" s="99" t="s">
        <v>265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BK12" s="4"/>
    </row>
    <row r="13" spans="2:67">
      <c r="B13" s="99" t="s">
        <v>123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2:67">
      <c r="B14" s="99" t="s">
        <v>248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2:67">
      <c r="B15" s="99" t="s">
        <v>256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2:67" ht="20.25"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BJ16" s="4"/>
    </row>
    <row r="17" spans="2:20"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2:20"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2:20"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</row>
    <row r="20" spans="2:20"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</row>
    <row r="21" spans="2:20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</row>
    <row r="22" spans="2:20"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</row>
    <row r="23" spans="2:20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</row>
    <row r="24" spans="2:20"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2:20"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</row>
    <row r="26" spans="2:20"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</row>
    <row r="27" spans="2:20"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</row>
    <row r="28" spans="2:20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</row>
    <row r="29" spans="2:20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2:20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</row>
    <row r="31" spans="2:20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</row>
    <row r="32" spans="2:20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</row>
    <row r="33" spans="2:20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2:20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</row>
    <row r="35" spans="2:20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2:20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</row>
    <row r="37" spans="2:20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2:20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</row>
    <row r="39" spans="2:20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</row>
    <row r="40" spans="2:20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</row>
    <row r="41" spans="2:20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</row>
    <row r="42" spans="2:20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</row>
    <row r="43" spans="2:20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</row>
    <row r="44" spans="2:20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</row>
    <row r="45" spans="2:20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</row>
    <row r="46" spans="2:20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</row>
    <row r="47" spans="2:20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</row>
    <row r="48" spans="2:20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</row>
    <row r="49" spans="2:20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</row>
    <row r="50" spans="2:20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</row>
    <row r="51" spans="2:20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</row>
    <row r="52" spans="2:20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</row>
    <row r="53" spans="2:20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</row>
    <row r="54" spans="2:20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</row>
    <row r="55" spans="2:20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</row>
    <row r="56" spans="2:20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</row>
    <row r="57" spans="2:20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</row>
    <row r="58" spans="2:20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</row>
    <row r="59" spans="2:20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</row>
    <row r="60" spans="2:20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</row>
    <row r="61" spans="2:20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</row>
    <row r="62" spans="2:20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</row>
    <row r="63" spans="2:20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2:20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</row>
    <row r="65" spans="2:20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</row>
    <row r="66" spans="2:20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</row>
    <row r="67" spans="2:20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</row>
    <row r="68" spans="2:20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</row>
    <row r="69" spans="2:20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</row>
    <row r="70" spans="2:20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</row>
    <row r="71" spans="2:20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</row>
    <row r="72" spans="2:20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</row>
    <row r="73" spans="2:20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</row>
    <row r="74" spans="2:20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</row>
    <row r="75" spans="2:20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</row>
    <row r="76" spans="2:20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</row>
    <row r="77" spans="2:20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</row>
    <row r="78" spans="2:20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</row>
    <row r="79" spans="2:20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</row>
    <row r="80" spans="2:20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</row>
    <row r="81" spans="2:20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</row>
    <row r="82" spans="2:20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</row>
    <row r="83" spans="2:20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</row>
    <row r="84" spans="2:20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</row>
    <row r="85" spans="2:20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</row>
    <row r="86" spans="2:20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</row>
    <row r="87" spans="2:20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</row>
    <row r="88" spans="2:20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</row>
    <row r="89" spans="2:20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</row>
    <row r="90" spans="2:20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</row>
    <row r="91" spans="2:20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</row>
    <row r="92" spans="2:20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</row>
    <row r="93" spans="2:20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</row>
    <row r="94" spans="2:20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</row>
    <row r="95" spans="2:20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</row>
    <row r="96" spans="2:20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</row>
    <row r="97" spans="2:20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</row>
    <row r="98" spans="2:20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</row>
    <row r="99" spans="2:20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2:20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</row>
    <row r="101" spans="2:20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</row>
    <row r="102" spans="2:20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</row>
    <row r="103" spans="2:20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</row>
    <row r="104" spans="2:20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</row>
    <row r="105" spans="2:20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</row>
    <row r="106" spans="2:20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</row>
    <row r="107" spans="2:20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</row>
    <row r="108" spans="2:20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</row>
    <row r="109" spans="2:20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</row>
    <row r="110" spans="2:20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4"/>
      <c r="C697" s="1"/>
      <c r="D697" s="1"/>
      <c r="E697" s="1"/>
      <c r="F697" s="1"/>
      <c r="G697" s="1"/>
    </row>
    <row r="698" spans="2:7">
      <c r="B698" s="44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type="list" allowBlank="1" showInputMessage="1" showErrorMessage="1" sqref="E205:E712">
      <formula1>$AL$6:$AL$8</formula1>
    </dataValidation>
    <dataValidation allowBlank="1" showInputMessage="1" showErrorMessage="1" sqref="A1 B31:B33 B14:B15"/>
    <dataValidation type="list" allowBlank="1" showInputMessage="1" showErrorMessage="1" sqref="I12:I32 I34:I487">
      <formula1>$BN$6:$BN$9</formula1>
    </dataValidation>
    <dataValidation type="list" allowBlank="1" showInputMessage="1" showErrorMessage="1" sqref="E12:E32 E34:E204">
      <formula1>$BJ$6:$BJ$22</formula1>
    </dataValidation>
    <dataValidation type="list" allowBlank="1" showInputMessage="1" showErrorMessage="1" sqref="L12:L487">
      <formula1>$BO$6:$BO$19</formula1>
    </dataValidation>
    <dataValidation type="list" allowBlank="1" showInputMessage="1" showErrorMessage="1" sqref="G12:G32 G34:G705">
      <formula1>$BL$6:$BL$28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C830"/>
  <sheetViews>
    <sheetView rightToLeft="1" zoomScale="90" zoomScaleNormal="90" workbookViewId="0">
      <selection activeCell="V1" sqref="V1:BF1048576"/>
    </sheetView>
  </sheetViews>
  <sheetFormatPr defaultColWidth="9.140625" defaultRowHeight="18"/>
  <cols>
    <col min="1" max="1" width="6.28515625" style="1" customWidth="1"/>
    <col min="2" max="2" width="35.42578125" style="2" bestFit="1" customWidth="1"/>
    <col min="3" max="3" width="41.7109375" style="2" bestFit="1" customWidth="1"/>
    <col min="4" max="4" width="6.42578125" style="2" bestFit="1" customWidth="1"/>
    <col min="5" max="5" width="5.7109375" style="2" bestFit="1" customWidth="1"/>
    <col min="6" max="6" width="11.7109375" style="2" bestFit="1" customWidth="1"/>
    <col min="7" max="7" width="16.42578125" style="1" bestFit="1" customWidth="1"/>
    <col min="8" max="8" width="8.7109375" style="1" bestFit="1" customWidth="1"/>
    <col min="9" max="9" width="11.140625" style="1" bestFit="1" customWidth="1"/>
    <col min="10" max="10" width="7.140625" style="1" bestFit="1" customWidth="1"/>
    <col min="11" max="11" width="6.140625" style="1" bestFit="1" customWidth="1"/>
    <col min="12" max="12" width="9" style="1" bestFit="1" customWidth="1"/>
    <col min="13" max="13" width="6.85546875" style="1" bestFit="1" customWidth="1"/>
    <col min="14" max="14" width="9.140625" style="1" bestFit="1" customWidth="1"/>
    <col min="15" max="15" width="14.28515625" style="1" bestFit="1" customWidth="1"/>
    <col min="16" max="16" width="7.28515625" style="1" bestFit="1" customWidth="1"/>
    <col min="17" max="17" width="9" style="1" bestFit="1" customWidth="1"/>
    <col min="18" max="18" width="11.28515625" style="1" bestFit="1" customWidth="1"/>
    <col min="19" max="19" width="11.425781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9">
      <c r="B1" s="57" t="s">
        <v>190</v>
      </c>
      <c r="C1" s="78" t="s" vm="1">
        <v>266</v>
      </c>
    </row>
    <row r="2" spans="2:29">
      <c r="B2" s="57" t="s">
        <v>189</v>
      </c>
      <c r="C2" s="78" t="s">
        <v>267</v>
      </c>
    </row>
    <row r="3" spans="2:29">
      <c r="B3" s="57" t="s">
        <v>191</v>
      </c>
      <c r="C3" s="78" t="s">
        <v>268</v>
      </c>
    </row>
    <row r="4" spans="2:29">
      <c r="B4" s="57" t="s">
        <v>192</v>
      </c>
      <c r="C4" s="78">
        <v>8801</v>
      </c>
    </row>
    <row r="6" spans="2:29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5"/>
    </row>
    <row r="7" spans="2:29" ht="26.25" customHeight="1">
      <c r="B7" s="173" t="s">
        <v>99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5"/>
      <c r="AC7" s="3"/>
    </row>
    <row r="8" spans="2:29" s="3" customFormat="1" ht="78.75">
      <c r="B8" s="23" t="s">
        <v>126</v>
      </c>
      <c r="C8" s="31" t="s">
        <v>48</v>
      </c>
      <c r="D8" s="31" t="s">
        <v>130</v>
      </c>
      <c r="E8" s="31" t="s">
        <v>236</v>
      </c>
      <c r="F8" s="31" t="s">
        <v>128</v>
      </c>
      <c r="G8" s="31" t="s">
        <v>70</v>
      </c>
      <c r="H8" s="31" t="s">
        <v>15</v>
      </c>
      <c r="I8" s="31" t="s">
        <v>71</v>
      </c>
      <c r="J8" s="31" t="s">
        <v>113</v>
      </c>
      <c r="K8" s="31" t="s">
        <v>18</v>
      </c>
      <c r="L8" s="31" t="s">
        <v>112</v>
      </c>
      <c r="M8" s="31" t="s">
        <v>17</v>
      </c>
      <c r="N8" s="31" t="s">
        <v>19</v>
      </c>
      <c r="O8" s="14" t="s">
        <v>250</v>
      </c>
      <c r="P8" s="31" t="s">
        <v>249</v>
      </c>
      <c r="Q8" s="31" t="s">
        <v>264</v>
      </c>
      <c r="R8" s="31" t="s">
        <v>67</v>
      </c>
      <c r="S8" s="14" t="s">
        <v>64</v>
      </c>
      <c r="T8" s="31" t="s">
        <v>193</v>
      </c>
      <c r="U8" s="15" t="s">
        <v>195</v>
      </c>
      <c r="Y8" s="1"/>
      <c r="Z8" s="1"/>
    </row>
    <row r="9" spans="2:29" s="3" customFormat="1" ht="20.25">
      <c r="B9" s="16"/>
      <c r="C9" s="17"/>
      <c r="D9" s="17"/>
      <c r="E9" s="17"/>
      <c r="F9" s="17"/>
      <c r="G9" s="17"/>
      <c r="H9" s="33"/>
      <c r="I9" s="33"/>
      <c r="J9" s="33" t="s">
        <v>22</v>
      </c>
      <c r="K9" s="33" t="s">
        <v>21</v>
      </c>
      <c r="L9" s="33"/>
      <c r="M9" s="33" t="s">
        <v>20</v>
      </c>
      <c r="N9" s="33" t="s">
        <v>20</v>
      </c>
      <c r="O9" s="33" t="s">
        <v>257</v>
      </c>
      <c r="P9" s="33"/>
      <c r="Q9" s="17" t="s">
        <v>253</v>
      </c>
      <c r="R9" s="33" t="s">
        <v>253</v>
      </c>
      <c r="S9" s="17" t="s">
        <v>20</v>
      </c>
      <c r="T9" s="33" t="s">
        <v>253</v>
      </c>
      <c r="U9" s="18" t="s">
        <v>20</v>
      </c>
      <c r="X9" s="1"/>
      <c r="Y9" s="1"/>
      <c r="Z9" s="1"/>
      <c r="AC9" s="4"/>
    </row>
    <row r="10" spans="2:29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35" t="s">
        <v>14</v>
      </c>
      <c r="Q10" s="43" t="s">
        <v>124</v>
      </c>
      <c r="R10" s="20" t="s">
        <v>125</v>
      </c>
      <c r="S10" s="20" t="s">
        <v>196</v>
      </c>
      <c r="T10" s="21" t="s">
        <v>237</v>
      </c>
      <c r="U10" s="21" t="s">
        <v>259</v>
      </c>
      <c r="X10" s="1"/>
      <c r="Y10" s="3"/>
      <c r="Z10" s="1"/>
    </row>
    <row r="11" spans="2:29" s="139" customFormat="1" ht="18" customHeight="1">
      <c r="B11" s="79" t="s">
        <v>34</v>
      </c>
      <c r="C11" s="80"/>
      <c r="D11" s="80"/>
      <c r="E11" s="80"/>
      <c r="F11" s="80"/>
      <c r="G11" s="80"/>
      <c r="H11" s="80"/>
      <c r="I11" s="80"/>
      <c r="J11" s="80"/>
      <c r="K11" s="88">
        <v>4.1142054778682304</v>
      </c>
      <c r="L11" s="80"/>
      <c r="M11" s="80"/>
      <c r="N11" s="103">
        <v>2.5955210557395362E-2</v>
      </c>
      <c r="O11" s="88"/>
      <c r="P11" s="90"/>
      <c r="Q11" s="88">
        <f>Q12</f>
        <v>2298.2882086828185</v>
      </c>
      <c r="R11" s="88">
        <v>492690.52745285397</v>
      </c>
      <c r="S11" s="80"/>
      <c r="T11" s="89">
        <f>R11/$R$11</f>
        <v>1</v>
      </c>
      <c r="U11" s="89">
        <f>R11/'סכום נכסי הקרן'!$C$42</f>
        <v>0.10508083525585478</v>
      </c>
      <c r="X11" s="140"/>
      <c r="Y11" s="144"/>
      <c r="Z11" s="140"/>
      <c r="AC11" s="140"/>
    </row>
    <row r="12" spans="2:29" s="140" customFormat="1">
      <c r="B12" s="81" t="s">
        <v>244</v>
      </c>
      <c r="C12" s="82"/>
      <c r="D12" s="82"/>
      <c r="E12" s="82"/>
      <c r="F12" s="82"/>
      <c r="G12" s="82"/>
      <c r="H12" s="82"/>
      <c r="I12" s="82"/>
      <c r="J12" s="82"/>
      <c r="K12" s="91">
        <v>4.1142054778682304</v>
      </c>
      <c r="L12" s="82"/>
      <c r="M12" s="82"/>
      <c r="N12" s="104">
        <v>2.5955210557395362E-2</v>
      </c>
      <c r="O12" s="91"/>
      <c r="P12" s="93"/>
      <c r="Q12" s="91">
        <f>Q13+Q166</f>
        <v>2298.2882086828185</v>
      </c>
      <c r="R12" s="91">
        <v>492690.52745285397</v>
      </c>
      <c r="S12" s="82"/>
      <c r="T12" s="92">
        <f t="shared" ref="T12:T75" si="0">R12/$R$11</f>
        <v>1</v>
      </c>
      <c r="U12" s="92">
        <f>R12/'סכום נכסי הקרן'!$C$42</f>
        <v>0.10508083525585478</v>
      </c>
      <c r="Y12" s="144"/>
    </row>
    <row r="13" spans="2:29" s="140" customFormat="1" ht="20.25">
      <c r="B13" s="102" t="s">
        <v>33</v>
      </c>
      <c r="C13" s="82"/>
      <c r="D13" s="82"/>
      <c r="E13" s="82"/>
      <c r="F13" s="82"/>
      <c r="G13" s="82"/>
      <c r="H13" s="82"/>
      <c r="I13" s="82"/>
      <c r="J13" s="82"/>
      <c r="K13" s="91">
        <v>4.1389851140947425</v>
      </c>
      <c r="L13" s="82"/>
      <c r="M13" s="82"/>
      <c r="N13" s="104">
        <v>2.4029072052601026E-2</v>
      </c>
      <c r="O13" s="91"/>
      <c r="P13" s="93"/>
      <c r="Q13" s="91">
        <f>SUM(Q14:Q164)</f>
        <v>2132.2832448540585</v>
      </c>
      <c r="R13" s="91">
        <v>375130.84542002395</v>
      </c>
      <c r="S13" s="82"/>
      <c r="T13" s="92">
        <f t="shared" si="0"/>
        <v>0.76139244519151139</v>
      </c>
      <c r="U13" s="92">
        <f>R13/'סכום נכסי הקרן'!$C$42</f>
        <v>8.000775409822164E-2</v>
      </c>
      <c r="Y13" s="139"/>
    </row>
    <row r="14" spans="2:29" s="140" customFormat="1">
      <c r="B14" s="87" t="s">
        <v>324</v>
      </c>
      <c r="C14" s="84" t="s">
        <v>325</v>
      </c>
      <c r="D14" s="97" t="s">
        <v>131</v>
      </c>
      <c r="E14" s="97" t="s">
        <v>326</v>
      </c>
      <c r="F14" s="84" t="s">
        <v>327</v>
      </c>
      <c r="G14" s="97" t="s">
        <v>328</v>
      </c>
      <c r="H14" s="84" t="s">
        <v>329</v>
      </c>
      <c r="I14" s="84" t="s">
        <v>171</v>
      </c>
      <c r="J14" s="84"/>
      <c r="K14" s="94">
        <v>1.4900000000000264</v>
      </c>
      <c r="L14" s="97" t="s">
        <v>175</v>
      </c>
      <c r="M14" s="98">
        <v>5.8999999999999999E-3</v>
      </c>
      <c r="N14" s="98">
        <v>2.700000000000413E-3</v>
      </c>
      <c r="O14" s="94">
        <v>10542905.822921</v>
      </c>
      <c r="P14" s="96">
        <v>100.97</v>
      </c>
      <c r="Q14" s="84"/>
      <c r="R14" s="94">
        <v>10645.172045027999</v>
      </c>
      <c r="S14" s="95">
        <v>1.9750107898635688E-3</v>
      </c>
      <c r="T14" s="95">
        <f t="shared" si="0"/>
        <v>2.1606204000028488E-2</v>
      </c>
      <c r="U14" s="95">
        <f>R14/'סכום נכסי הקרן'!$C$42</f>
        <v>2.2703979630313842E-3</v>
      </c>
    </row>
    <row r="15" spans="2:29" s="140" customFormat="1">
      <c r="B15" s="87" t="s">
        <v>330</v>
      </c>
      <c r="C15" s="84" t="s">
        <v>331</v>
      </c>
      <c r="D15" s="97" t="s">
        <v>131</v>
      </c>
      <c r="E15" s="97" t="s">
        <v>326</v>
      </c>
      <c r="F15" s="84" t="s">
        <v>327</v>
      </c>
      <c r="G15" s="97" t="s">
        <v>328</v>
      </c>
      <c r="H15" s="84" t="s">
        <v>329</v>
      </c>
      <c r="I15" s="84" t="s">
        <v>171</v>
      </c>
      <c r="J15" s="84"/>
      <c r="K15" s="94">
        <v>6.3199999999997356</v>
      </c>
      <c r="L15" s="97" t="s">
        <v>175</v>
      </c>
      <c r="M15" s="98">
        <v>8.3000000000000001E-3</v>
      </c>
      <c r="N15" s="98">
        <v>1.1300000000000596E-2</v>
      </c>
      <c r="O15" s="94">
        <v>3224983.2541079996</v>
      </c>
      <c r="P15" s="96">
        <v>98.84</v>
      </c>
      <c r="Q15" s="84"/>
      <c r="R15" s="94">
        <v>3187.5733294370002</v>
      </c>
      <c r="S15" s="95">
        <v>2.5078215309128514E-3</v>
      </c>
      <c r="T15" s="95">
        <f t="shared" si="0"/>
        <v>6.4697272462621519E-3</v>
      </c>
      <c r="U15" s="95">
        <f>R15/'סכום נכסי הקרן'!$C$42</f>
        <v>6.7984434291478823E-4</v>
      </c>
    </row>
    <row r="16" spans="2:29" s="140" customFormat="1">
      <c r="B16" s="87" t="s">
        <v>332</v>
      </c>
      <c r="C16" s="84" t="s">
        <v>333</v>
      </c>
      <c r="D16" s="97" t="s">
        <v>131</v>
      </c>
      <c r="E16" s="97" t="s">
        <v>326</v>
      </c>
      <c r="F16" s="84" t="s">
        <v>334</v>
      </c>
      <c r="G16" s="97" t="s">
        <v>328</v>
      </c>
      <c r="H16" s="84" t="s">
        <v>329</v>
      </c>
      <c r="I16" s="84" t="s">
        <v>171</v>
      </c>
      <c r="J16" s="84"/>
      <c r="K16" s="94">
        <v>2.4799999999997513</v>
      </c>
      <c r="L16" s="97" t="s">
        <v>175</v>
      </c>
      <c r="M16" s="98">
        <v>0.04</v>
      </c>
      <c r="N16" s="98">
        <v>3.4999999999998054E-3</v>
      </c>
      <c r="O16" s="94">
        <v>4554395.2608859995</v>
      </c>
      <c r="P16" s="96">
        <v>113.05</v>
      </c>
      <c r="Q16" s="84"/>
      <c r="R16" s="94">
        <v>5148.7437844860005</v>
      </c>
      <c r="S16" s="95">
        <v>2.1983897545228641E-3</v>
      </c>
      <c r="T16" s="95">
        <f t="shared" si="0"/>
        <v>1.045025933643242E-2</v>
      </c>
      <c r="U16" s="95">
        <f>R16/'סכום נכסי הקרן'!$C$42</f>
        <v>1.0981219797126134E-3</v>
      </c>
    </row>
    <row r="17" spans="2:24" s="140" customFormat="1" ht="20.25">
      <c r="B17" s="87" t="s">
        <v>335</v>
      </c>
      <c r="C17" s="84" t="s">
        <v>336</v>
      </c>
      <c r="D17" s="97" t="s">
        <v>131</v>
      </c>
      <c r="E17" s="97" t="s">
        <v>326</v>
      </c>
      <c r="F17" s="84" t="s">
        <v>334</v>
      </c>
      <c r="G17" s="97" t="s">
        <v>328</v>
      </c>
      <c r="H17" s="84" t="s">
        <v>329</v>
      </c>
      <c r="I17" s="84" t="s">
        <v>171</v>
      </c>
      <c r="J17" s="84"/>
      <c r="K17" s="94">
        <v>3.6799999999999882</v>
      </c>
      <c r="L17" s="97" t="s">
        <v>175</v>
      </c>
      <c r="M17" s="98">
        <v>9.8999999999999991E-3</v>
      </c>
      <c r="N17" s="98">
        <v>5.7999999999992901E-3</v>
      </c>
      <c r="O17" s="94">
        <v>6570236.1662630001</v>
      </c>
      <c r="P17" s="96">
        <v>102.98</v>
      </c>
      <c r="Q17" s="84"/>
      <c r="R17" s="94">
        <v>6766.0292037560002</v>
      </c>
      <c r="S17" s="95">
        <v>2.1799969628003694E-3</v>
      </c>
      <c r="T17" s="95">
        <f t="shared" si="0"/>
        <v>1.3732817715687557E-2</v>
      </c>
      <c r="U17" s="95">
        <f>R17/'סכום נכסי הקרן'!$C$42</f>
        <v>1.4430559559808482E-3</v>
      </c>
      <c r="X17" s="139"/>
    </row>
    <row r="18" spans="2:24" s="140" customFormat="1">
      <c r="B18" s="87" t="s">
        <v>337</v>
      </c>
      <c r="C18" s="84" t="s">
        <v>338</v>
      </c>
      <c r="D18" s="97" t="s">
        <v>131</v>
      </c>
      <c r="E18" s="97" t="s">
        <v>326</v>
      </c>
      <c r="F18" s="84" t="s">
        <v>334</v>
      </c>
      <c r="G18" s="97" t="s">
        <v>328</v>
      </c>
      <c r="H18" s="84" t="s">
        <v>329</v>
      </c>
      <c r="I18" s="84" t="s">
        <v>171</v>
      </c>
      <c r="J18" s="84"/>
      <c r="K18" s="94">
        <v>5.6199999999998855</v>
      </c>
      <c r="L18" s="97" t="s">
        <v>175</v>
      </c>
      <c r="M18" s="98">
        <v>8.6E-3</v>
      </c>
      <c r="N18" s="98">
        <v>1.1299999999999661E-2</v>
      </c>
      <c r="O18" s="94">
        <v>5017608.5257440004</v>
      </c>
      <c r="P18" s="96">
        <v>100.03</v>
      </c>
      <c r="Q18" s="84"/>
      <c r="R18" s="94">
        <v>5019.1137648090007</v>
      </c>
      <c r="S18" s="95">
        <v>2.0059593898433289E-3</v>
      </c>
      <c r="T18" s="95">
        <f t="shared" si="0"/>
        <v>1.0187152959398604E-2</v>
      </c>
      <c r="U18" s="95">
        <f>R18/'סכום נכסי הקרן'!$C$42</f>
        <v>1.0704745418527583E-3</v>
      </c>
    </row>
    <row r="19" spans="2:24" s="140" customFormat="1">
      <c r="B19" s="87" t="s">
        <v>339</v>
      </c>
      <c r="C19" s="84" t="s">
        <v>340</v>
      </c>
      <c r="D19" s="97" t="s">
        <v>131</v>
      </c>
      <c r="E19" s="97" t="s">
        <v>326</v>
      </c>
      <c r="F19" s="84" t="s">
        <v>334</v>
      </c>
      <c r="G19" s="97" t="s">
        <v>328</v>
      </c>
      <c r="H19" s="84" t="s">
        <v>329</v>
      </c>
      <c r="I19" s="84" t="s">
        <v>171</v>
      </c>
      <c r="J19" s="84"/>
      <c r="K19" s="94">
        <v>8.3099999999783485</v>
      </c>
      <c r="L19" s="97" t="s">
        <v>175</v>
      </c>
      <c r="M19" s="98">
        <v>1.2199999999999999E-2</v>
      </c>
      <c r="N19" s="98">
        <v>1.6899999999947221E-2</v>
      </c>
      <c r="O19" s="94">
        <v>189924.96</v>
      </c>
      <c r="P19" s="96">
        <v>97.76</v>
      </c>
      <c r="Q19" s="84"/>
      <c r="R19" s="94">
        <v>185.67062684199999</v>
      </c>
      <c r="S19" s="95">
        <v>2.3692997075877486E-4</v>
      </c>
      <c r="T19" s="95">
        <f t="shared" si="0"/>
        <v>3.7685040912374148E-4</v>
      </c>
      <c r="U19" s="95">
        <f>R19/'סכום נכסי הקרן'!$C$42</f>
        <v>3.9599755757233343E-5</v>
      </c>
      <c r="X19" s="144"/>
    </row>
    <row r="20" spans="2:24" s="140" customFormat="1">
      <c r="B20" s="87" t="s">
        <v>341</v>
      </c>
      <c r="C20" s="84" t="s">
        <v>342</v>
      </c>
      <c r="D20" s="97" t="s">
        <v>131</v>
      </c>
      <c r="E20" s="97" t="s">
        <v>326</v>
      </c>
      <c r="F20" s="84" t="s">
        <v>334</v>
      </c>
      <c r="G20" s="97" t="s">
        <v>328</v>
      </c>
      <c r="H20" s="84" t="s">
        <v>329</v>
      </c>
      <c r="I20" s="84" t="s">
        <v>171</v>
      </c>
      <c r="J20" s="84"/>
      <c r="K20" s="94">
        <v>10.829999999999147</v>
      </c>
      <c r="L20" s="97" t="s">
        <v>175</v>
      </c>
      <c r="M20" s="98">
        <v>1.2199999999999999E-2</v>
      </c>
      <c r="N20" s="98">
        <v>1.0300000000000033E-2</v>
      </c>
      <c r="O20" s="94">
        <v>2741084.2362620002</v>
      </c>
      <c r="P20" s="96">
        <v>102.26</v>
      </c>
      <c r="Q20" s="84"/>
      <c r="R20" s="94">
        <v>2803.0327491329999</v>
      </c>
      <c r="S20" s="95">
        <v>3.9050844835175169E-3</v>
      </c>
      <c r="T20" s="95">
        <f t="shared" si="0"/>
        <v>5.6892361288623005E-3</v>
      </c>
      <c r="U20" s="95">
        <f>R20/'סכום נכסי הקרן'!$C$42</f>
        <v>5.9782968438863639E-4</v>
      </c>
    </row>
    <row r="21" spans="2:24" s="140" customFormat="1">
      <c r="B21" s="87" t="s">
        <v>343</v>
      </c>
      <c r="C21" s="84" t="s">
        <v>344</v>
      </c>
      <c r="D21" s="97" t="s">
        <v>131</v>
      </c>
      <c r="E21" s="97" t="s">
        <v>326</v>
      </c>
      <c r="F21" s="84" t="s">
        <v>334</v>
      </c>
      <c r="G21" s="97" t="s">
        <v>328</v>
      </c>
      <c r="H21" s="84" t="s">
        <v>329</v>
      </c>
      <c r="I21" s="84" t="s">
        <v>171</v>
      </c>
      <c r="J21" s="84"/>
      <c r="K21" s="94">
        <v>6.0000000000066972E-2</v>
      </c>
      <c r="L21" s="97" t="s">
        <v>175</v>
      </c>
      <c r="M21" s="98">
        <v>2.58E-2</v>
      </c>
      <c r="N21" s="98">
        <v>5.4699999999996522E-2</v>
      </c>
      <c r="O21" s="94">
        <v>4511338.2569249999</v>
      </c>
      <c r="P21" s="96">
        <v>105.92</v>
      </c>
      <c r="Q21" s="84"/>
      <c r="R21" s="94">
        <v>4778.4095197779998</v>
      </c>
      <c r="S21" s="95">
        <v>1.6563946531304833E-3</v>
      </c>
      <c r="T21" s="95">
        <f t="shared" si="0"/>
        <v>9.6986023751699808E-3</v>
      </c>
      <c r="U21" s="95">
        <f>R21/'סכום נכסי הקרן'!$C$42</f>
        <v>1.0191372383972785E-3</v>
      </c>
    </row>
    <row r="22" spans="2:24" s="140" customFormat="1">
      <c r="B22" s="87" t="s">
        <v>345</v>
      </c>
      <c r="C22" s="84" t="s">
        <v>346</v>
      </c>
      <c r="D22" s="97" t="s">
        <v>131</v>
      </c>
      <c r="E22" s="97" t="s">
        <v>326</v>
      </c>
      <c r="F22" s="84" t="s">
        <v>334</v>
      </c>
      <c r="G22" s="97" t="s">
        <v>328</v>
      </c>
      <c r="H22" s="84" t="s">
        <v>329</v>
      </c>
      <c r="I22" s="84" t="s">
        <v>171</v>
      </c>
      <c r="J22" s="84"/>
      <c r="K22" s="94">
        <v>1.6900000000004864</v>
      </c>
      <c r="L22" s="97" t="s">
        <v>175</v>
      </c>
      <c r="M22" s="98">
        <v>4.0999999999999995E-3</v>
      </c>
      <c r="N22" s="98">
        <v>3.4999999999972956E-3</v>
      </c>
      <c r="O22" s="94">
        <v>922698.67576400016</v>
      </c>
      <c r="P22" s="96">
        <v>100.22</v>
      </c>
      <c r="Q22" s="84"/>
      <c r="R22" s="94">
        <v>924.72859639500007</v>
      </c>
      <c r="S22" s="95">
        <v>7.4843523055336631E-4</v>
      </c>
      <c r="T22" s="95">
        <f t="shared" si="0"/>
        <v>1.8768954239403116E-3</v>
      </c>
      <c r="U22" s="95">
        <f>R22/'סכום נכסי הקרן'!$C$42</f>
        <v>1.9722573883553958E-4</v>
      </c>
    </row>
    <row r="23" spans="2:24" s="140" customFormat="1">
      <c r="B23" s="87" t="s">
        <v>347</v>
      </c>
      <c r="C23" s="84" t="s">
        <v>348</v>
      </c>
      <c r="D23" s="97" t="s">
        <v>131</v>
      </c>
      <c r="E23" s="97" t="s">
        <v>326</v>
      </c>
      <c r="F23" s="84" t="s">
        <v>334</v>
      </c>
      <c r="G23" s="97" t="s">
        <v>328</v>
      </c>
      <c r="H23" s="84" t="s">
        <v>329</v>
      </c>
      <c r="I23" s="84" t="s">
        <v>171</v>
      </c>
      <c r="J23" s="84"/>
      <c r="K23" s="94">
        <v>1.0800000000000498</v>
      </c>
      <c r="L23" s="97" t="s">
        <v>175</v>
      </c>
      <c r="M23" s="98">
        <v>6.4000000000000003E-3</v>
      </c>
      <c r="N23" s="98">
        <v>3.3000000000004952E-3</v>
      </c>
      <c r="O23" s="94">
        <v>6383537.7848110013</v>
      </c>
      <c r="P23" s="96">
        <v>101.21</v>
      </c>
      <c r="Q23" s="84"/>
      <c r="R23" s="94">
        <v>6460.7786136959994</v>
      </c>
      <c r="S23" s="95">
        <v>2.0264588162614149E-3</v>
      </c>
      <c r="T23" s="95">
        <f t="shared" si="0"/>
        <v>1.3113259244291514E-2</v>
      </c>
      <c r="U23" s="95">
        <f>R23/'סכום נכסי הקרן'!$C$42</f>
        <v>1.3779522343167112E-3</v>
      </c>
    </row>
    <row r="24" spans="2:24" s="140" customFormat="1">
      <c r="B24" s="87" t="s">
        <v>349</v>
      </c>
      <c r="C24" s="84" t="s">
        <v>350</v>
      </c>
      <c r="D24" s="97" t="s">
        <v>131</v>
      </c>
      <c r="E24" s="97" t="s">
        <v>326</v>
      </c>
      <c r="F24" s="84" t="s">
        <v>351</v>
      </c>
      <c r="G24" s="97" t="s">
        <v>328</v>
      </c>
      <c r="H24" s="84" t="s">
        <v>329</v>
      </c>
      <c r="I24" s="84" t="s">
        <v>171</v>
      </c>
      <c r="J24" s="84"/>
      <c r="K24" s="94">
        <v>3.3200000000001606</v>
      </c>
      <c r="L24" s="97" t="s">
        <v>175</v>
      </c>
      <c r="M24" s="98">
        <v>0.05</v>
      </c>
      <c r="N24" s="98">
        <v>5.5000000000005001E-3</v>
      </c>
      <c r="O24" s="94">
        <v>8183635.3748089997</v>
      </c>
      <c r="P24" s="96">
        <v>122.05</v>
      </c>
      <c r="Q24" s="84"/>
      <c r="R24" s="94">
        <v>9988.1267408700005</v>
      </c>
      <c r="S24" s="95">
        <v>2.5966547779621633E-3</v>
      </c>
      <c r="T24" s="95">
        <f t="shared" si="0"/>
        <v>2.0272617767805114E-2</v>
      </c>
      <c r="U24" s="95">
        <f>R24/'סכום נכסי הקרן'!$C$42</f>
        <v>2.1302636078636434E-3</v>
      </c>
    </row>
    <row r="25" spans="2:24" s="140" customFormat="1">
      <c r="B25" s="87" t="s">
        <v>352</v>
      </c>
      <c r="C25" s="84" t="s">
        <v>353</v>
      </c>
      <c r="D25" s="97" t="s">
        <v>131</v>
      </c>
      <c r="E25" s="97" t="s">
        <v>326</v>
      </c>
      <c r="F25" s="84" t="s">
        <v>351</v>
      </c>
      <c r="G25" s="97" t="s">
        <v>328</v>
      </c>
      <c r="H25" s="84" t="s">
        <v>329</v>
      </c>
      <c r="I25" s="84" t="s">
        <v>171</v>
      </c>
      <c r="J25" s="84"/>
      <c r="K25" s="94">
        <v>1.2000000000004514</v>
      </c>
      <c r="L25" s="97" t="s">
        <v>175</v>
      </c>
      <c r="M25" s="98">
        <v>1.6E-2</v>
      </c>
      <c r="N25" s="98">
        <v>2.9999999999954859E-3</v>
      </c>
      <c r="O25" s="94">
        <v>434290.335876</v>
      </c>
      <c r="P25" s="96">
        <v>102.02</v>
      </c>
      <c r="Q25" s="84"/>
      <c r="R25" s="94">
        <v>443.06300548400003</v>
      </c>
      <c r="S25" s="95">
        <v>2.0688275764116842E-4</v>
      </c>
      <c r="T25" s="95">
        <f t="shared" si="0"/>
        <v>8.9927242517646565E-4</v>
      </c>
      <c r="U25" s="95">
        <f>R25/'סכום נכסי הקרן'!$C$42</f>
        <v>9.4496297560101177E-5</v>
      </c>
    </row>
    <row r="26" spans="2:24" s="140" customFormat="1">
      <c r="B26" s="87" t="s">
        <v>354</v>
      </c>
      <c r="C26" s="84" t="s">
        <v>355</v>
      </c>
      <c r="D26" s="97" t="s">
        <v>131</v>
      </c>
      <c r="E26" s="97" t="s">
        <v>326</v>
      </c>
      <c r="F26" s="84" t="s">
        <v>351</v>
      </c>
      <c r="G26" s="97" t="s">
        <v>328</v>
      </c>
      <c r="H26" s="84" t="s">
        <v>329</v>
      </c>
      <c r="I26" s="84" t="s">
        <v>171</v>
      </c>
      <c r="J26" s="84"/>
      <c r="K26" s="94">
        <v>2.2099999999997983</v>
      </c>
      <c r="L26" s="97" t="s">
        <v>175</v>
      </c>
      <c r="M26" s="98">
        <v>6.9999999999999993E-3</v>
      </c>
      <c r="N26" s="98">
        <v>3.4000000000002366E-3</v>
      </c>
      <c r="O26" s="94">
        <v>4089641.6595899998</v>
      </c>
      <c r="P26" s="96">
        <v>103.28</v>
      </c>
      <c r="Q26" s="84"/>
      <c r="R26" s="94">
        <v>4223.7822006850001</v>
      </c>
      <c r="S26" s="95">
        <v>1.1505198187764069E-3</v>
      </c>
      <c r="T26" s="95">
        <f t="shared" si="0"/>
        <v>8.5728910245573536E-3</v>
      </c>
      <c r="U26" s="95">
        <f>R26/'סכום נכסי הקרן'!$C$42</f>
        <v>9.0084654941790729E-4</v>
      </c>
    </row>
    <row r="27" spans="2:24" s="140" customFormat="1">
      <c r="B27" s="87" t="s">
        <v>356</v>
      </c>
      <c r="C27" s="84" t="s">
        <v>357</v>
      </c>
      <c r="D27" s="97" t="s">
        <v>131</v>
      </c>
      <c r="E27" s="97" t="s">
        <v>326</v>
      </c>
      <c r="F27" s="84" t="s">
        <v>351</v>
      </c>
      <c r="G27" s="97" t="s">
        <v>328</v>
      </c>
      <c r="H27" s="84" t="s">
        <v>329</v>
      </c>
      <c r="I27" s="84" t="s">
        <v>171</v>
      </c>
      <c r="J27" s="84"/>
      <c r="K27" s="94">
        <v>4.7099999999971898</v>
      </c>
      <c r="L27" s="97" t="s">
        <v>175</v>
      </c>
      <c r="M27" s="98">
        <v>6.0000000000000001E-3</v>
      </c>
      <c r="N27" s="98">
        <v>8.5999999999936891E-3</v>
      </c>
      <c r="O27" s="94">
        <v>663787.7352</v>
      </c>
      <c r="P27" s="96">
        <v>100.27</v>
      </c>
      <c r="Q27" s="84"/>
      <c r="R27" s="94">
        <v>665.57995809700003</v>
      </c>
      <c r="S27" s="95">
        <v>2.9844625022199542E-4</v>
      </c>
      <c r="T27" s="95">
        <f t="shared" si="0"/>
        <v>1.3509087774387747E-3</v>
      </c>
      <c r="U27" s="95">
        <f>R27/'סכום נכסי הקרן'!$C$42</f>
        <v>1.4195462268773207E-4</v>
      </c>
    </row>
    <row r="28" spans="2:24" s="140" customFormat="1">
      <c r="B28" s="87" t="s">
        <v>358</v>
      </c>
      <c r="C28" s="84" t="s">
        <v>359</v>
      </c>
      <c r="D28" s="97" t="s">
        <v>131</v>
      </c>
      <c r="E28" s="97" t="s">
        <v>326</v>
      </c>
      <c r="F28" s="84" t="s">
        <v>351</v>
      </c>
      <c r="G28" s="97" t="s">
        <v>328</v>
      </c>
      <c r="H28" s="84" t="s">
        <v>329</v>
      </c>
      <c r="I28" s="84" t="s">
        <v>171</v>
      </c>
      <c r="J28" s="84"/>
      <c r="K28" s="94">
        <v>6.1000000000002297</v>
      </c>
      <c r="L28" s="97" t="s">
        <v>175</v>
      </c>
      <c r="M28" s="98">
        <v>1.7500000000000002E-2</v>
      </c>
      <c r="N28" s="98">
        <v>1.1999999999999489E-2</v>
      </c>
      <c r="O28" s="94">
        <v>3798499.2</v>
      </c>
      <c r="P28" s="96">
        <v>103.17</v>
      </c>
      <c r="Q28" s="84"/>
      <c r="R28" s="94">
        <v>3918.9118749609997</v>
      </c>
      <c r="S28" s="95">
        <v>1.8975920533414064E-3</v>
      </c>
      <c r="T28" s="95">
        <f t="shared" si="0"/>
        <v>7.9541043649068409E-3</v>
      </c>
      <c r="U28" s="95">
        <f>R28/'סכום נכסי הקרן'!$C$42</f>
        <v>8.3582393037665112E-4</v>
      </c>
    </row>
    <row r="29" spans="2:24" s="140" customFormat="1">
      <c r="B29" s="87" t="s">
        <v>360</v>
      </c>
      <c r="C29" s="84" t="s">
        <v>361</v>
      </c>
      <c r="D29" s="97" t="s">
        <v>131</v>
      </c>
      <c r="E29" s="97" t="s">
        <v>326</v>
      </c>
      <c r="F29" s="84" t="s">
        <v>362</v>
      </c>
      <c r="G29" s="97" t="s">
        <v>328</v>
      </c>
      <c r="H29" s="84" t="s">
        <v>363</v>
      </c>
      <c r="I29" s="84" t="s">
        <v>171</v>
      </c>
      <c r="J29" s="84"/>
      <c r="K29" s="94">
        <v>1.2400000000000873</v>
      </c>
      <c r="L29" s="97" t="s">
        <v>175</v>
      </c>
      <c r="M29" s="98">
        <v>8.0000000000000002E-3</v>
      </c>
      <c r="N29" s="98">
        <v>5.3000000000010183E-3</v>
      </c>
      <c r="O29" s="94">
        <v>2672926.6671600002</v>
      </c>
      <c r="P29" s="96">
        <v>102.87</v>
      </c>
      <c r="Q29" s="84"/>
      <c r="R29" s="94">
        <v>2749.6396108240001</v>
      </c>
      <c r="S29" s="95">
        <v>4.1470299239147303E-3</v>
      </c>
      <c r="T29" s="95">
        <f t="shared" si="0"/>
        <v>5.5808655892762536E-3</v>
      </c>
      <c r="U29" s="95">
        <f>R29/'סכום נכסי הקרן'!$C$42</f>
        <v>5.8644201757180692E-4</v>
      </c>
    </row>
    <row r="30" spans="2:24" s="140" customFormat="1">
      <c r="B30" s="87" t="s">
        <v>364</v>
      </c>
      <c r="C30" s="84" t="s">
        <v>365</v>
      </c>
      <c r="D30" s="97" t="s">
        <v>131</v>
      </c>
      <c r="E30" s="97" t="s">
        <v>326</v>
      </c>
      <c r="F30" s="84" t="s">
        <v>327</v>
      </c>
      <c r="G30" s="97" t="s">
        <v>328</v>
      </c>
      <c r="H30" s="84" t="s">
        <v>363</v>
      </c>
      <c r="I30" s="84" t="s">
        <v>171</v>
      </c>
      <c r="J30" s="84"/>
      <c r="K30" s="94">
        <v>1.8299999999998331</v>
      </c>
      <c r="L30" s="97" t="s">
        <v>175</v>
      </c>
      <c r="M30" s="98">
        <v>3.4000000000000002E-2</v>
      </c>
      <c r="N30" s="98">
        <v>3.0000000000006953E-3</v>
      </c>
      <c r="O30" s="94">
        <v>2615129.5815460002</v>
      </c>
      <c r="P30" s="96">
        <v>110.02</v>
      </c>
      <c r="Q30" s="84"/>
      <c r="R30" s="94">
        <v>2877.1655859560001</v>
      </c>
      <c r="S30" s="95">
        <v>1.3979080962643227E-3</v>
      </c>
      <c r="T30" s="95">
        <f t="shared" si="0"/>
        <v>5.839701446728786E-3</v>
      </c>
      <c r="U30" s="95">
        <f>R30/'סכום נכסי הקרן'!$C$42</f>
        <v>6.1364070566708438E-4</v>
      </c>
    </row>
    <row r="31" spans="2:24" s="140" customFormat="1">
      <c r="B31" s="87" t="s">
        <v>366</v>
      </c>
      <c r="C31" s="84" t="s">
        <v>367</v>
      </c>
      <c r="D31" s="97" t="s">
        <v>131</v>
      </c>
      <c r="E31" s="97" t="s">
        <v>326</v>
      </c>
      <c r="F31" s="84" t="s">
        <v>334</v>
      </c>
      <c r="G31" s="97" t="s">
        <v>328</v>
      </c>
      <c r="H31" s="84" t="s">
        <v>363</v>
      </c>
      <c r="I31" s="84" t="s">
        <v>171</v>
      </c>
      <c r="J31" s="84"/>
      <c r="K31" s="94">
        <v>0.72000000000011255</v>
      </c>
      <c r="L31" s="97" t="s">
        <v>175</v>
      </c>
      <c r="M31" s="98">
        <v>0.03</v>
      </c>
      <c r="N31" s="98">
        <v>3.0000000000122062E-4</v>
      </c>
      <c r="O31" s="94">
        <v>1934808.7235989999</v>
      </c>
      <c r="P31" s="96">
        <v>110.09</v>
      </c>
      <c r="Q31" s="84"/>
      <c r="R31" s="94">
        <v>2130.0309560580004</v>
      </c>
      <c r="S31" s="95">
        <v>4.0308515074979163E-3</v>
      </c>
      <c r="T31" s="95">
        <f t="shared" si="0"/>
        <v>4.3232634633143521E-3</v>
      </c>
      <c r="U31" s="95">
        <f>R31/'סכום נכסי הקרן'!$C$42</f>
        <v>4.5429213575619157E-4</v>
      </c>
    </row>
    <row r="32" spans="2:24" s="140" customFormat="1">
      <c r="B32" s="87" t="s">
        <v>368</v>
      </c>
      <c r="C32" s="84" t="s">
        <v>369</v>
      </c>
      <c r="D32" s="97" t="s">
        <v>131</v>
      </c>
      <c r="E32" s="97" t="s">
        <v>326</v>
      </c>
      <c r="F32" s="84" t="s">
        <v>370</v>
      </c>
      <c r="G32" s="97" t="s">
        <v>371</v>
      </c>
      <c r="H32" s="84" t="s">
        <v>363</v>
      </c>
      <c r="I32" s="84" t="s">
        <v>171</v>
      </c>
      <c r="J32" s="84"/>
      <c r="K32" s="94">
        <v>6.4500000000004185</v>
      </c>
      <c r="L32" s="97" t="s">
        <v>175</v>
      </c>
      <c r="M32" s="98">
        <v>8.3000000000000001E-3</v>
      </c>
      <c r="N32" s="98">
        <v>1.2500000000000368E-2</v>
      </c>
      <c r="O32" s="94">
        <v>6909432.9745389996</v>
      </c>
      <c r="P32" s="96">
        <v>98.51</v>
      </c>
      <c r="Q32" s="84"/>
      <c r="R32" s="94">
        <v>6806.4824566070001</v>
      </c>
      <c r="S32" s="95">
        <v>4.5117759667413684E-3</v>
      </c>
      <c r="T32" s="95">
        <f t="shared" si="0"/>
        <v>1.3814924536494806E-2</v>
      </c>
      <c r="U32" s="95">
        <f>R32/'סכום נכסי הקרן'!$C$42</f>
        <v>1.4516838092914766E-3</v>
      </c>
    </row>
    <row r="33" spans="2:21" s="140" customFormat="1">
      <c r="B33" s="87" t="s">
        <v>372</v>
      </c>
      <c r="C33" s="84" t="s">
        <v>373</v>
      </c>
      <c r="D33" s="97" t="s">
        <v>131</v>
      </c>
      <c r="E33" s="97" t="s">
        <v>326</v>
      </c>
      <c r="F33" s="84" t="s">
        <v>370</v>
      </c>
      <c r="G33" s="97" t="s">
        <v>371</v>
      </c>
      <c r="H33" s="84" t="s">
        <v>363</v>
      </c>
      <c r="I33" s="84" t="s">
        <v>171</v>
      </c>
      <c r="J33" s="84"/>
      <c r="K33" s="94">
        <v>10.069999999998869</v>
      </c>
      <c r="L33" s="97" t="s">
        <v>175</v>
      </c>
      <c r="M33" s="98">
        <v>1.6500000000000001E-2</v>
      </c>
      <c r="N33" s="98">
        <v>2.01999999999996E-2</v>
      </c>
      <c r="O33" s="94">
        <v>1032693.13158</v>
      </c>
      <c r="P33" s="96">
        <v>97.61</v>
      </c>
      <c r="Q33" s="84"/>
      <c r="R33" s="94">
        <v>1008.011760802</v>
      </c>
      <c r="S33" s="95">
        <v>2.4421343255648965E-3</v>
      </c>
      <c r="T33" s="95">
        <f t="shared" si="0"/>
        <v>2.045932902370358E-3</v>
      </c>
      <c r="U33" s="95">
        <f>R33/'סכום נכסי הקרן'!$C$42</f>
        <v>2.149883382585124E-4</v>
      </c>
    </row>
    <row r="34" spans="2:21" s="140" customFormat="1">
      <c r="B34" s="87" t="s">
        <v>374</v>
      </c>
      <c r="C34" s="84" t="s">
        <v>375</v>
      </c>
      <c r="D34" s="97" t="s">
        <v>131</v>
      </c>
      <c r="E34" s="97" t="s">
        <v>326</v>
      </c>
      <c r="F34" s="84" t="s">
        <v>376</v>
      </c>
      <c r="G34" s="97" t="s">
        <v>377</v>
      </c>
      <c r="H34" s="84" t="s">
        <v>363</v>
      </c>
      <c r="I34" s="84" t="s">
        <v>378</v>
      </c>
      <c r="J34" s="84"/>
      <c r="K34" s="94">
        <v>3.1999999999999402</v>
      </c>
      <c r="L34" s="97" t="s">
        <v>175</v>
      </c>
      <c r="M34" s="98">
        <v>6.5000000000000006E-3</v>
      </c>
      <c r="N34" s="98">
        <v>6.4000000000004739E-3</v>
      </c>
      <c r="O34" s="94">
        <v>3355065.5652330001</v>
      </c>
      <c r="P34" s="96">
        <v>100.47</v>
      </c>
      <c r="Q34" s="84"/>
      <c r="R34" s="94">
        <v>3370.8344783060002</v>
      </c>
      <c r="S34" s="95">
        <v>3.1749038973790805E-3</v>
      </c>
      <c r="T34" s="95">
        <f t="shared" si="0"/>
        <v>6.84168720623223E-3</v>
      </c>
      <c r="U34" s="95">
        <f>R34/'סכום נכסי הקרן'!$C$42</f>
        <v>7.1893020619017822E-4</v>
      </c>
    </row>
    <row r="35" spans="2:21" s="140" customFormat="1">
      <c r="B35" s="87" t="s">
        <v>379</v>
      </c>
      <c r="C35" s="84" t="s">
        <v>380</v>
      </c>
      <c r="D35" s="97" t="s">
        <v>131</v>
      </c>
      <c r="E35" s="97" t="s">
        <v>326</v>
      </c>
      <c r="F35" s="84" t="s">
        <v>376</v>
      </c>
      <c r="G35" s="97" t="s">
        <v>377</v>
      </c>
      <c r="H35" s="84" t="s">
        <v>363</v>
      </c>
      <c r="I35" s="84" t="s">
        <v>378</v>
      </c>
      <c r="J35" s="84"/>
      <c r="K35" s="94">
        <v>4.340000000000221</v>
      </c>
      <c r="L35" s="97" t="s">
        <v>175</v>
      </c>
      <c r="M35" s="98">
        <v>1.6399999999999998E-2</v>
      </c>
      <c r="N35" s="98">
        <v>1.0500000000000096E-2</v>
      </c>
      <c r="O35" s="94">
        <v>4978193.1717720004</v>
      </c>
      <c r="P35" s="96">
        <v>102.85</v>
      </c>
      <c r="Q35" s="94">
        <v>40.936808214999999</v>
      </c>
      <c r="R35" s="94">
        <v>5161.0084784789997</v>
      </c>
      <c r="S35" s="95">
        <v>4.6711399886444471E-3</v>
      </c>
      <c r="T35" s="95">
        <f t="shared" si="0"/>
        <v>1.0475152638230621E-2</v>
      </c>
      <c r="U35" s="95">
        <f>R35/'סכום נכסי הקרן'!$C$42</f>
        <v>1.1007377886578444E-3</v>
      </c>
    </row>
    <row r="36" spans="2:21" s="140" customFormat="1">
      <c r="B36" s="87" t="s">
        <v>381</v>
      </c>
      <c r="C36" s="84" t="s">
        <v>382</v>
      </c>
      <c r="D36" s="97" t="s">
        <v>131</v>
      </c>
      <c r="E36" s="97" t="s">
        <v>326</v>
      </c>
      <c r="F36" s="84" t="s">
        <v>376</v>
      </c>
      <c r="G36" s="97" t="s">
        <v>377</v>
      </c>
      <c r="H36" s="84" t="s">
        <v>363</v>
      </c>
      <c r="I36" s="84" t="s">
        <v>171</v>
      </c>
      <c r="J36" s="84"/>
      <c r="K36" s="94">
        <v>5.7000000000001476</v>
      </c>
      <c r="L36" s="97" t="s">
        <v>175</v>
      </c>
      <c r="M36" s="98">
        <v>1.34E-2</v>
      </c>
      <c r="N36" s="98">
        <v>1.5900000000000525E-2</v>
      </c>
      <c r="O36" s="94">
        <v>16629818.885175541</v>
      </c>
      <c r="P36" s="96">
        <v>100.2</v>
      </c>
      <c r="Q36" s="145">
        <v>852.75171691421224</v>
      </c>
      <c r="R36" s="94">
        <v>17505.688187212003</v>
      </c>
      <c r="S36" s="95">
        <v>4.1502553626887439E-3</v>
      </c>
      <c r="T36" s="95">
        <f t="shared" si="0"/>
        <v>3.5530799176745162E-2</v>
      </c>
      <c r="U36" s="95">
        <f>R36/'סכום נכסי הקרן'!$C$42</f>
        <v>3.7336060548004185E-3</v>
      </c>
    </row>
    <row r="37" spans="2:21" s="140" customFormat="1">
      <c r="B37" s="87" t="s">
        <v>383</v>
      </c>
      <c r="C37" s="84" t="s">
        <v>384</v>
      </c>
      <c r="D37" s="97" t="s">
        <v>131</v>
      </c>
      <c r="E37" s="97" t="s">
        <v>326</v>
      </c>
      <c r="F37" s="84" t="s">
        <v>351</v>
      </c>
      <c r="G37" s="97" t="s">
        <v>328</v>
      </c>
      <c r="H37" s="84" t="s">
        <v>363</v>
      </c>
      <c r="I37" s="84" t="s">
        <v>171</v>
      </c>
      <c r="J37" s="84"/>
      <c r="K37" s="94">
        <v>3.2000000000017783</v>
      </c>
      <c r="L37" s="97" t="s">
        <v>175</v>
      </c>
      <c r="M37" s="98">
        <v>4.2000000000000003E-2</v>
      </c>
      <c r="N37" s="98">
        <v>5.7000000000032606E-3</v>
      </c>
      <c r="O37" s="94">
        <v>862867.95192699996</v>
      </c>
      <c r="P37" s="96">
        <v>117.31</v>
      </c>
      <c r="Q37" s="84"/>
      <c r="R37" s="94">
        <v>1012.230355231</v>
      </c>
      <c r="S37" s="95">
        <v>8.6482765138503844E-4</v>
      </c>
      <c r="T37" s="95">
        <f t="shared" si="0"/>
        <v>2.054495263921755E-3</v>
      </c>
      <c r="U37" s="95">
        <f>R37/'סכום נכסי הקרן'!$C$42</f>
        <v>2.1588807836209583E-4</v>
      </c>
    </row>
    <row r="38" spans="2:21" s="140" customFormat="1">
      <c r="B38" s="87" t="s">
        <v>385</v>
      </c>
      <c r="C38" s="84" t="s">
        <v>386</v>
      </c>
      <c r="D38" s="97" t="s">
        <v>131</v>
      </c>
      <c r="E38" s="97" t="s">
        <v>326</v>
      </c>
      <c r="F38" s="84" t="s">
        <v>351</v>
      </c>
      <c r="G38" s="97" t="s">
        <v>328</v>
      </c>
      <c r="H38" s="84" t="s">
        <v>363</v>
      </c>
      <c r="I38" s="84" t="s">
        <v>171</v>
      </c>
      <c r="J38" s="84"/>
      <c r="K38" s="94">
        <v>1.2099999999999025</v>
      </c>
      <c r="L38" s="97" t="s">
        <v>175</v>
      </c>
      <c r="M38" s="98">
        <v>4.0999999999999995E-2</v>
      </c>
      <c r="N38" s="98">
        <v>7.3999999999995189E-3</v>
      </c>
      <c r="O38" s="94">
        <v>6065554.0590770002</v>
      </c>
      <c r="P38" s="96">
        <v>130.5</v>
      </c>
      <c r="Q38" s="84"/>
      <c r="R38" s="94">
        <v>7915.5479471370008</v>
      </c>
      <c r="S38" s="95">
        <v>2.5950735068510956E-3</v>
      </c>
      <c r="T38" s="95">
        <f t="shared" si="0"/>
        <v>1.6065963330083401E-2</v>
      </c>
      <c r="U38" s="95">
        <f>R38/'סכום נכסי הקרן'!$C$42</f>
        <v>1.6882248459150978E-3</v>
      </c>
    </row>
    <row r="39" spans="2:21" s="140" customFormat="1">
      <c r="B39" s="87" t="s">
        <v>387</v>
      </c>
      <c r="C39" s="84" t="s">
        <v>388</v>
      </c>
      <c r="D39" s="97" t="s">
        <v>131</v>
      </c>
      <c r="E39" s="97" t="s">
        <v>326</v>
      </c>
      <c r="F39" s="84" t="s">
        <v>351</v>
      </c>
      <c r="G39" s="97" t="s">
        <v>328</v>
      </c>
      <c r="H39" s="84" t="s">
        <v>363</v>
      </c>
      <c r="I39" s="84" t="s">
        <v>171</v>
      </c>
      <c r="J39" s="84"/>
      <c r="K39" s="94">
        <v>2.3600000000000798</v>
      </c>
      <c r="L39" s="97" t="s">
        <v>175</v>
      </c>
      <c r="M39" s="98">
        <v>0.04</v>
      </c>
      <c r="N39" s="98">
        <v>3.5000000000002746E-3</v>
      </c>
      <c r="O39" s="94">
        <v>4707208.4915070003</v>
      </c>
      <c r="P39" s="96">
        <v>115.98</v>
      </c>
      <c r="Q39" s="84"/>
      <c r="R39" s="94">
        <v>5459.4201042710001</v>
      </c>
      <c r="S39" s="95">
        <v>1.6205684619420829E-3</v>
      </c>
      <c r="T39" s="95">
        <f t="shared" si="0"/>
        <v>1.1080830257678167E-2</v>
      </c>
      <c r="U39" s="95">
        <f>R39/'סכום נכסי הקרן'!$C$42</f>
        <v>1.1643828988051703E-3</v>
      </c>
    </row>
    <row r="40" spans="2:21" s="140" customFormat="1">
      <c r="B40" s="87" t="s">
        <v>389</v>
      </c>
      <c r="C40" s="84" t="s">
        <v>390</v>
      </c>
      <c r="D40" s="97" t="s">
        <v>131</v>
      </c>
      <c r="E40" s="97" t="s">
        <v>326</v>
      </c>
      <c r="F40" s="84" t="s">
        <v>391</v>
      </c>
      <c r="G40" s="97" t="s">
        <v>377</v>
      </c>
      <c r="H40" s="84" t="s">
        <v>392</v>
      </c>
      <c r="I40" s="84" t="s">
        <v>378</v>
      </c>
      <c r="J40" s="84"/>
      <c r="K40" s="94">
        <v>1.0700000000001633</v>
      </c>
      <c r="L40" s="97" t="s">
        <v>175</v>
      </c>
      <c r="M40" s="98">
        <v>1.6399999999999998E-2</v>
      </c>
      <c r="N40" s="98">
        <v>7.3000000000035233E-3</v>
      </c>
      <c r="O40" s="94">
        <v>1145254.117839</v>
      </c>
      <c r="P40" s="96">
        <v>101.63</v>
      </c>
      <c r="Q40" s="84"/>
      <c r="R40" s="94">
        <v>1163.921796783</v>
      </c>
      <c r="S40" s="95">
        <v>2.1998901874837351E-3</v>
      </c>
      <c r="T40" s="95">
        <f t="shared" si="0"/>
        <v>2.3623790836822547E-3</v>
      </c>
      <c r="U40" s="95">
        <f>R40/'סכום נכסי הקרן'!$C$42</f>
        <v>2.482407673042922E-4</v>
      </c>
    </row>
    <row r="41" spans="2:21" s="140" customFormat="1">
      <c r="B41" s="87" t="s">
        <v>393</v>
      </c>
      <c r="C41" s="84" t="s">
        <v>394</v>
      </c>
      <c r="D41" s="97" t="s">
        <v>131</v>
      </c>
      <c r="E41" s="97" t="s">
        <v>326</v>
      </c>
      <c r="F41" s="84" t="s">
        <v>391</v>
      </c>
      <c r="G41" s="97" t="s">
        <v>377</v>
      </c>
      <c r="H41" s="84" t="s">
        <v>392</v>
      </c>
      <c r="I41" s="84" t="s">
        <v>378</v>
      </c>
      <c r="J41" s="84"/>
      <c r="K41" s="94">
        <v>5.1600000000000623</v>
      </c>
      <c r="L41" s="97" t="s">
        <v>175</v>
      </c>
      <c r="M41" s="98">
        <v>2.3399999999999997E-2</v>
      </c>
      <c r="N41" s="98">
        <v>1.6199999999999912E-2</v>
      </c>
      <c r="O41" s="94">
        <v>8425606.0724119991</v>
      </c>
      <c r="P41" s="96">
        <v>105.82</v>
      </c>
      <c r="Q41" s="84"/>
      <c r="R41" s="94">
        <v>8915.9771398339999</v>
      </c>
      <c r="S41" s="95">
        <v>3.4312310860906948E-3</v>
      </c>
      <c r="T41" s="95">
        <f t="shared" si="0"/>
        <v>1.8096506108872121E-2</v>
      </c>
      <c r="U41" s="95">
        <f>R41/'סכום נכסי הקרן'!$C$42</f>
        <v>1.901595977132961E-3</v>
      </c>
    </row>
    <row r="42" spans="2:21" s="140" customFormat="1">
      <c r="B42" s="87" t="s">
        <v>395</v>
      </c>
      <c r="C42" s="84" t="s">
        <v>396</v>
      </c>
      <c r="D42" s="97" t="s">
        <v>131</v>
      </c>
      <c r="E42" s="97" t="s">
        <v>326</v>
      </c>
      <c r="F42" s="84" t="s">
        <v>391</v>
      </c>
      <c r="G42" s="97" t="s">
        <v>377</v>
      </c>
      <c r="H42" s="84" t="s">
        <v>392</v>
      </c>
      <c r="I42" s="84" t="s">
        <v>378</v>
      </c>
      <c r="J42" s="84"/>
      <c r="K42" s="94">
        <v>2.0499999999999692</v>
      </c>
      <c r="L42" s="97" t="s">
        <v>175</v>
      </c>
      <c r="M42" s="98">
        <v>0.03</v>
      </c>
      <c r="N42" s="98">
        <v>7.6999999999983202E-3</v>
      </c>
      <c r="O42" s="94">
        <v>2993459.692123</v>
      </c>
      <c r="P42" s="96">
        <v>107.4</v>
      </c>
      <c r="Q42" s="84"/>
      <c r="R42" s="94">
        <v>3214.9755612019999</v>
      </c>
      <c r="S42" s="95">
        <v>5.5297403073980341E-3</v>
      </c>
      <c r="T42" s="95">
        <f t="shared" si="0"/>
        <v>6.5253447794561955E-3</v>
      </c>
      <c r="U42" s="95">
        <f>R42/'סכום נכסי הקרן'!$C$42</f>
        <v>6.8568867975768845E-4</v>
      </c>
    </row>
    <row r="43" spans="2:21" s="140" customFormat="1">
      <c r="B43" s="87" t="s">
        <v>397</v>
      </c>
      <c r="C43" s="84" t="s">
        <v>398</v>
      </c>
      <c r="D43" s="97" t="s">
        <v>131</v>
      </c>
      <c r="E43" s="97" t="s">
        <v>326</v>
      </c>
      <c r="F43" s="84" t="s">
        <v>399</v>
      </c>
      <c r="G43" s="97" t="s">
        <v>377</v>
      </c>
      <c r="H43" s="84" t="s">
        <v>392</v>
      </c>
      <c r="I43" s="84" t="s">
        <v>171</v>
      </c>
      <c r="J43" s="84"/>
      <c r="K43" s="94">
        <v>0.5100000000017062</v>
      </c>
      <c r="L43" s="97" t="s">
        <v>175</v>
      </c>
      <c r="M43" s="98">
        <v>4.9500000000000002E-2</v>
      </c>
      <c r="N43" s="98">
        <v>2.3000000000132702E-3</v>
      </c>
      <c r="O43" s="94">
        <v>84356.399812000003</v>
      </c>
      <c r="P43" s="96">
        <v>125.07</v>
      </c>
      <c r="Q43" s="84"/>
      <c r="R43" s="94">
        <v>105.50455408199998</v>
      </c>
      <c r="S43" s="95">
        <v>6.5400482098722506E-4</v>
      </c>
      <c r="T43" s="95">
        <f t="shared" si="0"/>
        <v>2.141396032666689E-4</v>
      </c>
      <c r="U43" s="95">
        <f>R43/'סכום נכסי הקרן'!$C$42</f>
        <v>2.2501968372618933E-5</v>
      </c>
    </row>
    <row r="44" spans="2:21" s="140" customFormat="1">
      <c r="B44" s="87" t="s">
        <v>400</v>
      </c>
      <c r="C44" s="84" t="s">
        <v>401</v>
      </c>
      <c r="D44" s="97" t="s">
        <v>131</v>
      </c>
      <c r="E44" s="97" t="s">
        <v>326</v>
      </c>
      <c r="F44" s="84" t="s">
        <v>399</v>
      </c>
      <c r="G44" s="97" t="s">
        <v>377</v>
      </c>
      <c r="H44" s="84" t="s">
        <v>392</v>
      </c>
      <c r="I44" s="84" t="s">
        <v>171</v>
      </c>
      <c r="J44" s="84"/>
      <c r="K44" s="94">
        <v>2.2099999999999289</v>
      </c>
      <c r="L44" s="97" t="s">
        <v>175</v>
      </c>
      <c r="M44" s="98">
        <v>4.8000000000000001E-2</v>
      </c>
      <c r="N44" s="98">
        <v>6.900000000000045E-3</v>
      </c>
      <c r="O44" s="94">
        <v>7847701.4260670003</v>
      </c>
      <c r="P44" s="96">
        <v>114.3</v>
      </c>
      <c r="Q44" s="84"/>
      <c r="R44" s="94">
        <v>8969.9233600839998</v>
      </c>
      <c r="S44" s="95">
        <v>5.7722956237354238E-3</v>
      </c>
      <c r="T44" s="95">
        <f t="shared" si="0"/>
        <v>1.8205999223198665E-2</v>
      </c>
      <c r="U44" s="95">
        <f>R44/'סכום נכסי הקרן'!$C$42</f>
        <v>1.9131016050411588E-3</v>
      </c>
    </row>
    <row r="45" spans="2:21" s="140" customFormat="1">
      <c r="B45" s="87" t="s">
        <v>402</v>
      </c>
      <c r="C45" s="84" t="s">
        <v>403</v>
      </c>
      <c r="D45" s="97" t="s">
        <v>131</v>
      </c>
      <c r="E45" s="97" t="s">
        <v>326</v>
      </c>
      <c r="F45" s="84" t="s">
        <v>399</v>
      </c>
      <c r="G45" s="97" t="s">
        <v>377</v>
      </c>
      <c r="H45" s="84" t="s">
        <v>392</v>
      </c>
      <c r="I45" s="84" t="s">
        <v>171</v>
      </c>
      <c r="J45" s="84"/>
      <c r="K45" s="94">
        <v>6.1600000000004034</v>
      </c>
      <c r="L45" s="97" t="s">
        <v>175</v>
      </c>
      <c r="M45" s="98">
        <v>3.2000000000000001E-2</v>
      </c>
      <c r="N45" s="98">
        <v>1.750000000000065E-2</v>
      </c>
      <c r="O45" s="94">
        <v>6983814.7039719997</v>
      </c>
      <c r="P45" s="96">
        <v>110.84</v>
      </c>
      <c r="Q45" s="84"/>
      <c r="R45" s="94">
        <v>7740.8604490179987</v>
      </c>
      <c r="S45" s="95">
        <v>4.2336002463433916E-3</v>
      </c>
      <c r="T45" s="95">
        <f t="shared" si="0"/>
        <v>1.5711405066050777E-2</v>
      </c>
      <c r="U45" s="95">
        <f>R45/'סכום נכסי הקרן'!$C$42</f>
        <v>1.6509675673836836E-3</v>
      </c>
    </row>
    <row r="46" spans="2:21" s="140" customFormat="1">
      <c r="B46" s="87" t="s">
        <v>404</v>
      </c>
      <c r="C46" s="84" t="s">
        <v>405</v>
      </c>
      <c r="D46" s="97" t="s">
        <v>131</v>
      </c>
      <c r="E46" s="97" t="s">
        <v>326</v>
      </c>
      <c r="F46" s="84" t="s">
        <v>399</v>
      </c>
      <c r="G46" s="97" t="s">
        <v>377</v>
      </c>
      <c r="H46" s="84" t="s">
        <v>392</v>
      </c>
      <c r="I46" s="84" t="s">
        <v>171</v>
      </c>
      <c r="J46" s="84"/>
      <c r="K46" s="94">
        <v>1.4800000000003812</v>
      </c>
      <c r="L46" s="97" t="s">
        <v>175</v>
      </c>
      <c r="M46" s="98">
        <v>4.9000000000000002E-2</v>
      </c>
      <c r="N46" s="98">
        <v>6.7000000000033378E-3</v>
      </c>
      <c r="O46" s="94">
        <v>908413.38189399999</v>
      </c>
      <c r="P46" s="96">
        <v>115.47</v>
      </c>
      <c r="Q46" s="84"/>
      <c r="R46" s="94">
        <v>1048.9449338950001</v>
      </c>
      <c r="S46" s="95">
        <v>4.5855440113263491E-3</v>
      </c>
      <c r="T46" s="95">
        <f t="shared" si="0"/>
        <v>2.1290138036911509E-3</v>
      </c>
      <c r="U46" s="95">
        <f>R46/'סכום נכסי הקרן'!$C$42</f>
        <v>2.2371854876311058E-4</v>
      </c>
    </row>
    <row r="47" spans="2:21" s="140" customFormat="1">
      <c r="B47" s="87" t="s">
        <v>406</v>
      </c>
      <c r="C47" s="84" t="s">
        <v>407</v>
      </c>
      <c r="D47" s="97" t="s">
        <v>131</v>
      </c>
      <c r="E47" s="97" t="s">
        <v>326</v>
      </c>
      <c r="F47" s="84" t="s">
        <v>408</v>
      </c>
      <c r="G47" s="97" t="s">
        <v>409</v>
      </c>
      <c r="H47" s="84" t="s">
        <v>392</v>
      </c>
      <c r="I47" s="84" t="s">
        <v>171</v>
      </c>
      <c r="J47" s="84"/>
      <c r="K47" s="94">
        <v>2.3500000000000094</v>
      </c>
      <c r="L47" s="97" t="s">
        <v>175</v>
      </c>
      <c r="M47" s="98">
        <v>3.7000000000000005E-2</v>
      </c>
      <c r="N47" s="98">
        <v>6.3000000000009203E-3</v>
      </c>
      <c r="O47" s="94">
        <v>4757303.7936549997</v>
      </c>
      <c r="P47" s="96">
        <v>111.93</v>
      </c>
      <c r="Q47" s="84"/>
      <c r="R47" s="94">
        <v>5324.8501995770002</v>
      </c>
      <c r="S47" s="95">
        <v>1.9822220658701063E-3</v>
      </c>
      <c r="T47" s="95">
        <f t="shared" si="0"/>
        <v>1.0807697536028922E-2</v>
      </c>
      <c r="U47" s="95">
        <f>R47/'סכום נכסי הקרן'!$C$42</f>
        <v>1.1356818842785628E-3</v>
      </c>
    </row>
    <row r="48" spans="2:21" s="140" customFormat="1">
      <c r="B48" s="87" t="s">
        <v>410</v>
      </c>
      <c r="C48" s="84" t="s">
        <v>411</v>
      </c>
      <c r="D48" s="97" t="s">
        <v>131</v>
      </c>
      <c r="E48" s="97" t="s">
        <v>326</v>
      </c>
      <c r="F48" s="84" t="s">
        <v>408</v>
      </c>
      <c r="G48" s="97" t="s">
        <v>409</v>
      </c>
      <c r="H48" s="84" t="s">
        <v>392</v>
      </c>
      <c r="I48" s="84" t="s">
        <v>171</v>
      </c>
      <c r="J48" s="84"/>
      <c r="K48" s="94">
        <v>5.4000000000001762</v>
      </c>
      <c r="L48" s="97" t="s">
        <v>175</v>
      </c>
      <c r="M48" s="98">
        <v>2.2000000000000002E-2</v>
      </c>
      <c r="N48" s="98">
        <v>1.6199999999999062E-2</v>
      </c>
      <c r="O48" s="94">
        <v>3279950.5277240002</v>
      </c>
      <c r="P48" s="96">
        <v>103.89</v>
      </c>
      <c r="Q48" s="84"/>
      <c r="R48" s="94">
        <v>3407.5406294359996</v>
      </c>
      <c r="S48" s="95">
        <v>3.7200984048512777E-3</v>
      </c>
      <c r="T48" s="95">
        <f t="shared" si="0"/>
        <v>6.9161886408747129E-3</v>
      </c>
      <c r="U48" s="95">
        <f>R48/'סכום נכסי הקרן'!$C$42</f>
        <v>7.2675887917016981E-4</v>
      </c>
    </row>
    <row r="49" spans="2:21" s="140" customFormat="1">
      <c r="B49" s="87" t="s">
        <v>412</v>
      </c>
      <c r="C49" s="84" t="s">
        <v>413</v>
      </c>
      <c r="D49" s="97" t="s">
        <v>131</v>
      </c>
      <c r="E49" s="97" t="s">
        <v>326</v>
      </c>
      <c r="F49" s="84" t="s">
        <v>414</v>
      </c>
      <c r="G49" s="97" t="s">
        <v>377</v>
      </c>
      <c r="H49" s="84" t="s">
        <v>392</v>
      </c>
      <c r="I49" s="84" t="s">
        <v>378</v>
      </c>
      <c r="J49" s="84"/>
      <c r="K49" s="94">
        <v>6.7500000000005089</v>
      </c>
      <c r="L49" s="97" t="s">
        <v>175</v>
      </c>
      <c r="M49" s="98">
        <v>1.8200000000000001E-2</v>
      </c>
      <c r="N49" s="98">
        <v>1.7700000000004688E-2</v>
      </c>
      <c r="O49" s="94">
        <v>1459055.8311300001</v>
      </c>
      <c r="P49" s="96">
        <v>100.92</v>
      </c>
      <c r="Q49" s="84"/>
      <c r="R49" s="94">
        <v>1472.479105803</v>
      </c>
      <c r="S49" s="95">
        <v>5.547740802775666E-3</v>
      </c>
      <c r="T49" s="95">
        <f t="shared" si="0"/>
        <v>2.9886491088341512E-3</v>
      </c>
      <c r="U49" s="95">
        <f>R49/'סכום נכסי הקרן'!$C$42</f>
        <v>3.1404974464295862E-4</v>
      </c>
    </row>
    <row r="50" spans="2:21" s="140" customFormat="1">
      <c r="B50" s="87" t="s">
        <v>415</v>
      </c>
      <c r="C50" s="84" t="s">
        <v>416</v>
      </c>
      <c r="D50" s="97" t="s">
        <v>131</v>
      </c>
      <c r="E50" s="97" t="s">
        <v>326</v>
      </c>
      <c r="F50" s="84" t="s">
        <v>362</v>
      </c>
      <c r="G50" s="97" t="s">
        <v>328</v>
      </c>
      <c r="H50" s="84" t="s">
        <v>392</v>
      </c>
      <c r="I50" s="84" t="s">
        <v>171</v>
      </c>
      <c r="J50" s="84"/>
      <c r="K50" s="94">
        <v>1.050000000000419</v>
      </c>
      <c r="L50" s="97" t="s">
        <v>175</v>
      </c>
      <c r="M50" s="98">
        <v>3.1E-2</v>
      </c>
      <c r="N50" s="98">
        <v>2.2000000000005587E-3</v>
      </c>
      <c r="O50" s="94">
        <v>1590603.390961</v>
      </c>
      <c r="P50" s="96">
        <v>112.54</v>
      </c>
      <c r="Q50" s="84"/>
      <c r="R50" s="94">
        <v>1790.0651591449998</v>
      </c>
      <c r="S50" s="95">
        <v>3.0822529018595408E-3</v>
      </c>
      <c r="T50" s="95">
        <f t="shared" si="0"/>
        <v>3.6332445204485747E-3</v>
      </c>
      <c r="U50" s="95">
        <f>R50/'סכום נכסי הקרן'!$C$42</f>
        <v>3.817843688974938E-4</v>
      </c>
    </row>
    <row r="51" spans="2:21" s="140" customFormat="1">
      <c r="B51" s="87" t="s">
        <v>417</v>
      </c>
      <c r="C51" s="84" t="s">
        <v>418</v>
      </c>
      <c r="D51" s="97" t="s">
        <v>131</v>
      </c>
      <c r="E51" s="97" t="s">
        <v>326</v>
      </c>
      <c r="F51" s="84" t="s">
        <v>362</v>
      </c>
      <c r="G51" s="97" t="s">
        <v>328</v>
      </c>
      <c r="H51" s="84" t="s">
        <v>392</v>
      </c>
      <c r="I51" s="84" t="s">
        <v>171</v>
      </c>
      <c r="J51" s="84"/>
      <c r="K51" s="94">
        <v>0.51999999999996227</v>
      </c>
      <c r="L51" s="97" t="s">
        <v>175</v>
      </c>
      <c r="M51" s="98">
        <v>2.7999999999999997E-2</v>
      </c>
      <c r="N51" s="98">
        <v>-2.1999999999993878E-3</v>
      </c>
      <c r="O51" s="94">
        <v>4032303.6102590002</v>
      </c>
      <c r="P51" s="96">
        <v>105.28</v>
      </c>
      <c r="Q51" s="84"/>
      <c r="R51" s="94">
        <v>4245.2088746830004</v>
      </c>
      <c r="S51" s="95">
        <v>4.0998152682817967E-3</v>
      </c>
      <c r="T51" s="95">
        <f t="shared" si="0"/>
        <v>8.6163801375077759E-3</v>
      </c>
      <c r="U51" s="95">
        <f>R51/'סכום נכסי הקרן'!$C$42</f>
        <v>9.0541642173127385E-4</v>
      </c>
    </row>
    <row r="52" spans="2:21" s="140" customFormat="1">
      <c r="B52" s="87" t="s">
        <v>419</v>
      </c>
      <c r="C52" s="84" t="s">
        <v>420</v>
      </c>
      <c r="D52" s="97" t="s">
        <v>131</v>
      </c>
      <c r="E52" s="97" t="s">
        <v>326</v>
      </c>
      <c r="F52" s="84" t="s">
        <v>362</v>
      </c>
      <c r="G52" s="97" t="s">
        <v>328</v>
      </c>
      <c r="H52" s="84" t="s">
        <v>392</v>
      </c>
      <c r="I52" s="84" t="s">
        <v>171</v>
      </c>
      <c r="J52" s="84"/>
      <c r="K52" s="94">
        <v>1.2000000000050328</v>
      </c>
      <c r="L52" s="97" t="s">
        <v>175</v>
      </c>
      <c r="M52" s="98">
        <v>4.2000000000000003E-2</v>
      </c>
      <c r="N52" s="98">
        <v>4.9999999997064155E-4</v>
      </c>
      <c r="O52" s="94">
        <v>92208.420507999996</v>
      </c>
      <c r="P52" s="96">
        <v>129.29</v>
      </c>
      <c r="Q52" s="84"/>
      <c r="R52" s="94">
        <v>119.216263947</v>
      </c>
      <c r="S52" s="95">
        <v>1.1783974301013431E-3</v>
      </c>
      <c r="T52" s="95">
        <f t="shared" si="0"/>
        <v>2.4196987216972202E-4</v>
      </c>
      <c r="U52" s="95">
        <f>R52/'סכום נכסי הקרן'!$C$42</f>
        <v>2.5426396274346799E-5</v>
      </c>
    </row>
    <row r="53" spans="2:21" s="140" customFormat="1">
      <c r="B53" s="87" t="s">
        <v>421</v>
      </c>
      <c r="C53" s="84" t="s">
        <v>422</v>
      </c>
      <c r="D53" s="97" t="s">
        <v>131</v>
      </c>
      <c r="E53" s="97" t="s">
        <v>326</v>
      </c>
      <c r="F53" s="84" t="s">
        <v>327</v>
      </c>
      <c r="G53" s="97" t="s">
        <v>328</v>
      </c>
      <c r="H53" s="84" t="s">
        <v>392</v>
      </c>
      <c r="I53" s="84" t="s">
        <v>171</v>
      </c>
      <c r="J53" s="84"/>
      <c r="K53" s="94">
        <v>2.0099999999999465</v>
      </c>
      <c r="L53" s="97" t="s">
        <v>175</v>
      </c>
      <c r="M53" s="98">
        <v>0.04</v>
      </c>
      <c r="N53" s="98">
        <v>4.3000000000003999E-3</v>
      </c>
      <c r="O53" s="94">
        <v>5111369.4236430004</v>
      </c>
      <c r="P53" s="96">
        <v>117.4</v>
      </c>
      <c r="Q53" s="84"/>
      <c r="R53" s="94">
        <v>6000.7478980320002</v>
      </c>
      <c r="S53" s="95">
        <v>3.7862051822617517E-3</v>
      </c>
      <c r="T53" s="95">
        <f t="shared" si="0"/>
        <v>1.2179547938652458E-2</v>
      </c>
      <c r="U53" s="95">
        <f>R53/'סכום נכסי הקרן'!$C$42</f>
        <v>1.2798370704323247E-3</v>
      </c>
    </row>
    <row r="54" spans="2:21" s="140" customFormat="1">
      <c r="B54" s="87" t="s">
        <v>423</v>
      </c>
      <c r="C54" s="84" t="s">
        <v>424</v>
      </c>
      <c r="D54" s="97" t="s">
        <v>131</v>
      </c>
      <c r="E54" s="97" t="s">
        <v>326</v>
      </c>
      <c r="F54" s="84" t="s">
        <v>425</v>
      </c>
      <c r="G54" s="97" t="s">
        <v>377</v>
      </c>
      <c r="H54" s="84" t="s">
        <v>392</v>
      </c>
      <c r="I54" s="84" t="s">
        <v>171</v>
      </c>
      <c r="J54" s="84"/>
      <c r="K54" s="94">
        <v>4.3199999999998981</v>
      </c>
      <c r="L54" s="97" t="s">
        <v>175</v>
      </c>
      <c r="M54" s="98">
        <v>4.7500000000000001E-2</v>
      </c>
      <c r="N54" s="98">
        <v>1.3100000000000262E-2</v>
      </c>
      <c r="O54" s="94">
        <v>7687479.9115549996</v>
      </c>
      <c r="P54" s="96">
        <v>142.29</v>
      </c>
      <c r="Q54" s="84"/>
      <c r="R54" s="94">
        <v>10938.515172441001</v>
      </c>
      <c r="S54" s="95">
        <v>4.0732686438589519E-3</v>
      </c>
      <c r="T54" s="95">
        <f t="shared" si="0"/>
        <v>2.2201594231964848E-2</v>
      </c>
      <c r="U54" s="95">
        <f>R54/'סכום נכסי הקרן'!$C$42</f>
        <v>2.3329620659064336E-3</v>
      </c>
    </row>
    <row r="55" spans="2:21" s="140" customFormat="1">
      <c r="B55" s="87" t="s">
        <v>426</v>
      </c>
      <c r="C55" s="84" t="s">
        <v>427</v>
      </c>
      <c r="D55" s="97" t="s">
        <v>131</v>
      </c>
      <c r="E55" s="97" t="s">
        <v>326</v>
      </c>
      <c r="F55" s="84" t="s">
        <v>428</v>
      </c>
      <c r="G55" s="97" t="s">
        <v>328</v>
      </c>
      <c r="H55" s="84" t="s">
        <v>392</v>
      </c>
      <c r="I55" s="84" t="s">
        <v>171</v>
      </c>
      <c r="J55" s="84"/>
      <c r="K55" s="94">
        <v>1.9000000000005499</v>
      </c>
      <c r="L55" s="97" t="s">
        <v>175</v>
      </c>
      <c r="M55" s="98">
        <v>3.85E-2</v>
      </c>
      <c r="N55" s="98">
        <v>3.6999999999983513E-3</v>
      </c>
      <c r="O55" s="94">
        <v>786001.01729499991</v>
      </c>
      <c r="P55" s="96">
        <v>115.73</v>
      </c>
      <c r="Q55" s="84"/>
      <c r="R55" s="94">
        <v>909.63902679499995</v>
      </c>
      <c r="S55" s="95">
        <v>1.8453630437064044E-3</v>
      </c>
      <c r="T55" s="95">
        <f t="shared" si="0"/>
        <v>1.8462685521836914E-3</v>
      </c>
      <c r="U55" s="95">
        <f>R55/'סכום נכסי הקרן'!$C$42</f>
        <v>1.9400744157007998E-4</v>
      </c>
    </row>
    <row r="56" spans="2:21" s="140" customFormat="1">
      <c r="B56" s="87" t="s">
        <v>429</v>
      </c>
      <c r="C56" s="84" t="s">
        <v>430</v>
      </c>
      <c r="D56" s="97" t="s">
        <v>131</v>
      </c>
      <c r="E56" s="97" t="s">
        <v>326</v>
      </c>
      <c r="F56" s="84" t="s">
        <v>428</v>
      </c>
      <c r="G56" s="97" t="s">
        <v>328</v>
      </c>
      <c r="H56" s="84" t="s">
        <v>392</v>
      </c>
      <c r="I56" s="84" t="s">
        <v>171</v>
      </c>
      <c r="J56" s="84"/>
      <c r="K56" s="94">
        <v>2.269999999999015</v>
      </c>
      <c r="L56" s="97" t="s">
        <v>175</v>
      </c>
      <c r="M56" s="98">
        <v>4.7500000000000001E-2</v>
      </c>
      <c r="N56" s="98">
        <v>5.7999999999943305E-3</v>
      </c>
      <c r="O56" s="94">
        <v>566136.96748200001</v>
      </c>
      <c r="P56" s="96">
        <v>130.81</v>
      </c>
      <c r="Q56" s="84"/>
      <c r="R56" s="94">
        <v>740.56376509899985</v>
      </c>
      <c r="S56" s="95">
        <v>1.9505902294317645E-3</v>
      </c>
      <c r="T56" s="95">
        <f t="shared" si="0"/>
        <v>1.5031012853598349E-3</v>
      </c>
      <c r="U56" s="95">
        <f>R56/'סכום נכסי הקרן'!$C$42</f>
        <v>1.5794713853976036E-4</v>
      </c>
    </row>
    <row r="57" spans="2:21" s="140" customFormat="1">
      <c r="B57" s="87" t="s">
        <v>431</v>
      </c>
      <c r="C57" s="84" t="s">
        <v>432</v>
      </c>
      <c r="D57" s="97" t="s">
        <v>131</v>
      </c>
      <c r="E57" s="97" t="s">
        <v>326</v>
      </c>
      <c r="F57" s="84" t="s">
        <v>433</v>
      </c>
      <c r="G57" s="97" t="s">
        <v>328</v>
      </c>
      <c r="H57" s="84" t="s">
        <v>392</v>
      </c>
      <c r="I57" s="84" t="s">
        <v>378</v>
      </c>
      <c r="J57" s="84"/>
      <c r="K57" s="94">
        <v>2.509999999998858</v>
      </c>
      <c r="L57" s="97" t="s">
        <v>175</v>
      </c>
      <c r="M57" s="98">
        <v>3.5499999999999997E-2</v>
      </c>
      <c r="N57" s="98">
        <v>3.8999999999987313E-3</v>
      </c>
      <c r="O57" s="94">
        <v>930894.87183900003</v>
      </c>
      <c r="P57" s="96">
        <v>118.57</v>
      </c>
      <c r="Q57" s="84"/>
      <c r="R57" s="94">
        <v>1103.7620011259999</v>
      </c>
      <c r="S57" s="95">
        <v>2.6121812579774704E-3</v>
      </c>
      <c r="T57" s="95">
        <f t="shared" si="0"/>
        <v>2.2402744514539502E-3</v>
      </c>
      <c r="U57" s="95">
        <f>R57/'סכום נכסי הקרן'!$C$42</f>
        <v>2.3540991056113296E-4</v>
      </c>
    </row>
    <row r="58" spans="2:21" s="140" customFormat="1">
      <c r="B58" s="87" t="s">
        <v>434</v>
      </c>
      <c r="C58" s="84" t="s">
        <v>435</v>
      </c>
      <c r="D58" s="97" t="s">
        <v>131</v>
      </c>
      <c r="E58" s="97" t="s">
        <v>326</v>
      </c>
      <c r="F58" s="84" t="s">
        <v>433</v>
      </c>
      <c r="G58" s="97" t="s">
        <v>328</v>
      </c>
      <c r="H58" s="84" t="s">
        <v>392</v>
      </c>
      <c r="I58" s="84" t="s">
        <v>378</v>
      </c>
      <c r="J58" s="84"/>
      <c r="K58" s="94">
        <v>1.4200000000003239</v>
      </c>
      <c r="L58" s="97" t="s">
        <v>175</v>
      </c>
      <c r="M58" s="98">
        <v>4.6500000000000007E-2</v>
      </c>
      <c r="N58" s="98">
        <v>3.7000000000032389E-3</v>
      </c>
      <c r="O58" s="94">
        <v>480703.701137</v>
      </c>
      <c r="P58" s="96">
        <v>128.44</v>
      </c>
      <c r="Q58" s="84"/>
      <c r="R58" s="94">
        <v>617.41582524</v>
      </c>
      <c r="S58" s="95">
        <v>2.197570374189866E-3</v>
      </c>
      <c r="T58" s="95">
        <f t="shared" si="0"/>
        <v>1.2531514020209797E-3</v>
      </c>
      <c r="U58" s="95">
        <f>R58/'סכום נכסי הקרן'!$C$42</f>
        <v>1.3168219602641002E-4</v>
      </c>
    </row>
    <row r="59" spans="2:21" s="140" customFormat="1">
      <c r="B59" s="87" t="s">
        <v>436</v>
      </c>
      <c r="C59" s="84" t="s">
        <v>437</v>
      </c>
      <c r="D59" s="97" t="s">
        <v>131</v>
      </c>
      <c r="E59" s="97" t="s">
        <v>326</v>
      </c>
      <c r="F59" s="84" t="s">
        <v>433</v>
      </c>
      <c r="G59" s="97" t="s">
        <v>328</v>
      </c>
      <c r="H59" s="84" t="s">
        <v>392</v>
      </c>
      <c r="I59" s="84" t="s">
        <v>378</v>
      </c>
      <c r="J59" s="84"/>
      <c r="K59" s="94">
        <v>5.2800000000004133</v>
      </c>
      <c r="L59" s="97" t="s">
        <v>175</v>
      </c>
      <c r="M59" s="98">
        <v>1.4999999999999999E-2</v>
      </c>
      <c r="N59" s="98">
        <v>1.2100000000001112E-2</v>
      </c>
      <c r="O59" s="94">
        <v>2437547.1664740001</v>
      </c>
      <c r="P59" s="96">
        <v>103.21</v>
      </c>
      <c r="Q59" s="84"/>
      <c r="R59" s="94">
        <v>2515.792458332</v>
      </c>
      <c r="S59" s="95">
        <v>4.3716282388742232E-3</v>
      </c>
      <c r="T59" s="95">
        <f t="shared" si="0"/>
        <v>5.1062326514339949E-3</v>
      </c>
      <c r="U59" s="95">
        <f>R59/'סכום נכסי הקרן'!$C$42</f>
        <v>5.3656719202340212E-4</v>
      </c>
    </row>
    <row r="60" spans="2:21" s="140" customFormat="1">
      <c r="B60" s="87" t="s">
        <v>438</v>
      </c>
      <c r="C60" s="84" t="s">
        <v>439</v>
      </c>
      <c r="D60" s="97" t="s">
        <v>131</v>
      </c>
      <c r="E60" s="97" t="s">
        <v>326</v>
      </c>
      <c r="F60" s="84" t="s">
        <v>440</v>
      </c>
      <c r="G60" s="97" t="s">
        <v>441</v>
      </c>
      <c r="H60" s="84" t="s">
        <v>392</v>
      </c>
      <c r="I60" s="84" t="s">
        <v>378</v>
      </c>
      <c r="J60" s="84"/>
      <c r="K60" s="94">
        <v>1.9700000000202003</v>
      </c>
      <c r="L60" s="97" t="s">
        <v>175</v>
      </c>
      <c r="M60" s="98">
        <v>4.6500000000000007E-2</v>
      </c>
      <c r="N60" s="98">
        <v>7.200000000202004E-3</v>
      </c>
      <c r="O60" s="94">
        <v>16712.760457</v>
      </c>
      <c r="P60" s="96">
        <v>130.33000000000001</v>
      </c>
      <c r="Q60" s="84"/>
      <c r="R60" s="94">
        <v>21.781739848000001</v>
      </c>
      <c r="S60" s="95">
        <v>2.1990996861056988E-4</v>
      </c>
      <c r="T60" s="95">
        <f t="shared" si="0"/>
        <v>4.4209780043080526E-5</v>
      </c>
      <c r="U60" s="95">
        <f>R60/'סכום נכסי הקרן'!$C$42</f>
        <v>4.6456006134045205E-6</v>
      </c>
    </row>
    <row r="61" spans="2:21" s="140" customFormat="1">
      <c r="B61" s="87" t="s">
        <v>442</v>
      </c>
      <c r="C61" s="84" t="s">
        <v>443</v>
      </c>
      <c r="D61" s="97" t="s">
        <v>131</v>
      </c>
      <c r="E61" s="97" t="s">
        <v>326</v>
      </c>
      <c r="F61" s="84" t="s">
        <v>444</v>
      </c>
      <c r="G61" s="97" t="s">
        <v>377</v>
      </c>
      <c r="H61" s="84" t="s">
        <v>392</v>
      </c>
      <c r="I61" s="84" t="s">
        <v>378</v>
      </c>
      <c r="J61" s="84"/>
      <c r="K61" s="94">
        <v>2.1000000000015899</v>
      </c>
      <c r="L61" s="97" t="s">
        <v>175</v>
      </c>
      <c r="M61" s="98">
        <v>3.6400000000000002E-2</v>
      </c>
      <c r="N61" s="98">
        <v>8.300000000031265E-3</v>
      </c>
      <c r="O61" s="94">
        <v>160945.31237</v>
      </c>
      <c r="P61" s="96">
        <v>117.25</v>
      </c>
      <c r="Q61" s="84"/>
      <c r="R61" s="94">
        <v>188.708381927</v>
      </c>
      <c r="S61" s="95">
        <v>2.1897321410884354E-3</v>
      </c>
      <c r="T61" s="95">
        <f t="shared" si="0"/>
        <v>3.8301605452533831E-4</v>
      </c>
      <c r="U61" s="95">
        <f>R61/'סכום נכסי הקרן'!$C$42</f>
        <v>4.0247646925924562E-5</v>
      </c>
    </row>
    <row r="62" spans="2:21" s="140" customFormat="1">
      <c r="B62" s="87" t="s">
        <v>445</v>
      </c>
      <c r="C62" s="84" t="s">
        <v>446</v>
      </c>
      <c r="D62" s="97" t="s">
        <v>131</v>
      </c>
      <c r="E62" s="97" t="s">
        <v>326</v>
      </c>
      <c r="F62" s="84" t="s">
        <v>447</v>
      </c>
      <c r="G62" s="97" t="s">
        <v>448</v>
      </c>
      <c r="H62" s="84" t="s">
        <v>392</v>
      </c>
      <c r="I62" s="84" t="s">
        <v>171</v>
      </c>
      <c r="J62" s="84"/>
      <c r="K62" s="94">
        <v>7.7300000000003486</v>
      </c>
      <c r="L62" s="97" t="s">
        <v>175</v>
      </c>
      <c r="M62" s="98">
        <v>3.85E-2</v>
      </c>
      <c r="N62" s="98">
        <v>2.0200000000001012E-2</v>
      </c>
      <c r="O62" s="94">
        <v>5197643.310242</v>
      </c>
      <c r="P62" s="96">
        <v>116.97</v>
      </c>
      <c r="Q62" s="84"/>
      <c r="R62" s="94">
        <v>6079.6834362190011</v>
      </c>
      <c r="S62" s="95">
        <v>1.909857305291402E-3</v>
      </c>
      <c r="T62" s="95">
        <f t="shared" si="0"/>
        <v>1.2339761163361867E-2</v>
      </c>
      <c r="U62" s="95">
        <f>R62/'סכום נכסי הקרן'!$C$42</f>
        <v>1.2966724099038231E-3</v>
      </c>
    </row>
    <row r="63" spans="2:21" s="140" customFormat="1">
      <c r="B63" s="87" t="s">
        <v>449</v>
      </c>
      <c r="C63" s="84" t="s">
        <v>450</v>
      </c>
      <c r="D63" s="97" t="s">
        <v>131</v>
      </c>
      <c r="E63" s="97" t="s">
        <v>326</v>
      </c>
      <c r="F63" s="84" t="s">
        <v>447</v>
      </c>
      <c r="G63" s="97" t="s">
        <v>448</v>
      </c>
      <c r="H63" s="84" t="s">
        <v>392</v>
      </c>
      <c r="I63" s="84" t="s">
        <v>171</v>
      </c>
      <c r="J63" s="84"/>
      <c r="K63" s="94">
        <v>5.8400000000000309</v>
      </c>
      <c r="L63" s="97" t="s">
        <v>175</v>
      </c>
      <c r="M63" s="98">
        <v>4.4999999999999998E-2</v>
      </c>
      <c r="N63" s="98">
        <v>1.5100000000000318E-2</v>
      </c>
      <c r="O63" s="94">
        <v>13530007.748462999</v>
      </c>
      <c r="P63" s="96">
        <v>122.5</v>
      </c>
      <c r="Q63" s="84"/>
      <c r="R63" s="94">
        <v>16574.259639497002</v>
      </c>
      <c r="S63" s="95">
        <v>4.5997216875777666E-3</v>
      </c>
      <c r="T63" s="95">
        <f t="shared" si="0"/>
        <v>3.3640305051497073E-2</v>
      </c>
      <c r="U63" s="95">
        <f>R63/'סכום נכסי הקרן'!$C$42</f>
        <v>3.5349513530730636E-3</v>
      </c>
    </row>
    <row r="64" spans="2:21" s="140" customFormat="1">
      <c r="B64" s="87" t="s">
        <v>451</v>
      </c>
      <c r="C64" s="84" t="s">
        <v>452</v>
      </c>
      <c r="D64" s="97" t="s">
        <v>131</v>
      </c>
      <c r="E64" s="97" t="s">
        <v>326</v>
      </c>
      <c r="F64" s="84" t="s">
        <v>447</v>
      </c>
      <c r="G64" s="97" t="s">
        <v>448</v>
      </c>
      <c r="H64" s="84" t="s">
        <v>392</v>
      </c>
      <c r="I64" s="84" t="s">
        <v>171</v>
      </c>
      <c r="J64" s="84"/>
      <c r="K64" s="94">
        <v>10.420000000000503</v>
      </c>
      <c r="L64" s="97" t="s">
        <v>175</v>
      </c>
      <c r="M64" s="98">
        <v>2.3900000000000001E-2</v>
      </c>
      <c r="N64" s="98">
        <v>2.6300000000000722E-2</v>
      </c>
      <c r="O64" s="94">
        <v>5229325.5599999996</v>
      </c>
      <c r="P64" s="96">
        <v>98.03</v>
      </c>
      <c r="Q64" s="84"/>
      <c r="R64" s="94">
        <v>5126.307918001</v>
      </c>
      <c r="S64" s="95">
        <v>4.2199580209314313E-3</v>
      </c>
      <c r="T64" s="95">
        <f t="shared" si="0"/>
        <v>1.0404721894093126E-2</v>
      </c>
      <c r="U64" s="95">
        <f>R64/'סכום נכסי הקרן'!$C$42</f>
        <v>1.0933368672361851E-3</v>
      </c>
    </row>
    <row r="65" spans="2:21" s="140" customFormat="1">
      <c r="B65" s="87" t="s">
        <v>453</v>
      </c>
      <c r="C65" s="84" t="s">
        <v>454</v>
      </c>
      <c r="D65" s="97" t="s">
        <v>131</v>
      </c>
      <c r="E65" s="97" t="s">
        <v>326</v>
      </c>
      <c r="F65" s="84" t="s">
        <v>455</v>
      </c>
      <c r="G65" s="97" t="s">
        <v>441</v>
      </c>
      <c r="H65" s="84" t="s">
        <v>392</v>
      </c>
      <c r="I65" s="84" t="s">
        <v>171</v>
      </c>
      <c r="J65" s="84"/>
      <c r="K65" s="94">
        <v>1.3799999999818682</v>
      </c>
      <c r="L65" s="97" t="s">
        <v>175</v>
      </c>
      <c r="M65" s="98">
        <v>4.8899999999999999E-2</v>
      </c>
      <c r="N65" s="98">
        <v>5.4999999998721471E-3</v>
      </c>
      <c r="O65" s="94">
        <v>33093.502154000002</v>
      </c>
      <c r="P65" s="96">
        <v>129.99</v>
      </c>
      <c r="Q65" s="84"/>
      <c r="R65" s="94">
        <v>43.018246781000002</v>
      </c>
      <c r="S65" s="95">
        <v>5.9292678186503996E-4</v>
      </c>
      <c r="T65" s="95">
        <f t="shared" si="0"/>
        <v>8.7312916291284811E-5</v>
      </c>
      <c r="U65" s="95">
        <f>R65/'סכום נכסי הקרן'!$C$42</f>
        <v>9.174914172512738E-6</v>
      </c>
    </row>
    <row r="66" spans="2:21" s="140" customFormat="1">
      <c r="B66" s="87" t="s">
        <v>456</v>
      </c>
      <c r="C66" s="84" t="s">
        <v>457</v>
      </c>
      <c r="D66" s="97" t="s">
        <v>131</v>
      </c>
      <c r="E66" s="97" t="s">
        <v>326</v>
      </c>
      <c r="F66" s="84" t="s">
        <v>327</v>
      </c>
      <c r="G66" s="97" t="s">
        <v>328</v>
      </c>
      <c r="H66" s="84" t="s">
        <v>392</v>
      </c>
      <c r="I66" s="84" t="s">
        <v>378</v>
      </c>
      <c r="J66" s="84"/>
      <c r="K66" s="94">
        <v>4.4100000000004806</v>
      </c>
      <c r="L66" s="97" t="s">
        <v>175</v>
      </c>
      <c r="M66" s="98">
        <v>1.6399999999999998E-2</v>
      </c>
      <c r="N66" s="98">
        <v>1.8900000000001461E-2</v>
      </c>
      <c r="O66" s="94">
        <f>2403500.3688/50000</f>
        <v>48.070007376</v>
      </c>
      <c r="P66" s="96">
        <v>4977439</v>
      </c>
      <c r="Q66" s="84"/>
      <c r="R66" s="94">
        <v>2392.6553971850003</v>
      </c>
      <c r="S66" s="95">
        <f>19578.8560508309%/50000</f>
        <v>3.9157712101661798E-3</v>
      </c>
      <c r="T66" s="95">
        <f t="shared" si="0"/>
        <v>4.856304848308568E-3</v>
      </c>
      <c r="U66" s="95">
        <f>R66/'סכום נכסי הקרן'!$C$42</f>
        <v>5.1030456971732144E-4</v>
      </c>
    </row>
    <row r="67" spans="2:21" s="140" customFormat="1">
      <c r="B67" s="87" t="s">
        <v>458</v>
      </c>
      <c r="C67" s="84" t="s">
        <v>459</v>
      </c>
      <c r="D67" s="97" t="s">
        <v>131</v>
      </c>
      <c r="E67" s="97" t="s">
        <v>326</v>
      </c>
      <c r="F67" s="84" t="s">
        <v>327</v>
      </c>
      <c r="G67" s="97" t="s">
        <v>328</v>
      </c>
      <c r="H67" s="84" t="s">
        <v>392</v>
      </c>
      <c r="I67" s="84" t="s">
        <v>378</v>
      </c>
      <c r="J67" s="84"/>
      <c r="K67" s="94">
        <v>8.3799999999973878</v>
      </c>
      <c r="L67" s="97" t="s">
        <v>175</v>
      </c>
      <c r="M67" s="98">
        <v>2.7799999999999998E-2</v>
      </c>
      <c r="N67" s="98">
        <v>3.1999999999993298E-2</v>
      </c>
      <c r="O67" s="94">
        <f>917337.5568/50000</f>
        <v>18.346751136000002</v>
      </c>
      <c r="P67" s="96">
        <v>4878299</v>
      </c>
      <c r="Q67" s="84"/>
      <c r="R67" s="94">
        <v>895.00944614299988</v>
      </c>
      <c r="S67" s="95">
        <f>21935.3791678623%/50000</f>
        <v>4.38707583357246E-3</v>
      </c>
      <c r="T67" s="95">
        <f t="shared" si="0"/>
        <v>1.8165753069580666E-3</v>
      </c>
      <c r="U67" s="95">
        <f>R67/'סכום נכסי הקרן'!$C$42</f>
        <v>1.908872505603144E-4</v>
      </c>
    </row>
    <row r="68" spans="2:21" s="140" customFormat="1">
      <c r="B68" s="87" t="s">
        <v>460</v>
      </c>
      <c r="C68" s="84" t="s">
        <v>461</v>
      </c>
      <c r="D68" s="97" t="s">
        <v>131</v>
      </c>
      <c r="E68" s="97" t="s">
        <v>326</v>
      </c>
      <c r="F68" s="84" t="s">
        <v>327</v>
      </c>
      <c r="G68" s="97" t="s">
        <v>328</v>
      </c>
      <c r="H68" s="84" t="s">
        <v>392</v>
      </c>
      <c r="I68" s="84" t="s">
        <v>171</v>
      </c>
      <c r="J68" s="84"/>
      <c r="K68" s="94">
        <v>1.5499999999999867</v>
      </c>
      <c r="L68" s="97" t="s">
        <v>175</v>
      </c>
      <c r="M68" s="98">
        <v>0.05</v>
      </c>
      <c r="N68" s="98">
        <v>4.0999999999991824E-3</v>
      </c>
      <c r="O68" s="94">
        <v>3177213.014982</v>
      </c>
      <c r="P68" s="96">
        <v>119.44</v>
      </c>
      <c r="Q68" s="84"/>
      <c r="R68" s="94">
        <v>3794.8634400910005</v>
      </c>
      <c r="S68" s="95">
        <v>3.1772161921981923E-3</v>
      </c>
      <c r="T68" s="95">
        <f t="shared" si="0"/>
        <v>7.7023267723655081E-3</v>
      </c>
      <c r="U68" s="95">
        <f>R68/'סכום נכסי הקרן'!$C$42</f>
        <v>8.0936693065369956E-4</v>
      </c>
    </row>
    <row r="69" spans="2:21" s="140" customFormat="1">
      <c r="B69" s="87" t="s">
        <v>462</v>
      </c>
      <c r="C69" s="84" t="s">
        <v>463</v>
      </c>
      <c r="D69" s="97" t="s">
        <v>131</v>
      </c>
      <c r="E69" s="97" t="s">
        <v>326</v>
      </c>
      <c r="F69" s="84" t="s">
        <v>464</v>
      </c>
      <c r="G69" s="97" t="s">
        <v>377</v>
      </c>
      <c r="H69" s="84" t="s">
        <v>392</v>
      </c>
      <c r="I69" s="84" t="s">
        <v>378</v>
      </c>
      <c r="J69" s="84"/>
      <c r="K69" s="94">
        <v>1.4700000000005324</v>
      </c>
      <c r="L69" s="97" t="s">
        <v>175</v>
      </c>
      <c r="M69" s="98">
        <v>5.0999999999999997E-2</v>
      </c>
      <c r="N69" s="98">
        <v>2.7000000000004837E-3</v>
      </c>
      <c r="O69" s="94">
        <v>1335058.1680379999</v>
      </c>
      <c r="P69" s="96">
        <v>119.44</v>
      </c>
      <c r="Q69" s="94">
        <v>56.804645573999998</v>
      </c>
      <c r="R69" s="94">
        <v>1652.707058896</v>
      </c>
      <c r="S69" s="95">
        <v>2.9671903540611725E-3</v>
      </c>
      <c r="T69" s="95">
        <f t="shared" si="0"/>
        <v>3.3544526773028921E-3</v>
      </c>
      <c r="U69" s="95">
        <f>R69/'סכום נכסי הקרן'!$C$42</f>
        <v>3.5248868915722616E-4</v>
      </c>
    </row>
    <row r="70" spans="2:21" s="140" customFormat="1">
      <c r="B70" s="87" t="s">
        <v>465</v>
      </c>
      <c r="C70" s="84" t="s">
        <v>466</v>
      </c>
      <c r="D70" s="97" t="s">
        <v>131</v>
      </c>
      <c r="E70" s="97" t="s">
        <v>326</v>
      </c>
      <c r="F70" s="84" t="s">
        <v>464</v>
      </c>
      <c r="G70" s="97" t="s">
        <v>377</v>
      </c>
      <c r="H70" s="84" t="s">
        <v>392</v>
      </c>
      <c r="I70" s="84" t="s">
        <v>378</v>
      </c>
      <c r="J70" s="84"/>
      <c r="K70" s="94">
        <v>1.7400000413607548</v>
      </c>
      <c r="L70" s="97" t="s">
        <v>175</v>
      </c>
      <c r="M70" s="98">
        <v>3.4000000000000002E-2</v>
      </c>
      <c r="N70" s="98">
        <v>1.0199999929384078E-2</v>
      </c>
      <c r="O70" s="94">
        <v>18.454093</v>
      </c>
      <c r="P70" s="96">
        <v>107.43</v>
      </c>
      <c r="Q70" s="84"/>
      <c r="R70" s="94">
        <v>1.9825557000000001E-2</v>
      </c>
      <c r="S70" s="95">
        <v>2.6598877969448372E-7</v>
      </c>
      <c r="T70" s="95">
        <f t="shared" si="0"/>
        <v>4.0239371157581523E-8</v>
      </c>
      <c r="U70" s="95">
        <f>R70/'סכום נכסי הקרן'!$C$42</f>
        <v>4.228386731409018E-9</v>
      </c>
    </row>
    <row r="71" spans="2:21" s="140" customFormat="1">
      <c r="B71" s="87" t="s">
        <v>467</v>
      </c>
      <c r="C71" s="84" t="s">
        <v>468</v>
      </c>
      <c r="D71" s="97" t="s">
        <v>131</v>
      </c>
      <c r="E71" s="97" t="s">
        <v>326</v>
      </c>
      <c r="F71" s="84" t="s">
        <v>464</v>
      </c>
      <c r="G71" s="97" t="s">
        <v>377</v>
      </c>
      <c r="H71" s="84" t="s">
        <v>392</v>
      </c>
      <c r="I71" s="84" t="s">
        <v>378</v>
      </c>
      <c r="J71" s="84"/>
      <c r="K71" s="94">
        <v>2.84</v>
      </c>
      <c r="L71" s="97" t="s">
        <v>175</v>
      </c>
      <c r="M71" s="98">
        <v>2.5499999999999998E-2</v>
      </c>
      <c r="N71" s="98">
        <v>9.0000000000000011E-3</v>
      </c>
      <c r="O71" s="94">
        <v>1899988.5244220002</v>
      </c>
      <c r="P71" s="96">
        <v>106.29</v>
      </c>
      <c r="Q71" s="94">
        <v>46.522772790999994</v>
      </c>
      <c r="R71" s="94">
        <v>2067.0478744500001</v>
      </c>
      <c r="S71" s="95">
        <v>2.2154646431536036E-3</v>
      </c>
      <c r="T71" s="95">
        <f t="shared" si="0"/>
        <v>4.1954284876073609E-3</v>
      </c>
      <c r="U71" s="95">
        <f>R71/'סכום נכסי הקרן'!$C$42</f>
        <v>4.4085912973398906E-4</v>
      </c>
    </row>
    <row r="72" spans="2:21" s="140" customFormat="1">
      <c r="B72" s="87" t="s">
        <v>469</v>
      </c>
      <c r="C72" s="84" t="s">
        <v>470</v>
      </c>
      <c r="D72" s="97" t="s">
        <v>131</v>
      </c>
      <c r="E72" s="97" t="s">
        <v>326</v>
      </c>
      <c r="F72" s="84" t="s">
        <v>464</v>
      </c>
      <c r="G72" s="97" t="s">
        <v>377</v>
      </c>
      <c r="H72" s="84" t="s">
        <v>392</v>
      </c>
      <c r="I72" s="84" t="s">
        <v>378</v>
      </c>
      <c r="J72" s="84"/>
      <c r="K72" s="94">
        <v>6.8900000000003407</v>
      </c>
      <c r="L72" s="97" t="s">
        <v>175</v>
      </c>
      <c r="M72" s="98">
        <v>2.35E-2</v>
      </c>
      <c r="N72" s="98">
        <v>2.2600000000002275E-2</v>
      </c>
      <c r="O72" s="94">
        <v>3933448.061921</v>
      </c>
      <c r="P72" s="96">
        <v>102.84</v>
      </c>
      <c r="Q72" s="84"/>
      <c r="R72" s="94">
        <v>4045.1580928580001</v>
      </c>
      <c r="S72" s="95">
        <v>4.8550449121480274E-3</v>
      </c>
      <c r="T72" s="95">
        <f t="shared" si="0"/>
        <v>8.2103427353696894E-3</v>
      </c>
      <c r="U72" s="95">
        <f>R72/'סכום נכסי הקרן'!$C$42</f>
        <v>8.6274967236948637E-4</v>
      </c>
    </row>
    <row r="73" spans="2:21" s="140" customFormat="1">
      <c r="B73" s="87" t="s">
        <v>471</v>
      </c>
      <c r="C73" s="84" t="s">
        <v>472</v>
      </c>
      <c r="D73" s="97" t="s">
        <v>131</v>
      </c>
      <c r="E73" s="97" t="s">
        <v>326</v>
      </c>
      <c r="F73" s="84" t="s">
        <v>464</v>
      </c>
      <c r="G73" s="97" t="s">
        <v>377</v>
      </c>
      <c r="H73" s="84" t="s">
        <v>392</v>
      </c>
      <c r="I73" s="84" t="s">
        <v>378</v>
      </c>
      <c r="J73" s="84"/>
      <c r="K73" s="94">
        <v>5.8100000000002741</v>
      </c>
      <c r="L73" s="97" t="s">
        <v>175</v>
      </c>
      <c r="M73" s="98">
        <v>1.7600000000000001E-2</v>
      </c>
      <c r="N73" s="98">
        <v>1.7900000000002001E-2</v>
      </c>
      <c r="O73" s="94">
        <v>4483979.9526070002</v>
      </c>
      <c r="P73" s="96">
        <v>101.72</v>
      </c>
      <c r="Q73" s="94">
        <v>89.782786338999998</v>
      </c>
      <c r="R73" s="94">
        <v>4650.7944752329995</v>
      </c>
      <c r="S73" s="95">
        <v>4.1353048862273695E-3</v>
      </c>
      <c r="T73" s="95">
        <f t="shared" si="0"/>
        <v>9.4395857360542387E-3</v>
      </c>
      <c r="U73" s="95">
        <f>R73/'סכום נכסי הקרן'!$C$42</f>
        <v>9.9191955361383204E-4</v>
      </c>
    </row>
    <row r="74" spans="2:21" s="140" customFormat="1">
      <c r="B74" s="87" t="s">
        <v>473</v>
      </c>
      <c r="C74" s="84" t="s">
        <v>474</v>
      </c>
      <c r="D74" s="97" t="s">
        <v>131</v>
      </c>
      <c r="E74" s="97" t="s">
        <v>326</v>
      </c>
      <c r="F74" s="84" t="s">
        <v>464</v>
      </c>
      <c r="G74" s="97" t="s">
        <v>377</v>
      </c>
      <c r="H74" s="84" t="s">
        <v>392</v>
      </c>
      <c r="I74" s="84" t="s">
        <v>378</v>
      </c>
      <c r="J74" s="84"/>
      <c r="K74" s="94">
        <v>6.2900000000005356</v>
      </c>
      <c r="L74" s="97" t="s">
        <v>175</v>
      </c>
      <c r="M74" s="98">
        <v>2.1499999999999998E-2</v>
      </c>
      <c r="N74" s="98">
        <v>2.2200000000002031E-2</v>
      </c>
      <c r="O74" s="94">
        <v>4147529.8786169998</v>
      </c>
      <c r="P74" s="96">
        <v>102.17</v>
      </c>
      <c r="Q74" s="84"/>
      <c r="R74" s="94">
        <v>4237.5314488369995</v>
      </c>
      <c r="S74" s="95">
        <v>5.2342506320619724E-3</v>
      </c>
      <c r="T74" s="95">
        <f t="shared" si="0"/>
        <v>8.6007974838576383E-3</v>
      </c>
      <c r="U74" s="95">
        <f>R74/'סכום נכסי הקרן'!$C$42</f>
        <v>9.0377898347021482E-4</v>
      </c>
    </row>
    <row r="75" spans="2:21" s="140" customFormat="1">
      <c r="B75" s="87" t="s">
        <v>475</v>
      </c>
      <c r="C75" s="84" t="s">
        <v>476</v>
      </c>
      <c r="D75" s="97" t="s">
        <v>131</v>
      </c>
      <c r="E75" s="97" t="s">
        <v>326</v>
      </c>
      <c r="F75" s="84" t="s">
        <v>428</v>
      </c>
      <c r="G75" s="97" t="s">
        <v>328</v>
      </c>
      <c r="H75" s="84" t="s">
        <v>392</v>
      </c>
      <c r="I75" s="84" t="s">
        <v>171</v>
      </c>
      <c r="J75" s="84"/>
      <c r="K75" s="94">
        <v>0.9199999999987799</v>
      </c>
      <c r="L75" s="97" t="s">
        <v>175</v>
      </c>
      <c r="M75" s="98">
        <v>5.2499999999999998E-2</v>
      </c>
      <c r="N75" s="98">
        <v>-5.0000000000415955E-4</v>
      </c>
      <c r="O75" s="94">
        <v>276333.33375699999</v>
      </c>
      <c r="P75" s="96">
        <v>130.5</v>
      </c>
      <c r="Q75" s="84"/>
      <c r="R75" s="94">
        <v>360.61498915699997</v>
      </c>
      <c r="S75" s="95">
        <v>2.3027777813083333E-3</v>
      </c>
      <c r="T75" s="95">
        <f t="shared" si="0"/>
        <v>7.3193002313507555E-4</v>
      </c>
      <c r="U75" s="95">
        <f>R75/'סכום נכסי הקרן'!$C$42</f>
        <v>7.6911818179870842E-5</v>
      </c>
    </row>
    <row r="76" spans="2:21" s="140" customFormat="1">
      <c r="B76" s="87" t="s">
        <v>477</v>
      </c>
      <c r="C76" s="84" t="s">
        <v>478</v>
      </c>
      <c r="D76" s="97" t="s">
        <v>131</v>
      </c>
      <c r="E76" s="97" t="s">
        <v>326</v>
      </c>
      <c r="F76" s="84" t="s">
        <v>351</v>
      </c>
      <c r="G76" s="97" t="s">
        <v>328</v>
      </c>
      <c r="H76" s="84" t="s">
        <v>392</v>
      </c>
      <c r="I76" s="84" t="s">
        <v>378</v>
      </c>
      <c r="J76" s="84"/>
      <c r="K76" s="94">
        <v>1.4400000000000308</v>
      </c>
      <c r="L76" s="97" t="s">
        <v>175</v>
      </c>
      <c r="M76" s="98">
        <v>6.5000000000000002E-2</v>
      </c>
      <c r="N76" s="98">
        <v>6.2999999999999758E-3</v>
      </c>
      <c r="O76" s="94">
        <v>6423391.2547690002</v>
      </c>
      <c r="P76" s="96">
        <v>121.26</v>
      </c>
      <c r="Q76" s="94">
        <v>21.86525</v>
      </c>
      <c r="R76" s="94">
        <v>7810.8700193539999</v>
      </c>
      <c r="S76" s="95">
        <v>4.078343653821587E-3</v>
      </c>
      <c r="T76" s="95">
        <f t="shared" ref="T76:T139" si="1">R76/$R$11</f>
        <v>1.585350150678801E-2</v>
      </c>
      <c r="U76" s="95">
        <f>R76/'סכום נכסי הקרן'!$C$42</f>
        <v>1.6658991800632362E-3</v>
      </c>
    </row>
    <row r="77" spans="2:21" s="140" customFormat="1">
      <c r="B77" s="87" t="s">
        <v>479</v>
      </c>
      <c r="C77" s="84" t="s">
        <v>480</v>
      </c>
      <c r="D77" s="97" t="s">
        <v>131</v>
      </c>
      <c r="E77" s="97" t="s">
        <v>326</v>
      </c>
      <c r="F77" s="84" t="s">
        <v>481</v>
      </c>
      <c r="G77" s="97" t="s">
        <v>377</v>
      </c>
      <c r="H77" s="84" t="s">
        <v>392</v>
      </c>
      <c r="I77" s="84" t="s">
        <v>378</v>
      </c>
      <c r="J77" s="84"/>
      <c r="K77" s="94">
        <v>7.8700000000056365</v>
      </c>
      <c r="L77" s="97" t="s">
        <v>175</v>
      </c>
      <c r="M77" s="98">
        <v>3.5000000000000003E-2</v>
      </c>
      <c r="N77" s="98">
        <v>2.3800000000019018E-2</v>
      </c>
      <c r="O77" s="94">
        <v>384079.43028400006</v>
      </c>
      <c r="P77" s="96">
        <v>112.25</v>
      </c>
      <c r="Q77" s="84"/>
      <c r="R77" s="94">
        <v>431.12916591099997</v>
      </c>
      <c r="S77" s="95">
        <v>1.4180139515678554E-3</v>
      </c>
      <c r="T77" s="95">
        <f t="shared" si="1"/>
        <v>8.7505064921763716E-4</v>
      </c>
      <c r="U77" s="95">
        <f>R77/'סכום נכסי הקרן'!$C$42</f>
        <v>9.1951053110967299E-5</v>
      </c>
    </row>
    <row r="78" spans="2:21" s="140" customFormat="1">
      <c r="B78" s="87" t="s">
        <v>482</v>
      </c>
      <c r="C78" s="84" t="s">
        <v>483</v>
      </c>
      <c r="D78" s="97" t="s">
        <v>131</v>
      </c>
      <c r="E78" s="97" t="s">
        <v>326</v>
      </c>
      <c r="F78" s="84" t="s">
        <v>481</v>
      </c>
      <c r="G78" s="97" t="s">
        <v>377</v>
      </c>
      <c r="H78" s="84" t="s">
        <v>392</v>
      </c>
      <c r="I78" s="84" t="s">
        <v>378</v>
      </c>
      <c r="J78" s="84"/>
      <c r="K78" s="94">
        <v>3.8399999999997259</v>
      </c>
      <c r="L78" s="97" t="s">
        <v>175</v>
      </c>
      <c r="M78" s="98">
        <v>0.04</v>
      </c>
      <c r="N78" s="98">
        <v>9.4999999999980725E-3</v>
      </c>
      <c r="O78" s="94">
        <v>2056328.321178</v>
      </c>
      <c r="P78" s="96">
        <v>113.52</v>
      </c>
      <c r="Q78" s="84"/>
      <c r="R78" s="94">
        <v>2334.3439646709999</v>
      </c>
      <c r="S78" s="95">
        <v>3.0070433059220074E-3</v>
      </c>
      <c r="T78" s="95">
        <f t="shared" si="1"/>
        <v>4.7379517863662913E-3</v>
      </c>
      <c r="U78" s="95">
        <f>R78/'סכום נכסי הקרן'!$C$42</f>
        <v>4.9786793111333914E-4</v>
      </c>
    </row>
    <row r="79" spans="2:21" s="140" customFormat="1">
      <c r="B79" s="87" t="s">
        <v>484</v>
      </c>
      <c r="C79" s="84" t="s">
        <v>485</v>
      </c>
      <c r="D79" s="97" t="s">
        <v>131</v>
      </c>
      <c r="E79" s="97" t="s">
        <v>326</v>
      </c>
      <c r="F79" s="84" t="s">
        <v>481</v>
      </c>
      <c r="G79" s="97" t="s">
        <v>377</v>
      </c>
      <c r="H79" s="84" t="s">
        <v>392</v>
      </c>
      <c r="I79" s="84" t="s">
        <v>378</v>
      </c>
      <c r="J79" s="84"/>
      <c r="K79" s="94">
        <v>6.5300000000004745</v>
      </c>
      <c r="L79" s="97" t="s">
        <v>175</v>
      </c>
      <c r="M79" s="98">
        <v>0.04</v>
      </c>
      <c r="N79" s="98">
        <v>1.8500000000002171E-2</v>
      </c>
      <c r="O79" s="94">
        <v>4132837.7517570001</v>
      </c>
      <c r="P79" s="96">
        <v>117.02</v>
      </c>
      <c r="Q79" s="84"/>
      <c r="R79" s="94">
        <v>4836.2466136069997</v>
      </c>
      <c r="S79" s="95">
        <v>5.7060461572627794E-3</v>
      </c>
      <c r="T79" s="95">
        <f t="shared" si="1"/>
        <v>9.8159926853267632E-3</v>
      </c>
      <c r="U79" s="95">
        <f>R79/'סכום נכסי הקרן'!$C$42</f>
        <v>1.0314727102394973E-3</v>
      </c>
    </row>
    <row r="80" spans="2:21" s="140" customFormat="1">
      <c r="B80" s="87" t="s">
        <v>486</v>
      </c>
      <c r="C80" s="84" t="s">
        <v>487</v>
      </c>
      <c r="D80" s="97" t="s">
        <v>131</v>
      </c>
      <c r="E80" s="97" t="s">
        <v>326</v>
      </c>
      <c r="F80" s="84" t="s">
        <v>488</v>
      </c>
      <c r="G80" s="97" t="s">
        <v>162</v>
      </c>
      <c r="H80" s="84" t="s">
        <v>392</v>
      </c>
      <c r="I80" s="84" t="s">
        <v>378</v>
      </c>
      <c r="J80" s="84"/>
      <c r="K80" s="94">
        <v>0.23999997741830226</v>
      </c>
      <c r="L80" s="97" t="s">
        <v>175</v>
      </c>
      <c r="M80" s="98">
        <v>5.2000000000000005E-2</v>
      </c>
      <c r="N80" s="98">
        <v>2.3599999258029931E-2</v>
      </c>
      <c r="O80" s="94">
        <v>9.5262530000000005</v>
      </c>
      <c r="P80" s="96">
        <v>130.16</v>
      </c>
      <c r="Q80" s="84"/>
      <c r="R80" s="94">
        <v>1.2399422E-2</v>
      </c>
      <c r="S80" s="95">
        <v>2.0117698291491879E-7</v>
      </c>
      <c r="T80" s="95">
        <f t="shared" si="1"/>
        <v>2.5166755415622462E-8</v>
      </c>
      <c r="U80" s="95">
        <f>R80/'סכום נכסי הקרן'!$C$42</f>
        <v>2.6445436797534149E-9</v>
      </c>
    </row>
    <row r="81" spans="2:21" s="140" customFormat="1">
      <c r="B81" s="87" t="s">
        <v>489</v>
      </c>
      <c r="C81" s="84" t="s">
        <v>490</v>
      </c>
      <c r="D81" s="97" t="s">
        <v>131</v>
      </c>
      <c r="E81" s="97" t="s">
        <v>326</v>
      </c>
      <c r="F81" s="84" t="s">
        <v>491</v>
      </c>
      <c r="G81" s="97" t="s">
        <v>492</v>
      </c>
      <c r="H81" s="84" t="s">
        <v>493</v>
      </c>
      <c r="I81" s="84" t="s">
        <v>378</v>
      </c>
      <c r="J81" s="84"/>
      <c r="K81" s="94">
        <v>7.9300000000001516</v>
      </c>
      <c r="L81" s="97" t="s">
        <v>175</v>
      </c>
      <c r="M81" s="98">
        <v>5.1500000000000004E-2</v>
      </c>
      <c r="N81" s="98">
        <v>3.2100000000000656E-2</v>
      </c>
      <c r="O81" s="94">
        <v>9614392.9777540006</v>
      </c>
      <c r="P81" s="96">
        <v>140.83000000000001</v>
      </c>
      <c r="Q81" s="84"/>
      <c r="R81" s="94">
        <v>13539.948931671999</v>
      </c>
      <c r="S81" s="95">
        <v>2.7075002570398046E-3</v>
      </c>
      <c r="T81" s="95">
        <f t="shared" si="1"/>
        <v>2.7481650604633655E-2</v>
      </c>
      <c r="U81" s="95">
        <f>R81/'סכום נכסי הקרן'!$C$42</f>
        <v>2.8877947997444711E-3</v>
      </c>
    </row>
    <row r="82" spans="2:21" s="140" customFormat="1">
      <c r="B82" s="87" t="s">
        <v>494</v>
      </c>
      <c r="C82" s="84" t="s">
        <v>495</v>
      </c>
      <c r="D82" s="97" t="s">
        <v>131</v>
      </c>
      <c r="E82" s="97" t="s">
        <v>326</v>
      </c>
      <c r="F82" s="84" t="s">
        <v>414</v>
      </c>
      <c r="G82" s="97" t="s">
        <v>377</v>
      </c>
      <c r="H82" s="84" t="s">
        <v>493</v>
      </c>
      <c r="I82" s="84" t="s">
        <v>171</v>
      </c>
      <c r="J82" s="84"/>
      <c r="K82" s="94">
        <v>2.730000000000445</v>
      </c>
      <c r="L82" s="97" t="s">
        <v>175</v>
      </c>
      <c r="M82" s="98">
        <v>2.8500000000000001E-2</v>
      </c>
      <c r="N82" s="98">
        <v>1.0500000000002301E-2</v>
      </c>
      <c r="O82" s="94">
        <v>1211882.2327769999</v>
      </c>
      <c r="P82" s="96">
        <v>107.6</v>
      </c>
      <c r="Q82" s="84"/>
      <c r="R82" s="94">
        <v>1303.9852274539999</v>
      </c>
      <c r="S82" s="95">
        <v>2.6421033930997917E-3</v>
      </c>
      <c r="T82" s="95">
        <f t="shared" si="1"/>
        <v>2.6466618593124452E-3</v>
      </c>
      <c r="U82" s="95">
        <f>R82/'סכום נכסי הקרן'!$C$42</f>
        <v>2.7811343881636532E-4</v>
      </c>
    </row>
    <row r="83" spans="2:21" s="140" customFormat="1">
      <c r="B83" s="87" t="s">
        <v>496</v>
      </c>
      <c r="C83" s="84" t="s">
        <v>497</v>
      </c>
      <c r="D83" s="97" t="s">
        <v>131</v>
      </c>
      <c r="E83" s="97" t="s">
        <v>326</v>
      </c>
      <c r="F83" s="84" t="s">
        <v>414</v>
      </c>
      <c r="G83" s="97" t="s">
        <v>377</v>
      </c>
      <c r="H83" s="84" t="s">
        <v>493</v>
      </c>
      <c r="I83" s="84" t="s">
        <v>171</v>
      </c>
      <c r="J83" s="84"/>
      <c r="K83" s="94">
        <v>0.24000000000537314</v>
      </c>
      <c r="L83" s="97" t="s">
        <v>175</v>
      </c>
      <c r="M83" s="98">
        <v>4.8499999999999995E-2</v>
      </c>
      <c r="N83" s="98">
        <v>3.5299999999838801E-2</v>
      </c>
      <c r="O83" s="94">
        <v>36137.877608000003</v>
      </c>
      <c r="P83" s="96">
        <v>123.6</v>
      </c>
      <c r="Q83" s="84"/>
      <c r="R83" s="94">
        <v>44.666413524000006</v>
      </c>
      <c r="S83" s="95">
        <v>2.8856595806254766E-4</v>
      </c>
      <c r="T83" s="95">
        <f t="shared" si="1"/>
        <v>9.06581536180928E-5</v>
      </c>
      <c r="U83" s="95">
        <f>R83/'סכום נכסי הקרן'!$C$42</f>
        <v>9.5264345049427847E-6</v>
      </c>
    </row>
    <row r="84" spans="2:21" s="140" customFormat="1">
      <c r="B84" s="87" t="s">
        <v>498</v>
      </c>
      <c r="C84" s="84" t="s">
        <v>499</v>
      </c>
      <c r="D84" s="97" t="s">
        <v>131</v>
      </c>
      <c r="E84" s="97" t="s">
        <v>326</v>
      </c>
      <c r="F84" s="84" t="s">
        <v>414</v>
      </c>
      <c r="G84" s="97" t="s">
        <v>377</v>
      </c>
      <c r="H84" s="84" t="s">
        <v>493</v>
      </c>
      <c r="I84" s="84" t="s">
        <v>171</v>
      </c>
      <c r="J84" s="84"/>
      <c r="K84" s="94">
        <v>1.0200000000000196</v>
      </c>
      <c r="L84" s="97" t="s">
        <v>175</v>
      </c>
      <c r="M84" s="98">
        <v>3.7699999999999997E-2</v>
      </c>
      <c r="N84" s="98">
        <v>4.3000000000042275E-3</v>
      </c>
      <c r="O84" s="94">
        <v>831989.72366999998</v>
      </c>
      <c r="P84" s="96">
        <v>113</v>
      </c>
      <c r="Q84" s="94">
        <v>75.092655009000012</v>
      </c>
      <c r="R84" s="94">
        <v>1017.1313626990001</v>
      </c>
      <c r="S84" s="95">
        <v>2.589473126978659E-3</v>
      </c>
      <c r="T84" s="95">
        <f t="shared" si="1"/>
        <v>2.0644426998778259E-3</v>
      </c>
      <c r="U84" s="95">
        <f>R84/'סכום נכסי הקרן'!$C$42</f>
        <v>2.1693336324101389E-4</v>
      </c>
    </row>
    <row r="85" spans="2:21" s="140" customFormat="1">
      <c r="B85" s="87" t="s">
        <v>500</v>
      </c>
      <c r="C85" s="84" t="s">
        <v>501</v>
      </c>
      <c r="D85" s="97" t="s">
        <v>131</v>
      </c>
      <c r="E85" s="97" t="s">
        <v>326</v>
      </c>
      <c r="F85" s="84" t="s">
        <v>414</v>
      </c>
      <c r="G85" s="97" t="s">
        <v>377</v>
      </c>
      <c r="H85" s="84" t="s">
        <v>493</v>
      </c>
      <c r="I85" s="84" t="s">
        <v>171</v>
      </c>
      <c r="J85" s="84"/>
      <c r="K85" s="94">
        <v>4.6199999999983454</v>
      </c>
      <c r="L85" s="97" t="s">
        <v>175</v>
      </c>
      <c r="M85" s="98">
        <v>2.5000000000000001E-2</v>
      </c>
      <c r="N85" s="98">
        <v>1.7299999999996069E-2</v>
      </c>
      <c r="O85" s="94">
        <v>1192448.138699</v>
      </c>
      <c r="P85" s="96">
        <v>104.47</v>
      </c>
      <c r="Q85" s="84"/>
      <c r="R85" s="94">
        <v>1245.7505816130001</v>
      </c>
      <c r="S85" s="95">
        <v>2.5477067267448521E-3</v>
      </c>
      <c r="T85" s="95">
        <f t="shared" si="1"/>
        <v>2.5284646491041118E-3</v>
      </c>
      <c r="U85" s="95">
        <f>R85/'סכום נכסי הקרן'!$C$42</f>
        <v>2.6569317724276181E-4</v>
      </c>
    </row>
    <row r="86" spans="2:21" s="140" customFormat="1">
      <c r="B86" s="87" t="s">
        <v>502</v>
      </c>
      <c r="C86" s="84" t="s">
        <v>503</v>
      </c>
      <c r="D86" s="97" t="s">
        <v>131</v>
      </c>
      <c r="E86" s="97" t="s">
        <v>326</v>
      </c>
      <c r="F86" s="84" t="s">
        <v>414</v>
      </c>
      <c r="G86" s="97" t="s">
        <v>377</v>
      </c>
      <c r="H86" s="84" t="s">
        <v>493</v>
      </c>
      <c r="I86" s="84" t="s">
        <v>171</v>
      </c>
      <c r="J86" s="84"/>
      <c r="K86" s="94">
        <v>5.4700000000017717</v>
      </c>
      <c r="L86" s="97" t="s">
        <v>175</v>
      </c>
      <c r="M86" s="98">
        <v>1.34E-2</v>
      </c>
      <c r="N86" s="98">
        <v>1.6000000000003772E-2</v>
      </c>
      <c r="O86" s="94">
        <v>1059549.7964649999</v>
      </c>
      <c r="P86" s="96">
        <v>100.18</v>
      </c>
      <c r="Q86" s="84"/>
      <c r="R86" s="94">
        <v>1061.4569277959999</v>
      </c>
      <c r="S86" s="95">
        <v>3.0948004143683118E-3</v>
      </c>
      <c r="T86" s="95">
        <f t="shared" si="1"/>
        <v>2.1544090431037805E-3</v>
      </c>
      <c r="U86" s="95">
        <f>R86/'סכום נכסי הקרן'!$C$42</f>
        <v>2.2638710173211206E-4</v>
      </c>
    </row>
    <row r="87" spans="2:21" s="140" customFormat="1">
      <c r="B87" s="87" t="s">
        <v>504</v>
      </c>
      <c r="C87" s="84" t="s">
        <v>505</v>
      </c>
      <c r="D87" s="97" t="s">
        <v>131</v>
      </c>
      <c r="E87" s="97" t="s">
        <v>326</v>
      </c>
      <c r="F87" s="84" t="s">
        <v>414</v>
      </c>
      <c r="G87" s="97" t="s">
        <v>377</v>
      </c>
      <c r="H87" s="84" t="s">
        <v>493</v>
      </c>
      <c r="I87" s="84" t="s">
        <v>171</v>
      </c>
      <c r="J87" s="84"/>
      <c r="K87" s="94">
        <v>5.6699999999997051</v>
      </c>
      <c r="L87" s="97" t="s">
        <v>175</v>
      </c>
      <c r="M87" s="98">
        <v>1.95E-2</v>
      </c>
      <c r="N87" s="98">
        <v>2.3600000000004489E-2</v>
      </c>
      <c r="O87" s="94">
        <v>719914.02646900003</v>
      </c>
      <c r="P87" s="96">
        <v>99.03</v>
      </c>
      <c r="Q87" s="84"/>
      <c r="R87" s="94">
        <v>712.93090376300006</v>
      </c>
      <c r="S87" s="95">
        <v>1.0542118603698923E-3</v>
      </c>
      <c r="T87" s="95">
        <f t="shared" si="1"/>
        <v>1.4470156498619128E-3</v>
      </c>
      <c r="U87" s="95">
        <f>R87/'סכום נכסי הקרן'!$C$42</f>
        <v>1.520536131157833E-4</v>
      </c>
    </row>
    <row r="88" spans="2:21" s="140" customFormat="1">
      <c r="B88" s="87" t="s">
        <v>506</v>
      </c>
      <c r="C88" s="84" t="s">
        <v>507</v>
      </c>
      <c r="D88" s="97" t="s">
        <v>131</v>
      </c>
      <c r="E88" s="97" t="s">
        <v>326</v>
      </c>
      <c r="F88" s="84" t="s">
        <v>414</v>
      </c>
      <c r="G88" s="97" t="s">
        <v>377</v>
      </c>
      <c r="H88" s="84" t="s">
        <v>493</v>
      </c>
      <c r="I88" s="84" t="s">
        <v>171</v>
      </c>
      <c r="J88" s="84"/>
      <c r="K88" s="94">
        <v>6.6600000000007649</v>
      </c>
      <c r="L88" s="97" t="s">
        <v>175</v>
      </c>
      <c r="M88" s="98">
        <v>3.3500000000000002E-2</v>
      </c>
      <c r="N88" s="98">
        <v>3.0800000000003824E-2</v>
      </c>
      <c r="O88" s="94">
        <v>1126968.99144</v>
      </c>
      <c r="P88" s="96">
        <v>102.04</v>
      </c>
      <c r="Q88" s="84"/>
      <c r="R88" s="94">
        <v>1149.959146532</v>
      </c>
      <c r="S88" s="95">
        <v>4.1739592275555557E-3</v>
      </c>
      <c r="T88" s="95">
        <f t="shared" si="1"/>
        <v>2.3340394881897555E-3</v>
      </c>
      <c r="U88" s="95">
        <f>R88/'סכום נכסי הקרן'!$C$42</f>
        <v>2.4526281893912728E-4</v>
      </c>
    </row>
    <row r="89" spans="2:21" s="140" customFormat="1">
      <c r="B89" s="87" t="s">
        <v>508</v>
      </c>
      <c r="C89" s="84" t="s">
        <v>509</v>
      </c>
      <c r="D89" s="97" t="s">
        <v>131</v>
      </c>
      <c r="E89" s="97" t="s">
        <v>326</v>
      </c>
      <c r="F89" s="84" t="s">
        <v>510</v>
      </c>
      <c r="G89" s="97" t="s">
        <v>377</v>
      </c>
      <c r="H89" s="84" t="s">
        <v>493</v>
      </c>
      <c r="I89" s="84" t="s">
        <v>171</v>
      </c>
      <c r="J89" s="84"/>
      <c r="K89" s="94">
        <v>0.72999999999690401</v>
      </c>
      <c r="L89" s="97" t="s">
        <v>175</v>
      </c>
      <c r="M89" s="98">
        <v>6.5000000000000002E-2</v>
      </c>
      <c r="N89" s="98">
        <v>-6.9999999999057708E-4</v>
      </c>
      <c r="O89" s="94">
        <v>122898.91716500001</v>
      </c>
      <c r="P89" s="96">
        <v>120.89</v>
      </c>
      <c r="Q89" s="84"/>
      <c r="R89" s="94">
        <v>148.572501902</v>
      </c>
      <c r="S89" s="95">
        <v>6.5969420024599671E-4</v>
      </c>
      <c r="T89" s="95">
        <f t="shared" si="1"/>
        <v>3.0155339634821177E-4</v>
      </c>
      <c r="U89" s="95">
        <f>R89/'סכום נכסי הקרן'!$C$42</f>
        <v>3.1687482762509923E-5</v>
      </c>
    </row>
    <row r="90" spans="2:21" s="140" customFormat="1">
      <c r="B90" s="87" t="s">
        <v>511</v>
      </c>
      <c r="C90" s="84" t="s">
        <v>512</v>
      </c>
      <c r="D90" s="97" t="s">
        <v>131</v>
      </c>
      <c r="E90" s="97" t="s">
        <v>326</v>
      </c>
      <c r="F90" s="84" t="s">
        <v>510</v>
      </c>
      <c r="G90" s="97" t="s">
        <v>377</v>
      </c>
      <c r="H90" s="84" t="s">
        <v>493</v>
      </c>
      <c r="I90" s="84" t="s">
        <v>171</v>
      </c>
      <c r="J90" s="84"/>
      <c r="K90" s="94">
        <v>6.1899999999989763</v>
      </c>
      <c r="L90" s="97" t="s">
        <v>175</v>
      </c>
      <c r="M90" s="98">
        <v>0.04</v>
      </c>
      <c r="N90" s="98">
        <v>3.9699999999989057E-2</v>
      </c>
      <c r="O90" s="94">
        <v>1707570.623716</v>
      </c>
      <c r="P90" s="96">
        <v>100.51</v>
      </c>
      <c r="Q90" s="84"/>
      <c r="R90" s="94">
        <v>1716.2792428039998</v>
      </c>
      <c r="S90" s="95">
        <v>5.7731085482627122E-4</v>
      </c>
      <c r="T90" s="95">
        <f t="shared" si="1"/>
        <v>3.4834833372521701E-3</v>
      </c>
      <c r="U90" s="95">
        <f>R90/'סכום נכסי הקרן'!$C$42</f>
        <v>3.6604733867831048E-4</v>
      </c>
    </row>
    <row r="91" spans="2:21" s="140" customFormat="1">
      <c r="B91" s="87" t="s">
        <v>513</v>
      </c>
      <c r="C91" s="84" t="s">
        <v>514</v>
      </c>
      <c r="D91" s="97" t="s">
        <v>131</v>
      </c>
      <c r="E91" s="97" t="s">
        <v>326</v>
      </c>
      <c r="F91" s="84" t="s">
        <v>510</v>
      </c>
      <c r="G91" s="97" t="s">
        <v>377</v>
      </c>
      <c r="H91" s="84" t="s">
        <v>493</v>
      </c>
      <c r="I91" s="84" t="s">
        <v>171</v>
      </c>
      <c r="J91" s="84"/>
      <c r="K91" s="94">
        <v>6.4400000000008548</v>
      </c>
      <c r="L91" s="97" t="s">
        <v>175</v>
      </c>
      <c r="M91" s="98">
        <v>2.7799999999999998E-2</v>
      </c>
      <c r="N91" s="98">
        <v>3.9900000000002801E-2</v>
      </c>
      <c r="O91" s="94">
        <v>3224269.8038260001</v>
      </c>
      <c r="P91" s="96">
        <v>94.31</v>
      </c>
      <c r="Q91" s="84"/>
      <c r="R91" s="94">
        <v>3040.8088586849999</v>
      </c>
      <c r="S91" s="95">
        <v>1.7901570719311981E-3</v>
      </c>
      <c r="T91" s="95">
        <f t="shared" si="1"/>
        <v>6.1718435594968445E-3</v>
      </c>
      <c r="U91" s="95">
        <f>R91/'סכום נכסי הקרן'!$C$42</f>
        <v>6.4854247630039626E-4</v>
      </c>
    </row>
    <row r="92" spans="2:21" s="140" customFormat="1">
      <c r="B92" s="87" t="s">
        <v>515</v>
      </c>
      <c r="C92" s="84" t="s">
        <v>516</v>
      </c>
      <c r="D92" s="97" t="s">
        <v>131</v>
      </c>
      <c r="E92" s="97" t="s">
        <v>326</v>
      </c>
      <c r="F92" s="84" t="s">
        <v>510</v>
      </c>
      <c r="G92" s="97" t="s">
        <v>377</v>
      </c>
      <c r="H92" s="84" t="s">
        <v>493</v>
      </c>
      <c r="I92" s="84" t="s">
        <v>171</v>
      </c>
      <c r="J92" s="84"/>
      <c r="K92" s="94">
        <v>1.3000000000006473</v>
      </c>
      <c r="L92" s="97" t="s">
        <v>175</v>
      </c>
      <c r="M92" s="98">
        <v>5.0999999999999997E-2</v>
      </c>
      <c r="N92" s="98">
        <v>1.6800000000007125E-2</v>
      </c>
      <c r="O92" s="94">
        <v>478802.573599</v>
      </c>
      <c r="P92" s="96">
        <v>129</v>
      </c>
      <c r="Q92" s="84"/>
      <c r="R92" s="94">
        <v>617.65529404199992</v>
      </c>
      <c r="S92" s="95">
        <v>2.8189037080356551E-4</v>
      </c>
      <c r="T92" s="95">
        <f t="shared" si="1"/>
        <v>1.2536374450615026E-3</v>
      </c>
      <c r="U92" s="95">
        <f>R92/'סכום נכסי הקרן'!$C$42</f>
        <v>1.3173326983507844E-4</v>
      </c>
    </row>
    <row r="93" spans="2:21" s="140" customFormat="1">
      <c r="B93" s="87" t="s">
        <v>517</v>
      </c>
      <c r="C93" s="84" t="s">
        <v>518</v>
      </c>
      <c r="D93" s="97" t="s">
        <v>131</v>
      </c>
      <c r="E93" s="97" t="s">
        <v>326</v>
      </c>
      <c r="F93" s="84" t="s">
        <v>428</v>
      </c>
      <c r="G93" s="97" t="s">
        <v>328</v>
      </c>
      <c r="H93" s="84" t="s">
        <v>493</v>
      </c>
      <c r="I93" s="84" t="s">
        <v>378</v>
      </c>
      <c r="J93" s="84"/>
      <c r="K93" s="94">
        <v>1.25</v>
      </c>
      <c r="L93" s="97" t="s">
        <v>175</v>
      </c>
      <c r="M93" s="98">
        <v>6.4000000000000001E-2</v>
      </c>
      <c r="N93" s="98">
        <v>4.8999999999997127E-3</v>
      </c>
      <c r="O93" s="94">
        <v>5617808.3017640002</v>
      </c>
      <c r="P93" s="96">
        <v>123.75</v>
      </c>
      <c r="Q93" s="84"/>
      <c r="R93" s="94">
        <v>6952.03811468</v>
      </c>
      <c r="S93" s="95">
        <v>4.4871372211979345E-3</v>
      </c>
      <c r="T93" s="95">
        <f t="shared" si="1"/>
        <v>1.4110354730425068E-2</v>
      </c>
      <c r="U93" s="95">
        <f>R93/'סכום נכסי הקרן'!$C$42</f>
        <v>1.4827278608294677E-3</v>
      </c>
    </row>
    <row r="94" spans="2:21" s="140" customFormat="1">
      <c r="B94" s="87" t="s">
        <v>519</v>
      </c>
      <c r="C94" s="84" t="s">
        <v>520</v>
      </c>
      <c r="D94" s="97" t="s">
        <v>131</v>
      </c>
      <c r="E94" s="97" t="s">
        <v>326</v>
      </c>
      <c r="F94" s="84" t="s">
        <v>433</v>
      </c>
      <c r="G94" s="97" t="s">
        <v>328</v>
      </c>
      <c r="H94" s="84" t="s">
        <v>493</v>
      </c>
      <c r="I94" s="84" t="s">
        <v>378</v>
      </c>
      <c r="J94" s="84"/>
      <c r="K94" s="94">
        <v>0</v>
      </c>
      <c r="L94" s="97" t="s">
        <v>175</v>
      </c>
      <c r="M94" s="98">
        <v>4.8499999999999995E-2</v>
      </c>
      <c r="N94" s="98">
        <v>0</v>
      </c>
      <c r="O94" s="94">
        <v>95507.659597999998</v>
      </c>
      <c r="P94" s="96">
        <v>108.5</v>
      </c>
      <c r="Q94" s="84"/>
      <c r="R94" s="94">
        <v>103.625809429</v>
      </c>
      <c r="S94" s="95">
        <v>6.3671773065333327E-4</v>
      </c>
      <c r="T94" s="95">
        <f t="shared" si="1"/>
        <v>2.1032636849084956E-4</v>
      </c>
      <c r="U94" s="95">
        <f>R94/'סכום נכסי הקרן'!$C$42</f>
        <v>2.2101270477349167E-5</v>
      </c>
    </row>
    <row r="95" spans="2:21" s="140" customFormat="1">
      <c r="B95" s="87" t="s">
        <v>521</v>
      </c>
      <c r="C95" s="84" t="s">
        <v>522</v>
      </c>
      <c r="D95" s="97" t="s">
        <v>131</v>
      </c>
      <c r="E95" s="97" t="s">
        <v>326</v>
      </c>
      <c r="F95" s="84" t="s">
        <v>440</v>
      </c>
      <c r="G95" s="97" t="s">
        <v>441</v>
      </c>
      <c r="H95" s="84" t="s">
        <v>493</v>
      </c>
      <c r="I95" s="84" t="s">
        <v>378</v>
      </c>
      <c r="J95" s="84"/>
      <c r="K95" s="94">
        <v>4.1100000000002748</v>
      </c>
      <c r="L95" s="97" t="s">
        <v>175</v>
      </c>
      <c r="M95" s="98">
        <v>3.85E-2</v>
      </c>
      <c r="N95" s="98">
        <v>9.3999999999976984E-3</v>
      </c>
      <c r="O95" s="94">
        <v>965463.14618299995</v>
      </c>
      <c r="P95" s="96">
        <v>116.93</v>
      </c>
      <c r="Q95" s="84"/>
      <c r="R95" s="94">
        <v>1128.9161073789999</v>
      </c>
      <c r="S95" s="95">
        <v>4.0303724522857487E-3</v>
      </c>
      <c r="T95" s="95">
        <f t="shared" si="1"/>
        <v>2.2913290280114568E-3</v>
      </c>
      <c r="U95" s="95">
        <f>R95/'סכום נכסי הקרן'!$C$42</f>
        <v>2.4077476810942973E-4</v>
      </c>
    </row>
    <row r="96" spans="2:21" s="140" customFormat="1">
      <c r="B96" s="87" t="s">
        <v>523</v>
      </c>
      <c r="C96" s="84" t="s">
        <v>524</v>
      </c>
      <c r="D96" s="97" t="s">
        <v>131</v>
      </c>
      <c r="E96" s="97" t="s">
        <v>326</v>
      </c>
      <c r="F96" s="84" t="s">
        <v>440</v>
      </c>
      <c r="G96" s="97" t="s">
        <v>441</v>
      </c>
      <c r="H96" s="84" t="s">
        <v>493</v>
      </c>
      <c r="I96" s="84" t="s">
        <v>378</v>
      </c>
      <c r="J96" s="84"/>
      <c r="K96" s="94">
        <v>1.3900000000011559</v>
      </c>
      <c r="L96" s="97" t="s">
        <v>175</v>
      </c>
      <c r="M96" s="98">
        <v>3.9E-2</v>
      </c>
      <c r="N96" s="98">
        <v>5.6000000000000008E-3</v>
      </c>
      <c r="O96" s="94">
        <v>568720.76321</v>
      </c>
      <c r="P96" s="96">
        <v>114.1</v>
      </c>
      <c r="Q96" s="84"/>
      <c r="R96" s="94">
        <v>648.91039497499992</v>
      </c>
      <c r="S96" s="95">
        <v>2.8574266173112431E-3</v>
      </c>
      <c r="T96" s="95">
        <f t="shared" si="1"/>
        <v>1.3170750376098814E-3</v>
      </c>
      <c r="U96" s="95">
        <f>R96/'סכום נכסי הקרן'!$C$42</f>
        <v>1.3839934504668267E-4</v>
      </c>
    </row>
    <row r="97" spans="2:21" s="140" customFormat="1">
      <c r="B97" s="87" t="s">
        <v>525</v>
      </c>
      <c r="C97" s="84" t="s">
        <v>526</v>
      </c>
      <c r="D97" s="97" t="s">
        <v>131</v>
      </c>
      <c r="E97" s="97" t="s">
        <v>326</v>
      </c>
      <c r="F97" s="84" t="s">
        <v>440</v>
      </c>
      <c r="G97" s="97" t="s">
        <v>441</v>
      </c>
      <c r="H97" s="84" t="s">
        <v>493</v>
      </c>
      <c r="I97" s="84" t="s">
        <v>378</v>
      </c>
      <c r="J97" s="84"/>
      <c r="K97" s="94">
        <v>2.3200000000005883</v>
      </c>
      <c r="L97" s="97" t="s">
        <v>175</v>
      </c>
      <c r="M97" s="98">
        <v>3.9E-2</v>
      </c>
      <c r="N97" s="98">
        <v>6.1000000000025331E-3</v>
      </c>
      <c r="O97" s="94">
        <v>1041351.705282</v>
      </c>
      <c r="P97" s="96">
        <v>117.55</v>
      </c>
      <c r="Q97" s="84"/>
      <c r="R97" s="94">
        <v>1224.1089329289998</v>
      </c>
      <c r="S97" s="95">
        <v>2.6096914544103552E-3</v>
      </c>
      <c r="T97" s="95">
        <f t="shared" si="1"/>
        <v>2.4845392081262125E-3</v>
      </c>
      <c r="U97" s="95">
        <f>R97/'סכום נכסי הקרן'!$C$42</f>
        <v>2.6107745521582242E-4</v>
      </c>
    </row>
    <row r="98" spans="2:21" s="140" customFormat="1">
      <c r="B98" s="87" t="s">
        <v>527</v>
      </c>
      <c r="C98" s="84" t="s">
        <v>528</v>
      </c>
      <c r="D98" s="97" t="s">
        <v>131</v>
      </c>
      <c r="E98" s="97" t="s">
        <v>326</v>
      </c>
      <c r="F98" s="84" t="s">
        <v>440</v>
      </c>
      <c r="G98" s="97" t="s">
        <v>441</v>
      </c>
      <c r="H98" s="84" t="s">
        <v>493</v>
      </c>
      <c r="I98" s="84" t="s">
        <v>378</v>
      </c>
      <c r="J98" s="84"/>
      <c r="K98" s="94">
        <v>4.9600000000001163</v>
      </c>
      <c r="L98" s="97" t="s">
        <v>175</v>
      </c>
      <c r="M98" s="98">
        <v>3.85E-2</v>
      </c>
      <c r="N98" s="98">
        <v>1.409999999999776E-2</v>
      </c>
      <c r="O98" s="94">
        <v>878525.27624200005</v>
      </c>
      <c r="P98" s="96">
        <v>117.05</v>
      </c>
      <c r="Q98" s="84"/>
      <c r="R98" s="94">
        <v>1028.3138837030001</v>
      </c>
      <c r="S98" s="95">
        <v>3.5141011049680004E-3</v>
      </c>
      <c r="T98" s="95">
        <f t="shared" si="1"/>
        <v>2.0871395458306238E-3</v>
      </c>
      <c r="U98" s="95">
        <f>R98/'סכום נכסי הקרן'!$C$42</f>
        <v>2.1931836677140733E-4</v>
      </c>
    </row>
    <row r="99" spans="2:21" s="140" customFormat="1">
      <c r="B99" s="87" t="s">
        <v>529</v>
      </c>
      <c r="C99" s="84" t="s">
        <v>530</v>
      </c>
      <c r="D99" s="97" t="s">
        <v>131</v>
      </c>
      <c r="E99" s="97" t="s">
        <v>326</v>
      </c>
      <c r="F99" s="84" t="s">
        <v>531</v>
      </c>
      <c r="G99" s="97" t="s">
        <v>377</v>
      </c>
      <c r="H99" s="84" t="s">
        <v>493</v>
      </c>
      <c r="I99" s="84" t="s">
        <v>171</v>
      </c>
      <c r="J99" s="84"/>
      <c r="K99" s="94">
        <v>5.9999999999994573</v>
      </c>
      <c r="L99" s="97" t="s">
        <v>175</v>
      </c>
      <c r="M99" s="98">
        <v>1.5800000000000002E-2</v>
      </c>
      <c r="N99" s="98">
        <v>1.8400000000000215E-2</v>
      </c>
      <c r="O99" s="94">
        <v>1845701.0837729999</v>
      </c>
      <c r="P99" s="96">
        <v>99.99</v>
      </c>
      <c r="Q99" s="84"/>
      <c r="R99" s="94">
        <v>1845.5165800940001</v>
      </c>
      <c r="S99" s="95">
        <v>4.5658094709457656E-3</v>
      </c>
      <c r="T99" s="95">
        <f t="shared" si="1"/>
        <v>3.7457926979742864E-3</v>
      </c>
      <c r="U99" s="95">
        <f>R99/'סכום נכסי הקרן'!$C$42</f>
        <v>3.9361102539841979E-4</v>
      </c>
    </row>
    <row r="100" spans="2:21" s="140" customFormat="1">
      <c r="B100" s="87" t="s">
        <v>532</v>
      </c>
      <c r="C100" s="84" t="s">
        <v>533</v>
      </c>
      <c r="D100" s="97" t="s">
        <v>131</v>
      </c>
      <c r="E100" s="97" t="s">
        <v>326</v>
      </c>
      <c r="F100" s="84" t="s">
        <v>531</v>
      </c>
      <c r="G100" s="97" t="s">
        <v>377</v>
      </c>
      <c r="H100" s="84" t="s">
        <v>493</v>
      </c>
      <c r="I100" s="84" t="s">
        <v>171</v>
      </c>
      <c r="J100" s="84"/>
      <c r="K100" s="94">
        <v>6.8600000000000838</v>
      </c>
      <c r="L100" s="97" t="s">
        <v>175</v>
      </c>
      <c r="M100" s="98">
        <v>2.4E-2</v>
      </c>
      <c r="N100" s="98">
        <v>2.5499999999999998E-2</v>
      </c>
      <c r="O100" s="94">
        <v>2350073.040643</v>
      </c>
      <c r="P100" s="96">
        <v>101.26</v>
      </c>
      <c r="Q100" s="84"/>
      <c r="R100" s="94">
        <v>2379.6839890800002</v>
      </c>
      <c r="S100" s="95">
        <v>5.1011768545079833E-3</v>
      </c>
      <c r="T100" s="95">
        <f t="shared" si="1"/>
        <v>4.8299771489065503E-3</v>
      </c>
      <c r="U100" s="95">
        <f>R100/'סכום נכסי הקרן'!$C$42</f>
        <v>5.0753803307379238E-4</v>
      </c>
    </row>
    <row r="101" spans="2:21" s="140" customFormat="1">
      <c r="B101" s="87" t="s">
        <v>534</v>
      </c>
      <c r="C101" s="84" t="s">
        <v>535</v>
      </c>
      <c r="D101" s="97" t="s">
        <v>131</v>
      </c>
      <c r="E101" s="97" t="s">
        <v>326</v>
      </c>
      <c r="F101" s="84" t="s">
        <v>531</v>
      </c>
      <c r="G101" s="97" t="s">
        <v>377</v>
      </c>
      <c r="H101" s="84" t="s">
        <v>493</v>
      </c>
      <c r="I101" s="84" t="s">
        <v>171</v>
      </c>
      <c r="J101" s="84"/>
      <c r="K101" s="94">
        <v>3.2899999999990377</v>
      </c>
      <c r="L101" s="97" t="s">
        <v>175</v>
      </c>
      <c r="M101" s="98">
        <v>3.4799999999999998E-2</v>
      </c>
      <c r="N101" s="98">
        <v>1.2400000000038469E-2</v>
      </c>
      <c r="O101" s="94">
        <v>48452.308822999999</v>
      </c>
      <c r="P101" s="96">
        <v>107.3</v>
      </c>
      <c r="Q101" s="84"/>
      <c r="R101" s="94">
        <v>51.989327445000001</v>
      </c>
      <c r="S101" s="95">
        <v>1.041874804797553E-4</v>
      </c>
      <c r="T101" s="95">
        <f t="shared" si="1"/>
        <v>1.0552126446144209E-4</v>
      </c>
      <c r="U101" s="95">
        <f>R101/'סכום נכסי הקרן'!$C$42</f>
        <v>1.1088262606862281E-5</v>
      </c>
    </row>
    <row r="102" spans="2:21" s="140" customFormat="1">
      <c r="B102" s="87" t="s">
        <v>536</v>
      </c>
      <c r="C102" s="84" t="s">
        <v>537</v>
      </c>
      <c r="D102" s="97" t="s">
        <v>131</v>
      </c>
      <c r="E102" s="97" t="s">
        <v>326</v>
      </c>
      <c r="F102" s="84" t="s">
        <v>455</v>
      </c>
      <c r="G102" s="97" t="s">
        <v>441</v>
      </c>
      <c r="H102" s="84" t="s">
        <v>493</v>
      </c>
      <c r="I102" s="84" t="s">
        <v>171</v>
      </c>
      <c r="J102" s="84"/>
      <c r="K102" s="94">
        <v>2.4600000000001603</v>
      </c>
      <c r="L102" s="97" t="s">
        <v>175</v>
      </c>
      <c r="M102" s="98">
        <v>3.7499999999999999E-2</v>
      </c>
      <c r="N102" s="98">
        <v>6.6000000000010096E-3</v>
      </c>
      <c r="O102" s="94">
        <v>2849591.5381140001</v>
      </c>
      <c r="P102" s="96">
        <v>118.14</v>
      </c>
      <c r="Q102" s="84"/>
      <c r="R102" s="94">
        <v>3366.5074817510003</v>
      </c>
      <c r="S102" s="95">
        <v>3.6783099753704431E-3</v>
      </c>
      <c r="T102" s="95">
        <f t="shared" si="1"/>
        <v>6.8329048239579651E-3</v>
      </c>
      <c r="U102" s="95">
        <f>R102/'סכום נכסי הקרן'!$C$42</f>
        <v>7.1800734612526235E-4</v>
      </c>
    </row>
    <row r="103" spans="2:21" s="140" customFormat="1">
      <c r="B103" s="87" t="s">
        <v>538</v>
      </c>
      <c r="C103" s="84" t="s">
        <v>539</v>
      </c>
      <c r="D103" s="97" t="s">
        <v>131</v>
      </c>
      <c r="E103" s="97" t="s">
        <v>326</v>
      </c>
      <c r="F103" s="84" t="s">
        <v>455</v>
      </c>
      <c r="G103" s="97" t="s">
        <v>441</v>
      </c>
      <c r="H103" s="84" t="s">
        <v>493</v>
      </c>
      <c r="I103" s="84" t="s">
        <v>171</v>
      </c>
      <c r="J103" s="84"/>
      <c r="K103" s="94">
        <v>6.0700000000003476</v>
      </c>
      <c r="L103" s="97" t="s">
        <v>175</v>
      </c>
      <c r="M103" s="98">
        <v>2.4799999999999999E-2</v>
      </c>
      <c r="N103" s="98">
        <v>1.8800000000001264E-2</v>
      </c>
      <c r="O103" s="94">
        <v>1502180.229026</v>
      </c>
      <c r="P103" s="96">
        <v>105.31</v>
      </c>
      <c r="Q103" s="84"/>
      <c r="R103" s="94">
        <v>1581.9460698349999</v>
      </c>
      <c r="S103" s="95">
        <v>3.5471762480266448E-3</v>
      </c>
      <c r="T103" s="95">
        <f t="shared" si="1"/>
        <v>3.2108311032758344E-3</v>
      </c>
      <c r="U103" s="95">
        <f>R103/'סכום נכסי הקרן'!$C$42</f>
        <v>3.3739681419770238E-4</v>
      </c>
    </row>
    <row r="104" spans="2:21" s="140" customFormat="1">
      <c r="B104" s="87" t="s">
        <v>540</v>
      </c>
      <c r="C104" s="84" t="s">
        <v>541</v>
      </c>
      <c r="D104" s="97" t="s">
        <v>131</v>
      </c>
      <c r="E104" s="97" t="s">
        <v>326</v>
      </c>
      <c r="F104" s="84" t="s">
        <v>542</v>
      </c>
      <c r="G104" s="97" t="s">
        <v>377</v>
      </c>
      <c r="H104" s="84" t="s">
        <v>493</v>
      </c>
      <c r="I104" s="84" t="s">
        <v>378</v>
      </c>
      <c r="J104" s="84"/>
      <c r="K104" s="94">
        <v>4.6900000000000457</v>
      </c>
      <c r="L104" s="97" t="s">
        <v>175</v>
      </c>
      <c r="M104" s="98">
        <v>2.8500000000000001E-2</v>
      </c>
      <c r="N104" s="98">
        <v>1.5200000000001254E-2</v>
      </c>
      <c r="O104" s="94">
        <v>3790542.7880680002</v>
      </c>
      <c r="P104" s="96">
        <v>109.38</v>
      </c>
      <c r="Q104" s="84"/>
      <c r="R104" s="94">
        <v>4146.0955683490001</v>
      </c>
      <c r="S104" s="95">
        <v>5.5498430279180095E-3</v>
      </c>
      <c r="T104" s="95">
        <f t="shared" si="1"/>
        <v>8.4152126686579017E-3</v>
      </c>
      <c r="U104" s="95">
        <f>R104/'סכום נכסי הקרן'!$C$42</f>
        <v>8.8427757607822293E-4</v>
      </c>
    </row>
    <row r="105" spans="2:21" s="140" customFormat="1">
      <c r="B105" s="87" t="s">
        <v>543</v>
      </c>
      <c r="C105" s="84" t="s">
        <v>544</v>
      </c>
      <c r="D105" s="97" t="s">
        <v>131</v>
      </c>
      <c r="E105" s="97" t="s">
        <v>326</v>
      </c>
      <c r="F105" s="84" t="s">
        <v>545</v>
      </c>
      <c r="G105" s="97" t="s">
        <v>377</v>
      </c>
      <c r="H105" s="84" t="s">
        <v>493</v>
      </c>
      <c r="I105" s="84" t="s">
        <v>378</v>
      </c>
      <c r="J105" s="84"/>
      <c r="K105" s="94">
        <v>6.6900000000012776</v>
      </c>
      <c r="L105" s="97" t="s">
        <v>175</v>
      </c>
      <c r="M105" s="98">
        <v>1.3999999999999999E-2</v>
      </c>
      <c r="N105" s="98">
        <v>2.0900000000004405E-2</v>
      </c>
      <c r="O105" s="94">
        <v>1479997.8</v>
      </c>
      <c r="P105" s="96">
        <v>96.67</v>
      </c>
      <c r="Q105" s="84"/>
      <c r="R105" s="94">
        <v>1430.7138966930002</v>
      </c>
      <c r="S105" s="95">
        <v>5.8359534700315463E-3</v>
      </c>
      <c r="T105" s="95">
        <f t="shared" si="1"/>
        <v>2.9038794475907729E-3</v>
      </c>
      <c r="U105" s="95">
        <f>R105/'סכום נכסי הקרן'!$C$42</f>
        <v>3.0514207783514859E-4</v>
      </c>
    </row>
    <row r="106" spans="2:21" s="140" customFormat="1">
      <c r="B106" s="87" t="s">
        <v>546</v>
      </c>
      <c r="C106" s="84" t="s">
        <v>547</v>
      </c>
      <c r="D106" s="97" t="s">
        <v>131</v>
      </c>
      <c r="E106" s="97" t="s">
        <v>326</v>
      </c>
      <c r="F106" s="84" t="s">
        <v>334</v>
      </c>
      <c r="G106" s="97" t="s">
        <v>328</v>
      </c>
      <c r="H106" s="84" t="s">
        <v>493</v>
      </c>
      <c r="I106" s="84" t="s">
        <v>171</v>
      </c>
      <c r="J106" s="84"/>
      <c r="K106" s="94">
        <v>4.6300000000000257</v>
      </c>
      <c r="L106" s="97" t="s">
        <v>175</v>
      </c>
      <c r="M106" s="98">
        <v>1.8200000000000001E-2</v>
      </c>
      <c r="N106" s="98">
        <v>2.4600000000000524E-2</v>
      </c>
      <c r="O106" s="94">
        <f>1962874.4616/50000</f>
        <v>39.257489231999998</v>
      </c>
      <c r="P106" s="96">
        <v>4874248</v>
      </c>
      <c r="Q106" s="84"/>
      <c r="R106" s="94">
        <v>1913.5074492649999</v>
      </c>
      <c r="S106" s="95">
        <f>13812.3598733376%/50000</f>
        <v>2.7624719746675202E-3</v>
      </c>
      <c r="T106" s="95">
        <f t="shared" si="1"/>
        <v>3.8837918381698644E-3</v>
      </c>
      <c r="U106" s="95">
        <f>R106/'סכום נכסי הקרן'!$C$42</f>
        <v>4.081120903147609E-4</v>
      </c>
    </row>
    <row r="107" spans="2:21" s="140" customFormat="1">
      <c r="B107" s="87" t="s">
        <v>548</v>
      </c>
      <c r="C107" s="84" t="s">
        <v>549</v>
      </c>
      <c r="D107" s="97" t="s">
        <v>131</v>
      </c>
      <c r="E107" s="97" t="s">
        <v>326</v>
      </c>
      <c r="F107" s="84" t="s">
        <v>334</v>
      </c>
      <c r="G107" s="97" t="s">
        <v>328</v>
      </c>
      <c r="H107" s="84" t="s">
        <v>493</v>
      </c>
      <c r="I107" s="84" t="s">
        <v>171</v>
      </c>
      <c r="J107" s="84"/>
      <c r="K107" s="94">
        <v>3.9000000000007895</v>
      </c>
      <c r="L107" s="97" t="s">
        <v>175</v>
      </c>
      <c r="M107" s="98">
        <v>1.06E-2</v>
      </c>
      <c r="N107" s="98">
        <v>2.4600000000003619E-2</v>
      </c>
      <c r="O107" s="94">
        <f>2244913.0272/50000</f>
        <v>44.898260543999996</v>
      </c>
      <c r="P107" s="96">
        <v>4797066</v>
      </c>
      <c r="Q107" s="84"/>
      <c r="R107" s="94">
        <v>2153.7993182069999</v>
      </c>
      <c r="S107" s="95">
        <f>16532.2411606157%/50000</f>
        <v>3.3064482321231402E-3</v>
      </c>
      <c r="T107" s="95">
        <f t="shared" si="1"/>
        <v>4.3715054343379861E-3</v>
      </c>
      <c r="U107" s="95">
        <f>R107/'סכום נכסי הקרן'!$C$42</f>
        <v>4.5936144236574379E-4</v>
      </c>
    </row>
    <row r="108" spans="2:21" s="140" customFormat="1">
      <c r="B108" s="87" t="s">
        <v>550</v>
      </c>
      <c r="C108" s="84" t="s">
        <v>551</v>
      </c>
      <c r="D108" s="97" t="s">
        <v>131</v>
      </c>
      <c r="E108" s="97" t="s">
        <v>326</v>
      </c>
      <c r="F108" s="84" t="s">
        <v>464</v>
      </c>
      <c r="G108" s="97" t="s">
        <v>377</v>
      </c>
      <c r="H108" s="84" t="s">
        <v>493</v>
      </c>
      <c r="I108" s="84" t="s">
        <v>378</v>
      </c>
      <c r="J108" s="84"/>
      <c r="K108" s="94">
        <v>2.6399999999998771</v>
      </c>
      <c r="L108" s="97" t="s">
        <v>175</v>
      </c>
      <c r="M108" s="98">
        <v>4.9000000000000002E-2</v>
      </c>
      <c r="N108" s="98">
        <v>1.0499999999999558E-2</v>
      </c>
      <c r="O108" s="94">
        <v>1969375.2558530001</v>
      </c>
      <c r="P108" s="96">
        <v>115.35</v>
      </c>
      <c r="Q108" s="84"/>
      <c r="R108" s="94">
        <v>2271.6742849019997</v>
      </c>
      <c r="S108" s="95">
        <v>2.9614074155247059E-3</v>
      </c>
      <c r="T108" s="95">
        <f t="shared" si="1"/>
        <v>4.6107529134896521E-3</v>
      </c>
      <c r="U108" s="95">
        <f>R108/'סכום נכסי הקרן'!$C$42</f>
        <v>4.845017673078585E-4</v>
      </c>
    </row>
    <row r="109" spans="2:21" s="140" customFormat="1">
      <c r="B109" s="87" t="s">
        <v>552</v>
      </c>
      <c r="C109" s="84" t="s">
        <v>553</v>
      </c>
      <c r="D109" s="97" t="s">
        <v>131</v>
      </c>
      <c r="E109" s="97" t="s">
        <v>326</v>
      </c>
      <c r="F109" s="84" t="s">
        <v>464</v>
      </c>
      <c r="G109" s="97" t="s">
        <v>377</v>
      </c>
      <c r="H109" s="84" t="s">
        <v>493</v>
      </c>
      <c r="I109" s="84" t="s">
        <v>378</v>
      </c>
      <c r="J109" s="84"/>
      <c r="K109" s="94">
        <v>5.7100000000012976</v>
      </c>
      <c r="L109" s="97" t="s">
        <v>175</v>
      </c>
      <c r="M109" s="98">
        <v>2.3E-2</v>
      </c>
      <c r="N109" s="98">
        <v>2.4600000000012973E-2</v>
      </c>
      <c r="O109" s="94">
        <v>537499.33050000004</v>
      </c>
      <c r="P109" s="96">
        <v>101</v>
      </c>
      <c r="Q109" s="94">
        <v>12.257258159999999</v>
      </c>
      <c r="R109" s="94">
        <v>555.07886276800002</v>
      </c>
      <c r="S109" s="95">
        <v>3.893447543985745E-4</v>
      </c>
      <c r="T109" s="95">
        <f t="shared" si="1"/>
        <v>1.1266278360123659E-3</v>
      </c>
      <c r="U109" s="95">
        <f>R109/'סכום נכסי הקרן'!$C$42</f>
        <v>1.1838699403067559E-4</v>
      </c>
    </row>
    <row r="110" spans="2:21" s="140" customFormat="1">
      <c r="B110" s="87" t="s">
        <v>554</v>
      </c>
      <c r="C110" s="84" t="s">
        <v>555</v>
      </c>
      <c r="D110" s="97" t="s">
        <v>131</v>
      </c>
      <c r="E110" s="97" t="s">
        <v>326</v>
      </c>
      <c r="F110" s="84" t="s">
        <v>464</v>
      </c>
      <c r="G110" s="97" t="s">
        <v>377</v>
      </c>
      <c r="H110" s="84" t="s">
        <v>493</v>
      </c>
      <c r="I110" s="84" t="s">
        <v>378</v>
      </c>
      <c r="J110" s="84"/>
      <c r="K110" s="94">
        <v>2.3100000000005223</v>
      </c>
      <c r="L110" s="97" t="s">
        <v>175</v>
      </c>
      <c r="M110" s="98">
        <v>5.8499999999999996E-2</v>
      </c>
      <c r="N110" s="98">
        <v>9.6000000000016385E-3</v>
      </c>
      <c r="O110" s="94">
        <v>1603624.6111630001</v>
      </c>
      <c r="P110" s="96">
        <v>121.82</v>
      </c>
      <c r="Q110" s="84"/>
      <c r="R110" s="94">
        <v>1953.5354935580001</v>
      </c>
      <c r="S110" s="95">
        <v>1.5126006511887336E-3</v>
      </c>
      <c r="T110" s="95">
        <f t="shared" si="1"/>
        <v>3.9650356252179733E-3</v>
      </c>
      <c r="U110" s="95">
        <f>R110/'סכום נכסי הקרן'!$C$42</f>
        <v>4.1664925531712503E-4</v>
      </c>
    </row>
    <row r="111" spans="2:21" s="140" customFormat="1">
      <c r="B111" s="87" t="s">
        <v>556</v>
      </c>
      <c r="C111" s="84" t="s">
        <v>557</v>
      </c>
      <c r="D111" s="97" t="s">
        <v>131</v>
      </c>
      <c r="E111" s="97" t="s">
        <v>326</v>
      </c>
      <c r="F111" s="84" t="s">
        <v>464</v>
      </c>
      <c r="G111" s="97" t="s">
        <v>377</v>
      </c>
      <c r="H111" s="84" t="s">
        <v>493</v>
      </c>
      <c r="I111" s="84" t="s">
        <v>378</v>
      </c>
      <c r="J111" s="84"/>
      <c r="K111" s="94">
        <v>7.0899999999998338</v>
      </c>
      <c r="L111" s="97" t="s">
        <v>175</v>
      </c>
      <c r="M111" s="98">
        <v>2.2499999999999999E-2</v>
      </c>
      <c r="N111" s="98">
        <v>3.320000000000331E-2</v>
      </c>
      <c r="O111" s="94">
        <v>1120536.304335</v>
      </c>
      <c r="P111" s="96">
        <v>94.36</v>
      </c>
      <c r="Q111" s="94">
        <v>30.340294066000002</v>
      </c>
      <c r="R111" s="94">
        <v>1086.442632002</v>
      </c>
      <c r="S111" s="95">
        <v>6.1421355376085427E-3</v>
      </c>
      <c r="T111" s="95">
        <f t="shared" si="1"/>
        <v>2.2051218187992515E-3</v>
      </c>
      <c r="U111" s="95">
        <f>R111/'סכום נכסי הקרן'!$C$42</f>
        <v>2.3171604256033501E-4</v>
      </c>
    </row>
    <row r="112" spans="2:21" s="140" customFormat="1">
      <c r="B112" s="87" t="s">
        <v>558</v>
      </c>
      <c r="C112" s="84" t="s">
        <v>559</v>
      </c>
      <c r="D112" s="97" t="s">
        <v>131</v>
      </c>
      <c r="E112" s="97" t="s">
        <v>326</v>
      </c>
      <c r="F112" s="84" t="s">
        <v>560</v>
      </c>
      <c r="G112" s="97" t="s">
        <v>441</v>
      </c>
      <c r="H112" s="84" t="s">
        <v>493</v>
      </c>
      <c r="I112" s="84" t="s">
        <v>171</v>
      </c>
      <c r="J112" s="84"/>
      <c r="K112" s="94">
        <v>1.9400000000012843</v>
      </c>
      <c r="L112" s="97" t="s">
        <v>175</v>
      </c>
      <c r="M112" s="98">
        <v>4.0500000000000001E-2</v>
      </c>
      <c r="N112" s="98">
        <v>8.1000000000049938E-3</v>
      </c>
      <c r="O112" s="94">
        <v>427905.76203000004</v>
      </c>
      <c r="P112" s="96">
        <v>131</v>
      </c>
      <c r="Q112" s="84"/>
      <c r="R112" s="94">
        <v>560.55658721200007</v>
      </c>
      <c r="S112" s="95">
        <v>2.9418469657240603E-3</v>
      </c>
      <c r="T112" s="95">
        <f t="shared" si="1"/>
        <v>1.1377458180696204E-3</v>
      </c>
      <c r="U112" s="95">
        <f>R112/'סכום נכסי הקרן'!$C$42</f>
        <v>1.1955528087161149E-4</v>
      </c>
    </row>
    <row r="113" spans="2:21" s="140" customFormat="1">
      <c r="B113" s="87" t="s">
        <v>561</v>
      </c>
      <c r="C113" s="84" t="s">
        <v>562</v>
      </c>
      <c r="D113" s="97" t="s">
        <v>131</v>
      </c>
      <c r="E113" s="97" t="s">
        <v>326</v>
      </c>
      <c r="F113" s="84" t="s">
        <v>560</v>
      </c>
      <c r="G113" s="97" t="s">
        <v>441</v>
      </c>
      <c r="H113" s="84" t="s">
        <v>493</v>
      </c>
      <c r="I113" s="84" t="s">
        <v>171</v>
      </c>
      <c r="J113" s="84"/>
      <c r="K113" s="94">
        <v>0.53000000000058278</v>
      </c>
      <c r="L113" s="97" t="s">
        <v>175</v>
      </c>
      <c r="M113" s="98">
        <v>4.2800000000000005E-2</v>
      </c>
      <c r="N113" s="98">
        <v>1.4000000000029139E-3</v>
      </c>
      <c r="O113" s="94">
        <v>109016.465775</v>
      </c>
      <c r="P113" s="96">
        <v>125.92</v>
      </c>
      <c r="Q113" s="84"/>
      <c r="R113" s="94">
        <v>137.27353516400001</v>
      </c>
      <c r="S113" s="95">
        <v>1.5241013756138895E-3</v>
      </c>
      <c r="T113" s="95">
        <f t="shared" si="1"/>
        <v>2.7862020378935707E-4</v>
      </c>
      <c r="U113" s="95">
        <f>R113/'סכום נכסי הקרן'!$C$42</f>
        <v>2.9277643733342118E-5</v>
      </c>
    </row>
    <row r="114" spans="2:21" s="140" customFormat="1">
      <c r="B114" s="87" t="s">
        <v>563</v>
      </c>
      <c r="C114" s="84" t="s">
        <v>564</v>
      </c>
      <c r="D114" s="97" t="s">
        <v>131</v>
      </c>
      <c r="E114" s="97" t="s">
        <v>326</v>
      </c>
      <c r="F114" s="84" t="s">
        <v>565</v>
      </c>
      <c r="G114" s="97" t="s">
        <v>377</v>
      </c>
      <c r="H114" s="84" t="s">
        <v>493</v>
      </c>
      <c r="I114" s="84" t="s">
        <v>171</v>
      </c>
      <c r="J114" s="84"/>
      <c r="K114" s="94">
        <v>6.650000000001052</v>
      </c>
      <c r="L114" s="97" t="s">
        <v>175</v>
      </c>
      <c r="M114" s="98">
        <v>1.9599999999999999E-2</v>
      </c>
      <c r="N114" s="98">
        <v>2.3000000000006012E-2</v>
      </c>
      <c r="O114" s="94">
        <v>1343119.4536009999</v>
      </c>
      <c r="P114" s="96">
        <v>99.12</v>
      </c>
      <c r="Q114" s="84"/>
      <c r="R114" s="94">
        <v>1331.300065124</v>
      </c>
      <c r="S114" s="95">
        <v>2.0852893723681968E-3</v>
      </c>
      <c r="T114" s="95">
        <f t="shared" si="1"/>
        <v>2.7021020111887444E-3</v>
      </c>
      <c r="U114" s="95">
        <f>R114/'סכום נכסי הקרן'!$C$42</f>
        <v>2.839391362822383E-4</v>
      </c>
    </row>
    <row r="115" spans="2:21" s="140" customFormat="1">
      <c r="B115" s="87" t="s">
        <v>566</v>
      </c>
      <c r="C115" s="84" t="s">
        <v>567</v>
      </c>
      <c r="D115" s="97" t="s">
        <v>131</v>
      </c>
      <c r="E115" s="97" t="s">
        <v>326</v>
      </c>
      <c r="F115" s="84" t="s">
        <v>565</v>
      </c>
      <c r="G115" s="97" t="s">
        <v>377</v>
      </c>
      <c r="H115" s="84" t="s">
        <v>493</v>
      </c>
      <c r="I115" s="84" t="s">
        <v>171</v>
      </c>
      <c r="J115" s="84"/>
      <c r="K115" s="94">
        <v>3.8399999999979695</v>
      </c>
      <c r="L115" s="97" t="s">
        <v>175</v>
      </c>
      <c r="M115" s="98">
        <v>2.75E-2</v>
      </c>
      <c r="N115" s="98">
        <v>1.3499999999995769E-2</v>
      </c>
      <c r="O115" s="94">
        <v>552817.793909</v>
      </c>
      <c r="P115" s="96">
        <v>106.9</v>
      </c>
      <c r="Q115" s="84"/>
      <c r="R115" s="94">
        <v>590.96226215499996</v>
      </c>
      <c r="S115" s="95">
        <v>1.1884056630621406E-3</v>
      </c>
      <c r="T115" s="95">
        <f t="shared" si="1"/>
        <v>1.1994593547600724E-3</v>
      </c>
      <c r="U115" s="95">
        <f>R115/'סכום נכסי הקרן'!$C$42</f>
        <v>1.2604019085363705E-4</v>
      </c>
    </row>
    <row r="116" spans="2:21" s="140" customFormat="1">
      <c r="B116" s="87" t="s">
        <v>568</v>
      </c>
      <c r="C116" s="84" t="s">
        <v>569</v>
      </c>
      <c r="D116" s="97" t="s">
        <v>131</v>
      </c>
      <c r="E116" s="97" t="s">
        <v>326</v>
      </c>
      <c r="F116" s="84" t="s">
        <v>351</v>
      </c>
      <c r="G116" s="97" t="s">
        <v>328</v>
      </c>
      <c r="H116" s="84" t="s">
        <v>493</v>
      </c>
      <c r="I116" s="84" t="s">
        <v>171</v>
      </c>
      <c r="J116" s="84"/>
      <c r="K116" s="94">
        <v>4.1899999999998254</v>
      </c>
      <c r="L116" s="97" t="s">
        <v>175</v>
      </c>
      <c r="M116" s="98">
        <v>1.4199999999999999E-2</v>
      </c>
      <c r="N116" s="98">
        <v>2.5000000000000001E-2</v>
      </c>
      <c r="O116" s="94">
        <f>3870670.6848/50000</f>
        <v>77.413413695999992</v>
      </c>
      <c r="P116" s="96">
        <v>4877094</v>
      </c>
      <c r="Q116" s="84"/>
      <c r="R116" s="94">
        <v>3775.5251289140001</v>
      </c>
      <c r="S116" s="95">
        <f>18263.9111253716%/50000</f>
        <v>3.6527822250743201E-3</v>
      </c>
      <c r="T116" s="95">
        <f t="shared" si="1"/>
        <v>7.663076350245609E-3</v>
      </c>
      <c r="U116" s="95">
        <f>R116/'סכום נכסי הקרן'!$C$42</f>
        <v>8.0524246351319567E-4</v>
      </c>
    </row>
    <row r="117" spans="2:21" s="140" customFormat="1">
      <c r="B117" s="87" t="s">
        <v>570</v>
      </c>
      <c r="C117" s="84" t="s">
        <v>571</v>
      </c>
      <c r="D117" s="97" t="s">
        <v>131</v>
      </c>
      <c r="E117" s="97" t="s">
        <v>326</v>
      </c>
      <c r="F117" s="84" t="s">
        <v>351</v>
      </c>
      <c r="G117" s="97" t="s">
        <v>328</v>
      </c>
      <c r="H117" s="84" t="s">
        <v>493</v>
      </c>
      <c r="I117" s="84" t="s">
        <v>171</v>
      </c>
      <c r="J117" s="84"/>
      <c r="K117" s="94">
        <v>4.8400000000007077</v>
      </c>
      <c r="L117" s="97" t="s">
        <v>175</v>
      </c>
      <c r="M117" s="98">
        <v>1.5900000000000001E-2</v>
      </c>
      <c r="N117" s="98">
        <v>2.2500000000005758E-2</v>
      </c>
      <c r="O117" s="94">
        <f>2678891.5608/50000</f>
        <v>53.577831216</v>
      </c>
      <c r="P117" s="96">
        <v>4860000</v>
      </c>
      <c r="Q117" s="84"/>
      <c r="R117" s="94">
        <v>2603.8826050739999</v>
      </c>
      <c r="S117" s="95">
        <f>17895.0672064128%/50000</f>
        <v>3.5790134412825602E-3</v>
      </c>
      <c r="T117" s="95">
        <f t="shared" si="1"/>
        <v>5.2850267256724717E-3</v>
      </c>
      <c r="U117" s="95">
        <f>R117/'סכום נכסי הקרן'!$C$42</f>
        <v>5.5535502268317858E-4</v>
      </c>
    </row>
    <row r="118" spans="2:21" s="140" customFormat="1">
      <c r="B118" s="87" t="s">
        <v>572</v>
      </c>
      <c r="C118" s="84" t="s">
        <v>573</v>
      </c>
      <c r="D118" s="97" t="s">
        <v>131</v>
      </c>
      <c r="E118" s="97" t="s">
        <v>326</v>
      </c>
      <c r="F118" s="84" t="s">
        <v>574</v>
      </c>
      <c r="G118" s="97" t="s">
        <v>575</v>
      </c>
      <c r="H118" s="84" t="s">
        <v>493</v>
      </c>
      <c r="I118" s="84" t="s">
        <v>378</v>
      </c>
      <c r="J118" s="84"/>
      <c r="K118" s="94">
        <v>5.1300000000003756</v>
      </c>
      <c r="L118" s="97" t="s">
        <v>175</v>
      </c>
      <c r="M118" s="98">
        <v>1.9400000000000001E-2</v>
      </c>
      <c r="N118" s="98">
        <v>1.440000000000188E-2</v>
      </c>
      <c r="O118" s="94">
        <v>2252700.100387</v>
      </c>
      <c r="P118" s="96">
        <v>103.9</v>
      </c>
      <c r="Q118" s="84"/>
      <c r="R118" s="94">
        <v>2340.5553721239999</v>
      </c>
      <c r="S118" s="95">
        <v>3.7406710746787776E-3</v>
      </c>
      <c r="T118" s="95">
        <f t="shared" si="1"/>
        <v>4.7505589040332625E-3</v>
      </c>
      <c r="U118" s="95">
        <f>R118/'סכום נכסי הקרן'!$C$42</f>
        <v>4.9919269756795324E-4</v>
      </c>
    </row>
    <row r="119" spans="2:21" s="140" customFormat="1">
      <c r="B119" s="87" t="s">
        <v>576</v>
      </c>
      <c r="C119" s="84" t="s">
        <v>577</v>
      </c>
      <c r="D119" s="97" t="s">
        <v>131</v>
      </c>
      <c r="E119" s="97" t="s">
        <v>326</v>
      </c>
      <c r="F119" s="84" t="s">
        <v>574</v>
      </c>
      <c r="G119" s="97" t="s">
        <v>575</v>
      </c>
      <c r="H119" s="84" t="s">
        <v>493</v>
      </c>
      <c r="I119" s="84" t="s">
        <v>378</v>
      </c>
      <c r="J119" s="84"/>
      <c r="K119" s="94">
        <v>6.580000000000565</v>
      </c>
      <c r="L119" s="97" t="s">
        <v>175</v>
      </c>
      <c r="M119" s="98">
        <v>1.23E-2</v>
      </c>
      <c r="N119" s="98">
        <v>1.7600000000000907E-2</v>
      </c>
      <c r="O119" s="94">
        <v>3160951.3539479999</v>
      </c>
      <c r="P119" s="96">
        <v>97.58</v>
      </c>
      <c r="Q119" s="84"/>
      <c r="R119" s="94">
        <v>3084.4562364969997</v>
      </c>
      <c r="S119" s="95">
        <v>2.9832087909730355E-3</v>
      </c>
      <c r="T119" s="95">
        <f t="shared" si="1"/>
        <v>6.2604334052112545E-3</v>
      </c>
      <c r="U119" s="95">
        <f>R119/'סכום נכסי הקרן'!$C$42</f>
        <v>6.5785157128325376E-4</v>
      </c>
    </row>
    <row r="120" spans="2:21" s="140" customFormat="1">
      <c r="B120" s="87" t="s">
        <v>578</v>
      </c>
      <c r="C120" s="84" t="s">
        <v>579</v>
      </c>
      <c r="D120" s="97" t="s">
        <v>131</v>
      </c>
      <c r="E120" s="97" t="s">
        <v>326</v>
      </c>
      <c r="F120" s="84" t="s">
        <v>580</v>
      </c>
      <c r="G120" s="97" t="s">
        <v>441</v>
      </c>
      <c r="H120" s="84" t="s">
        <v>493</v>
      </c>
      <c r="I120" s="84" t="s">
        <v>171</v>
      </c>
      <c r="J120" s="84"/>
      <c r="K120" s="94">
        <v>0.74000000000012811</v>
      </c>
      <c r="L120" s="97" t="s">
        <v>175</v>
      </c>
      <c r="M120" s="98">
        <v>3.6000000000000004E-2</v>
      </c>
      <c r="N120" s="98">
        <v>-2.7999999999982921E-3</v>
      </c>
      <c r="O120" s="94">
        <v>2110420.2139110002</v>
      </c>
      <c r="P120" s="96">
        <v>110.99</v>
      </c>
      <c r="Q120" s="84"/>
      <c r="R120" s="94">
        <v>2342.3552820549999</v>
      </c>
      <c r="S120" s="95">
        <v>5.1011820152932477E-3</v>
      </c>
      <c r="T120" s="95">
        <f t="shared" si="1"/>
        <v>4.7542121302081297E-3</v>
      </c>
      <c r="U120" s="95">
        <f>R120/'סכום נכסי הקרן'!$C$42</f>
        <v>4.9957658162578687E-4</v>
      </c>
    </row>
    <row r="121" spans="2:21" s="140" customFormat="1">
      <c r="B121" s="87" t="s">
        <v>581</v>
      </c>
      <c r="C121" s="84" t="s">
        <v>582</v>
      </c>
      <c r="D121" s="97" t="s">
        <v>131</v>
      </c>
      <c r="E121" s="97" t="s">
        <v>326</v>
      </c>
      <c r="F121" s="84" t="s">
        <v>580</v>
      </c>
      <c r="G121" s="97" t="s">
        <v>441</v>
      </c>
      <c r="H121" s="84" t="s">
        <v>493</v>
      </c>
      <c r="I121" s="84" t="s">
        <v>171</v>
      </c>
      <c r="J121" s="84"/>
      <c r="K121" s="94">
        <v>7.199999999997539</v>
      </c>
      <c r="L121" s="97" t="s">
        <v>175</v>
      </c>
      <c r="M121" s="98">
        <v>2.2499999999999999E-2</v>
      </c>
      <c r="N121" s="98">
        <v>2.3299999999997541E-2</v>
      </c>
      <c r="O121" s="94">
        <v>800688.67645200004</v>
      </c>
      <c r="P121" s="96">
        <v>101.51</v>
      </c>
      <c r="Q121" s="84"/>
      <c r="R121" s="94">
        <v>812.77907744000004</v>
      </c>
      <c r="S121" s="95">
        <v>1.9571183044442869E-3</v>
      </c>
      <c r="T121" s="95">
        <f t="shared" si="1"/>
        <v>1.6496746581306572E-3</v>
      </c>
      <c r="U121" s="95">
        <f>R121/'סכום נכסי הקרן'!$C$42</f>
        <v>1.7334919097678614E-4</v>
      </c>
    </row>
    <row r="122" spans="2:21" s="140" customFormat="1">
      <c r="B122" s="87" t="s">
        <v>583</v>
      </c>
      <c r="C122" s="84" t="s">
        <v>584</v>
      </c>
      <c r="D122" s="97" t="s">
        <v>131</v>
      </c>
      <c r="E122" s="97" t="s">
        <v>326</v>
      </c>
      <c r="F122" s="84" t="s">
        <v>585</v>
      </c>
      <c r="G122" s="97" t="s">
        <v>586</v>
      </c>
      <c r="H122" s="84" t="s">
        <v>493</v>
      </c>
      <c r="I122" s="84" t="s">
        <v>378</v>
      </c>
      <c r="J122" s="84"/>
      <c r="K122" s="94">
        <v>3.6799999999993904</v>
      </c>
      <c r="L122" s="97" t="s">
        <v>175</v>
      </c>
      <c r="M122" s="98">
        <v>1.8000000000000002E-2</v>
      </c>
      <c r="N122" s="98">
        <v>1.7699999999995428E-2</v>
      </c>
      <c r="O122" s="94">
        <v>1624921.1080799999</v>
      </c>
      <c r="P122" s="96">
        <v>101</v>
      </c>
      <c r="Q122" s="84"/>
      <c r="R122" s="94">
        <v>1641.1462008750002</v>
      </c>
      <c r="S122" s="95">
        <v>1.9459884293958E-3</v>
      </c>
      <c r="T122" s="95">
        <f t="shared" si="1"/>
        <v>3.3309879314293149E-3</v>
      </c>
      <c r="U122" s="95">
        <f>R122/'סכום נכסי הקרן'!$C$42</f>
        <v>3.5002299406176434E-4</v>
      </c>
    </row>
    <row r="123" spans="2:21" s="140" customFormat="1">
      <c r="B123" s="87" t="s">
        <v>587</v>
      </c>
      <c r="C123" s="84" t="s">
        <v>588</v>
      </c>
      <c r="D123" s="97" t="s">
        <v>131</v>
      </c>
      <c r="E123" s="97" t="s">
        <v>326</v>
      </c>
      <c r="F123" s="84" t="s">
        <v>589</v>
      </c>
      <c r="G123" s="97" t="s">
        <v>328</v>
      </c>
      <c r="H123" s="84" t="s">
        <v>590</v>
      </c>
      <c r="I123" s="84" t="s">
        <v>171</v>
      </c>
      <c r="J123" s="84"/>
      <c r="K123" s="94">
        <v>1.4800000000022573</v>
      </c>
      <c r="L123" s="97" t="s">
        <v>175</v>
      </c>
      <c r="M123" s="98">
        <v>4.1500000000000002E-2</v>
      </c>
      <c r="N123" s="98">
        <v>6.6999999999895208E-3</v>
      </c>
      <c r="O123" s="94">
        <v>111264.783904</v>
      </c>
      <c r="P123" s="96">
        <v>111.5</v>
      </c>
      <c r="Q123" s="84"/>
      <c r="R123" s="94">
        <v>124.060230539</v>
      </c>
      <c r="S123" s="95">
        <v>3.6977943769088883E-4</v>
      </c>
      <c r="T123" s="95">
        <f t="shared" si="1"/>
        <v>2.5180153387639758E-4</v>
      </c>
      <c r="U123" s="95">
        <f>R123/'סכום נכסי הקרן'!$C$42</f>
        <v>2.645951549843727E-5</v>
      </c>
    </row>
    <row r="124" spans="2:21" s="140" customFormat="1">
      <c r="B124" s="87" t="s">
        <v>591</v>
      </c>
      <c r="C124" s="84" t="s">
        <v>592</v>
      </c>
      <c r="D124" s="97" t="s">
        <v>131</v>
      </c>
      <c r="E124" s="97" t="s">
        <v>326</v>
      </c>
      <c r="F124" s="84" t="s">
        <v>593</v>
      </c>
      <c r="G124" s="97" t="s">
        <v>586</v>
      </c>
      <c r="H124" s="84" t="s">
        <v>590</v>
      </c>
      <c r="I124" s="84" t="s">
        <v>378</v>
      </c>
      <c r="J124" s="84"/>
      <c r="K124" s="94">
        <v>2.2500000000003695</v>
      </c>
      <c r="L124" s="97" t="s">
        <v>175</v>
      </c>
      <c r="M124" s="98">
        <v>2.8500000000000001E-2</v>
      </c>
      <c r="N124" s="98">
        <v>2.5499999999999259E-2</v>
      </c>
      <c r="O124" s="94">
        <v>659330.06591300003</v>
      </c>
      <c r="P124" s="96">
        <v>102.6</v>
      </c>
      <c r="Q124" s="84"/>
      <c r="R124" s="94">
        <v>676.47265251100009</v>
      </c>
      <c r="S124" s="95">
        <v>2.2608183985295786E-3</v>
      </c>
      <c r="T124" s="95">
        <f t="shared" si="1"/>
        <v>1.3730173705759593E-3</v>
      </c>
      <c r="U124" s="95">
        <f>R124/'סכום נכסי הקרן'!$C$42</f>
        <v>1.4427781212091929E-4</v>
      </c>
    </row>
    <row r="125" spans="2:21" s="140" customFormat="1">
      <c r="B125" s="87" t="s">
        <v>594</v>
      </c>
      <c r="C125" s="84" t="s">
        <v>595</v>
      </c>
      <c r="D125" s="97" t="s">
        <v>131</v>
      </c>
      <c r="E125" s="97" t="s">
        <v>326</v>
      </c>
      <c r="F125" s="84" t="s">
        <v>362</v>
      </c>
      <c r="G125" s="97" t="s">
        <v>328</v>
      </c>
      <c r="H125" s="84" t="s">
        <v>590</v>
      </c>
      <c r="I125" s="84" t="s">
        <v>171</v>
      </c>
      <c r="J125" s="84"/>
      <c r="K125" s="94">
        <v>2.4100000000000485</v>
      </c>
      <c r="L125" s="97" t="s">
        <v>175</v>
      </c>
      <c r="M125" s="98">
        <v>2.7999999999999997E-2</v>
      </c>
      <c r="N125" s="98">
        <v>1.8700000000000366E-2</v>
      </c>
      <c r="O125" s="94">
        <f>3117618.2184/50000</f>
        <v>62.352364368000003</v>
      </c>
      <c r="P125" s="96">
        <v>5266854</v>
      </c>
      <c r="Q125" s="84"/>
      <c r="R125" s="94">
        <v>3284.008013524</v>
      </c>
      <c r="S125" s="95">
        <f>17626.6083473738%/50000</f>
        <v>3.52532166947476E-3</v>
      </c>
      <c r="T125" s="95">
        <f t="shared" si="1"/>
        <v>6.665457991453367E-3</v>
      </c>
      <c r="U125" s="95">
        <f>R125/'סכום נכסי הקרן'!$C$42</f>
        <v>7.0041189310473195E-4</v>
      </c>
    </row>
    <row r="126" spans="2:21" s="140" customFormat="1">
      <c r="B126" s="87" t="s">
        <v>596</v>
      </c>
      <c r="C126" s="84" t="s">
        <v>597</v>
      </c>
      <c r="D126" s="97" t="s">
        <v>131</v>
      </c>
      <c r="E126" s="97" t="s">
        <v>326</v>
      </c>
      <c r="F126" s="84" t="s">
        <v>362</v>
      </c>
      <c r="G126" s="97" t="s">
        <v>328</v>
      </c>
      <c r="H126" s="84" t="s">
        <v>590</v>
      </c>
      <c r="I126" s="84" t="s">
        <v>171</v>
      </c>
      <c r="J126" s="84"/>
      <c r="K126" s="94">
        <v>3.6600000000024822</v>
      </c>
      <c r="L126" s="97" t="s">
        <v>175</v>
      </c>
      <c r="M126" s="98">
        <v>1.49E-2</v>
      </c>
      <c r="N126" s="98">
        <v>2.4000000000027576E-2</v>
      </c>
      <c r="O126" s="94">
        <f>368454.4224/50000</f>
        <v>7.3690884479999994</v>
      </c>
      <c r="P126" s="96">
        <v>4920095</v>
      </c>
      <c r="Q126" s="84"/>
      <c r="R126" s="94">
        <v>362.56615303500001</v>
      </c>
      <c r="S126" s="95">
        <f>6092.16968253968%/50000</f>
        <v>1.218433936507936E-3</v>
      </c>
      <c r="T126" s="95">
        <f t="shared" si="1"/>
        <v>7.3589024515941057E-4</v>
      </c>
      <c r="U126" s="95">
        <f>R126/'סכום נכסי הקרן'!$C$42</f>
        <v>7.7327961617986601E-5</v>
      </c>
    </row>
    <row r="127" spans="2:21" s="140" customFormat="1">
      <c r="B127" s="87" t="s">
        <v>598</v>
      </c>
      <c r="C127" s="84" t="s">
        <v>599</v>
      </c>
      <c r="D127" s="97" t="s">
        <v>131</v>
      </c>
      <c r="E127" s="97" t="s">
        <v>326</v>
      </c>
      <c r="F127" s="84" t="s">
        <v>362</v>
      </c>
      <c r="G127" s="97" t="s">
        <v>328</v>
      </c>
      <c r="H127" s="84" t="s">
        <v>590</v>
      </c>
      <c r="I127" s="84" t="s">
        <v>171</v>
      </c>
      <c r="J127" s="84"/>
      <c r="K127" s="94">
        <v>5.2200000000017033</v>
      </c>
      <c r="L127" s="97" t="s">
        <v>175</v>
      </c>
      <c r="M127" s="98">
        <v>2.2000000000000002E-2</v>
      </c>
      <c r="N127" s="98">
        <v>1.6900000000003648E-2</v>
      </c>
      <c r="O127" s="94">
        <f>712218.6/50000</f>
        <v>14.244372</v>
      </c>
      <c r="P127" s="96">
        <v>5199480</v>
      </c>
      <c r="Q127" s="84"/>
      <c r="R127" s="94">
        <v>740.63324401699981</v>
      </c>
      <c r="S127" s="95">
        <f>14148.1644815256%/50000</f>
        <v>2.8296328963051203E-3</v>
      </c>
      <c r="T127" s="95">
        <f t="shared" si="1"/>
        <v>1.5032423047505652E-3</v>
      </c>
      <c r="U127" s="95">
        <f>R127/'סכום נכסי הקרן'!$C$42</f>
        <v>1.5796195697512558E-4</v>
      </c>
    </row>
    <row r="128" spans="2:21" s="140" customFormat="1">
      <c r="B128" s="87" t="s">
        <v>600</v>
      </c>
      <c r="C128" s="84" t="s">
        <v>601</v>
      </c>
      <c r="D128" s="97" t="s">
        <v>131</v>
      </c>
      <c r="E128" s="97" t="s">
        <v>326</v>
      </c>
      <c r="F128" s="84" t="s">
        <v>602</v>
      </c>
      <c r="G128" s="97" t="s">
        <v>377</v>
      </c>
      <c r="H128" s="84" t="s">
        <v>590</v>
      </c>
      <c r="I128" s="84" t="s">
        <v>171</v>
      </c>
      <c r="J128" s="84"/>
      <c r="K128" s="94">
        <v>5.4200000000051718</v>
      </c>
      <c r="L128" s="97" t="s">
        <v>175</v>
      </c>
      <c r="M128" s="98">
        <v>2.5000000000000001E-2</v>
      </c>
      <c r="N128" s="98">
        <v>2.5500000000017561E-2</v>
      </c>
      <c r="O128" s="94">
        <v>309254.81743</v>
      </c>
      <c r="P128" s="96">
        <v>101.29</v>
      </c>
      <c r="Q128" s="84"/>
      <c r="R128" s="94">
        <v>313.24420403899995</v>
      </c>
      <c r="S128" s="95">
        <v>1.2934339865542344E-3</v>
      </c>
      <c r="T128" s="95">
        <f t="shared" si="1"/>
        <v>6.3578288313849223E-4</v>
      </c>
      <c r="U128" s="95">
        <f>R128/'סכום נכסי הקרן'!$C$42</f>
        <v>6.6808596401568269E-5</v>
      </c>
    </row>
    <row r="129" spans="2:21" s="140" customFormat="1">
      <c r="B129" s="87" t="s">
        <v>603</v>
      </c>
      <c r="C129" s="84" t="s">
        <v>604</v>
      </c>
      <c r="D129" s="97" t="s">
        <v>131</v>
      </c>
      <c r="E129" s="97" t="s">
        <v>326</v>
      </c>
      <c r="F129" s="84" t="s">
        <v>602</v>
      </c>
      <c r="G129" s="97" t="s">
        <v>377</v>
      </c>
      <c r="H129" s="84" t="s">
        <v>590</v>
      </c>
      <c r="I129" s="84" t="s">
        <v>171</v>
      </c>
      <c r="J129" s="84"/>
      <c r="K129" s="94">
        <v>7.3100000000024128</v>
      </c>
      <c r="L129" s="97" t="s">
        <v>175</v>
      </c>
      <c r="M129" s="98">
        <v>1.9E-2</v>
      </c>
      <c r="N129" s="98">
        <v>3.1800000000008599E-2</v>
      </c>
      <c r="O129" s="94">
        <v>1491132.3399690003</v>
      </c>
      <c r="P129" s="96">
        <v>92</v>
      </c>
      <c r="Q129" s="84"/>
      <c r="R129" s="94">
        <v>1371.8417454989999</v>
      </c>
      <c r="S129" s="95">
        <v>6.0187850962476154E-3</v>
      </c>
      <c r="T129" s="95">
        <f t="shared" si="1"/>
        <v>2.7843883108352894E-3</v>
      </c>
      <c r="U129" s="95">
        <f>R129/'סכום נכסי הקרן'!$C$42</f>
        <v>2.9258584937921084E-4</v>
      </c>
    </row>
    <row r="130" spans="2:21" s="140" customFormat="1">
      <c r="B130" s="87" t="s">
        <v>605</v>
      </c>
      <c r="C130" s="84" t="s">
        <v>606</v>
      </c>
      <c r="D130" s="97" t="s">
        <v>131</v>
      </c>
      <c r="E130" s="97" t="s">
        <v>326</v>
      </c>
      <c r="F130" s="84" t="s">
        <v>607</v>
      </c>
      <c r="G130" s="97" t="s">
        <v>377</v>
      </c>
      <c r="H130" s="84" t="s">
        <v>590</v>
      </c>
      <c r="I130" s="84" t="s">
        <v>171</v>
      </c>
      <c r="J130" s="84"/>
      <c r="K130" s="94">
        <v>1.4800000000016476</v>
      </c>
      <c r="L130" s="97" t="s">
        <v>175</v>
      </c>
      <c r="M130" s="98">
        <v>4.5999999999999999E-2</v>
      </c>
      <c r="N130" s="98">
        <v>1.0099999999999117E-2</v>
      </c>
      <c r="O130" s="94">
        <v>522816.55278600001</v>
      </c>
      <c r="P130" s="96">
        <v>130.01</v>
      </c>
      <c r="Q130" s="84"/>
      <c r="R130" s="94">
        <v>679.71381340599999</v>
      </c>
      <c r="S130" s="95">
        <v>1.8147380715789663E-3</v>
      </c>
      <c r="T130" s="95">
        <f t="shared" si="1"/>
        <v>1.3795958629852945E-3</v>
      </c>
      <c r="U130" s="95">
        <f>R130/'סכום נכסי הקרן'!$C$42</f>
        <v>1.4496908559801652E-4</v>
      </c>
    </row>
    <row r="131" spans="2:21" s="140" customFormat="1">
      <c r="B131" s="87" t="s">
        <v>608</v>
      </c>
      <c r="C131" s="84" t="s">
        <v>609</v>
      </c>
      <c r="D131" s="97" t="s">
        <v>131</v>
      </c>
      <c r="E131" s="97" t="s">
        <v>326</v>
      </c>
      <c r="F131" s="84" t="s">
        <v>610</v>
      </c>
      <c r="G131" s="97" t="s">
        <v>328</v>
      </c>
      <c r="H131" s="84" t="s">
        <v>590</v>
      </c>
      <c r="I131" s="84" t="s">
        <v>378</v>
      </c>
      <c r="J131" s="84"/>
      <c r="K131" s="94">
        <v>1.9899999999991254</v>
      </c>
      <c r="L131" s="97" t="s">
        <v>175</v>
      </c>
      <c r="M131" s="98">
        <v>0.02</v>
      </c>
      <c r="N131" s="98">
        <v>3.8999999999953217E-3</v>
      </c>
      <c r="O131" s="94">
        <v>858390.00510888919</v>
      </c>
      <c r="P131" s="96">
        <v>105.37</v>
      </c>
      <c r="Q131" s="94">
        <v>76.498649999999998</v>
      </c>
      <c r="R131" s="94">
        <v>983.25276481399999</v>
      </c>
      <c r="S131" s="95">
        <v>2.1740953898661511E-3</v>
      </c>
      <c r="T131" s="95">
        <f t="shared" si="1"/>
        <v>1.9956802699197182E-3</v>
      </c>
      <c r="U131" s="95">
        <f>R131/'סכום נכסי הקרן'!$C$42</f>
        <v>2.0970774966679371E-4</v>
      </c>
    </row>
    <row r="132" spans="2:21" s="140" customFormat="1">
      <c r="B132" s="87" t="s">
        <v>611</v>
      </c>
      <c r="C132" s="84" t="s">
        <v>612</v>
      </c>
      <c r="D132" s="97" t="s">
        <v>131</v>
      </c>
      <c r="E132" s="97" t="s">
        <v>326</v>
      </c>
      <c r="F132" s="84" t="s">
        <v>542</v>
      </c>
      <c r="G132" s="97" t="s">
        <v>377</v>
      </c>
      <c r="H132" s="84" t="s">
        <v>590</v>
      </c>
      <c r="I132" s="84" t="s">
        <v>378</v>
      </c>
      <c r="J132" s="84"/>
      <c r="K132" s="94">
        <v>6.809999999991164</v>
      </c>
      <c r="L132" s="97" t="s">
        <v>175</v>
      </c>
      <c r="M132" s="98">
        <v>2.81E-2</v>
      </c>
      <c r="N132" s="98">
        <v>3.17999999999534E-2</v>
      </c>
      <c r="O132" s="94">
        <v>207687.869274</v>
      </c>
      <c r="P132" s="96">
        <v>99.19</v>
      </c>
      <c r="Q132" s="84"/>
      <c r="R132" s="94">
        <v>206.00559672199998</v>
      </c>
      <c r="S132" s="95">
        <v>3.9671354019036486E-4</v>
      </c>
      <c r="T132" s="95">
        <f t="shared" si="1"/>
        <v>4.1812372116635196E-4</v>
      </c>
      <c r="U132" s="95">
        <f>R132/'סכום נכסי הקרן'!$C$42</f>
        <v>4.3936789860446384E-5</v>
      </c>
    </row>
    <row r="133" spans="2:21" s="140" customFormat="1">
      <c r="B133" s="87" t="s">
        <v>613</v>
      </c>
      <c r="C133" s="84" t="s">
        <v>614</v>
      </c>
      <c r="D133" s="97" t="s">
        <v>131</v>
      </c>
      <c r="E133" s="97" t="s">
        <v>326</v>
      </c>
      <c r="F133" s="84" t="s">
        <v>542</v>
      </c>
      <c r="G133" s="97" t="s">
        <v>377</v>
      </c>
      <c r="H133" s="84" t="s">
        <v>590</v>
      </c>
      <c r="I133" s="84" t="s">
        <v>378</v>
      </c>
      <c r="J133" s="84"/>
      <c r="K133" s="94">
        <v>4.9699999999990112</v>
      </c>
      <c r="L133" s="97" t="s">
        <v>175</v>
      </c>
      <c r="M133" s="98">
        <v>3.7000000000000005E-2</v>
      </c>
      <c r="N133" s="98">
        <v>2.349999999999294E-2</v>
      </c>
      <c r="O133" s="94">
        <v>1320195.4238239999</v>
      </c>
      <c r="P133" s="96">
        <v>107.25</v>
      </c>
      <c r="Q133" s="84"/>
      <c r="R133" s="94">
        <v>1415.9095882199999</v>
      </c>
      <c r="S133" s="95">
        <v>1.9510016601290568E-3</v>
      </c>
      <c r="T133" s="95">
        <f t="shared" si="1"/>
        <v>2.8738315622589064E-3</v>
      </c>
      <c r="U133" s="95">
        <f>R133/'סכום נכסי הקרן'!$C$42</f>
        <v>3.0198462094680389E-4</v>
      </c>
    </row>
    <row r="134" spans="2:21" s="140" customFormat="1">
      <c r="B134" s="87" t="s">
        <v>615</v>
      </c>
      <c r="C134" s="84" t="s">
        <v>616</v>
      </c>
      <c r="D134" s="97" t="s">
        <v>131</v>
      </c>
      <c r="E134" s="97" t="s">
        <v>326</v>
      </c>
      <c r="F134" s="84" t="s">
        <v>334</v>
      </c>
      <c r="G134" s="97" t="s">
        <v>328</v>
      </c>
      <c r="H134" s="84" t="s">
        <v>590</v>
      </c>
      <c r="I134" s="84" t="s">
        <v>378</v>
      </c>
      <c r="J134" s="84"/>
      <c r="K134" s="94">
        <v>2.8400000000001482</v>
      </c>
      <c r="L134" s="97" t="s">
        <v>175</v>
      </c>
      <c r="M134" s="98">
        <v>4.4999999999999998E-2</v>
      </c>
      <c r="N134" s="98">
        <v>1.0500000000000169E-2</v>
      </c>
      <c r="O134" s="94">
        <v>4424136.5185599998</v>
      </c>
      <c r="P134" s="96">
        <v>133.24</v>
      </c>
      <c r="Q134" s="94">
        <v>40.939900000000002</v>
      </c>
      <c r="R134" s="94">
        <v>5935.6595568180001</v>
      </c>
      <c r="S134" s="95">
        <v>2.5993991327424122E-3</v>
      </c>
      <c r="T134" s="95">
        <f t="shared" si="1"/>
        <v>1.204743997718931E-2</v>
      </c>
      <c r="U134" s="95">
        <f>R134/'סכום נכסי הקרן'!$C$42</f>
        <v>1.2659550554978286E-3</v>
      </c>
    </row>
    <row r="135" spans="2:21" s="140" customFormat="1">
      <c r="B135" s="87" t="s">
        <v>617</v>
      </c>
      <c r="C135" s="84" t="s">
        <v>618</v>
      </c>
      <c r="D135" s="97" t="s">
        <v>131</v>
      </c>
      <c r="E135" s="97" t="s">
        <v>326</v>
      </c>
      <c r="F135" s="84" t="s">
        <v>619</v>
      </c>
      <c r="G135" s="97" t="s">
        <v>377</v>
      </c>
      <c r="H135" s="84" t="s">
        <v>590</v>
      </c>
      <c r="I135" s="84" t="s">
        <v>171</v>
      </c>
      <c r="J135" s="84"/>
      <c r="K135" s="94">
        <v>2.8599999981828566</v>
      </c>
      <c r="L135" s="97" t="s">
        <v>175</v>
      </c>
      <c r="M135" s="98">
        <v>4.9500000000000002E-2</v>
      </c>
      <c r="N135" s="98">
        <v>1.0600000007787758E-2</v>
      </c>
      <c r="O135" s="94">
        <v>67.731112999999993</v>
      </c>
      <c r="P135" s="96">
        <v>113.75</v>
      </c>
      <c r="Q135" s="84"/>
      <c r="R135" s="94">
        <v>7.7043999000000002E-2</v>
      </c>
      <c r="S135" s="95">
        <v>1.0953962243012895E-7</v>
      </c>
      <c r="T135" s="95">
        <f t="shared" si="1"/>
        <v>1.5637402123054298E-7</v>
      </c>
      <c r="U135" s="95">
        <f>R135/'סכום נכסי הקרן'!$C$42</f>
        <v>1.6431912763222223E-8</v>
      </c>
    </row>
    <row r="136" spans="2:21" s="140" customFormat="1">
      <c r="B136" s="87" t="s">
        <v>620</v>
      </c>
      <c r="C136" s="84" t="s">
        <v>621</v>
      </c>
      <c r="D136" s="97" t="s">
        <v>131</v>
      </c>
      <c r="E136" s="97" t="s">
        <v>326</v>
      </c>
      <c r="F136" s="84" t="s">
        <v>622</v>
      </c>
      <c r="G136" s="97" t="s">
        <v>409</v>
      </c>
      <c r="H136" s="84" t="s">
        <v>590</v>
      </c>
      <c r="I136" s="84" t="s">
        <v>378</v>
      </c>
      <c r="J136" s="84"/>
      <c r="K136" s="94">
        <v>1</v>
      </c>
      <c r="L136" s="97" t="s">
        <v>175</v>
      </c>
      <c r="M136" s="98">
        <v>4.5999999999999999E-2</v>
      </c>
      <c r="N136" s="98">
        <v>4.0999999999828231E-3</v>
      </c>
      <c r="O136" s="94">
        <v>87104.744873114687</v>
      </c>
      <c r="P136" s="96">
        <v>107.9</v>
      </c>
      <c r="Q136" s="145">
        <v>94.366611351765584</v>
      </c>
      <c r="R136" s="94">
        <v>192.122010913</v>
      </c>
      <c r="S136" s="95">
        <v>8.1239042416874415E-4</v>
      </c>
      <c r="T136" s="95">
        <f t="shared" si="1"/>
        <v>3.8994460053097801E-4</v>
      </c>
      <c r="U136" s="95">
        <f>R136/'סכום נכסי הקרן'!$C$42</f>
        <v>4.0975704327305802E-5</v>
      </c>
    </row>
    <row r="137" spans="2:21" s="140" customFormat="1">
      <c r="B137" s="87" t="s">
        <v>623</v>
      </c>
      <c r="C137" s="84" t="s">
        <v>624</v>
      </c>
      <c r="D137" s="97" t="s">
        <v>131</v>
      </c>
      <c r="E137" s="97" t="s">
        <v>326</v>
      </c>
      <c r="F137" s="84" t="s">
        <v>622</v>
      </c>
      <c r="G137" s="97" t="s">
        <v>409</v>
      </c>
      <c r="H137" s="84" t="s">
        <v>590</v>
      </c>
      <c r="I137" s="84" t="s">
        <v>378</v>
      </c>
      <c r="J137" s="84"/>
      <c r="K137" s="94">
        <v>3.110000000000027</v>
      </c>
      <c r="L137" s="97" t="s">
        <v>175</v>
      </c>
      <c r="M137" s="98">
        <v>1.9799999999999998E-2</v>
      </c>
      <c r="N137" s="98">
        <v>1.1500000000000662E-2</v>
      </c>
      <c r="O137" s="94">
        <v>2920814.3454419998</v>
      </c>
      <c r="P137" s="96">
        <v>102.95</v>
      </c>
      <c r="Q137" s="145">
        <v>29.026963505080193</v>
      </c>
      <c r="R137" s="94">
        <v>3036.0054779719994</v>
      </c>
      <c r="S137" s="95">
        <v>3.4951815739130269E-3</v>
      </c>
      <c r="T137" s="95">
        <f t="shared" si="1"/>
        <v>6.1620942737985107E-3</v>
      </c>
      <c r="U137" s="95">
        <f>R137/'סכום נכסי הקרן'!$C$42</f>
        <v>6.4751801321606738E-4</v>
      </c>
    </row>
    <row r="138" spans="2:21" s="140" customFormat="1">
      <c r="B138" s="87" t="s">
        <v>625</v>
      </c>
      <c r="C138" s="84" t="s">
        <v>626</v>
      </c>
      <c r="D138" s="97" t="s">
        <v>131</v>
      </c>
      <c r="E138" s="97" t="s">
        <v>326</v>
      </c>
      <c r="F138" s="84" t="s">
        <v>580</v>
      </c>
      <c r="G138" s="97" t="s">
        <v>441</v>
      </c>
      <c r="H138" s="84" t="s">
        <v>590</v>
      </c>
      <c r="I138" s="84" t="s">
        <v>378</v>
      </c>
      <c r="J138" s="84"/>
      <c r="K138" s="94">
        <v>0.22999999999658438</v>
      </c>
      <c r="L138" s="97" t="s">
        <v>175</v>
      </c>
      <c r="M138" s="98">
        <v>4.4999999999999998E-2</v>
      </c>
      <c r="N138" s="98">
        <v>2.6200000000015176E-2</v>
      </c>
      <c r="O138" s="94">
        <v>83372.171921999994</v>
      </c>
      <c r="P138" s="96">
        <v>126.42</v>
      </c>
      <c r="Q138" s="84"/>
      <c r="R138" s="94">
        <v>105.39910473200001</v>
      </c>
      <c r="S138" s="95">
        <v>1.5982064500375376E-3</v>
      </c>
      <c r="T138" s="95">
        <f t="shared" si="1"/>
        <v>2.1392557570956293E-4</v>
      </c>
      <c r="U138" s="95">
        <f>R138/'סכום נכסי הקרן'!$C$42</f>
        <v>2.247947817815047E-5</v>
      </c>
    </row>
    <row r="139" spans="2:21" s="140" customFormat="1">
      <c r="B139" s="87" t="s">
        <v>627</v>
      </c>
      <c r="C139" s="84" t="s">
        <v>628</v>
      </c>
      <c r="D139" s="97" t="s">
        <v>131</v>
      </c>
      <c r="E139" s="97" t="s">
        <v>326</v>
      </c>
      <c r="F139" s="84" t="s">
        <v>629</v>
      </c>
      <c r="G139" s="97" t="s">
        <v>377</v>
      </c>
      <c r="H139" s="84" t="s">
        <v>590</v>
      </c>
      <c r="I139" s="84" t="s">
        <v>171</v>
      </c>
      <c r="J139" s="84"/>
      <c r="K139" s="94">
        <v>0.99000000000006028</v>
      </c>
      <c r="L139" s="97" t="s">
        <v>175</v>
      </c>
      <c r="M139" s="98">
        <v>4.4999999999999998E-2</v>
      </c>
      <c r="N139" s="98">
        <v>5.8999999999945762E-3</v>
      </c>
      <c r="O139" s="94">
        <v>885429.82216500002</v>
      </c>
      <c r="P139" s="96">
        <v>112.44</v>
      </c>
      <c r="Q139" s="84"/>
      <c r="R139" s="94">
        <v>995.57728770599999</v>
      </c>
      <c r="S139" s="95">
        <v>2.5479994882446045E-3</v>
      </c>
      <c r="T139" s="95">
        <f t="shared" si="1"/>
        <v>2.0206950047385835E-3</v>
      </c>
      <c r="U139" s="95">
        <f>R139/'סכום נכסי הקרן'!$C$42</f>
        <v>2.1233631889526377E-4</v>
      </c>
    </row>
    <row r="140" spans="2:21" s="140" customFormat="1">
      <c r="B140" s="87" t="s">
        <v>630</v>
      </c>
      <c r="C140" s="84" t="s">
        <v>631</v>
      </c>
      <c r="D140" s="97" t="s">
        <v>131</v>
      </c>
      <c r="E140" s="97" t="s">
        <v>326</v>
      </c>
      <c r="F140" s="84" t="s">
        <v>629</v>
      </c>
      <c r="G140" s="97" t="s">
        <v>377</v>
      </c>
      <c r="H140" s="84" t="s">
        <v>590</v>
      </c>
      <c r="I140" s="84" t="s">
        <v>171</v>
      </c>
      <c r="J140" s="84"/>
      <c r="K140" s="94">
        <v>3.1599999994942265</v>
      </c>
      <c r="L140" s="97" t="s">
        <v>175</v>
      </c>
      <c r="M140" s="98">
        <v>3.3000000000000002E-2</v>
      </c>
      <c r="N140" s="98">
        <v>1.5199999997109866E-2</v>
      </c>
      <c r="O140" s="94">
        <v>2087.3126769999999</v>
      </c>
      <c r="P140" s="96">
        <v>106.09</v>
      </c>
      <c r="Q140" s="84"/>
      <c r="R140" s="94">
        <v>2.2144301820000001</v>
      </c>
      <c r="S140" s="95">
        <v>3.4787345902705768E-6</v>
      </c>
      <c r="T140" s="95">
        <f t="shared" ref="T140:T164" si="2">R140/$R$11</f>
        <v>4.4945661802111694E-6</v>
      </c>
      <c r="U140" s="95">
        <f>R140/'סכום נכסי הקרן'!$C$42</f>
        <v>4.7229276832930633E-7</v>
      </c>
    </row>
    <row r="141" spans="2:21" s="140" customFormat="1">
      <c r="B141" s="87" t="s">
        <v>632</v>
      </c>
      <c r="C141" s="84" t="s">
        <v>633</v>
      </c>
      <c r="D141" s="97" t="s">
        <v>131</v>
      </c>
      <c r="E141" s="97" t="s">
        <v>326</v>
      </c>
      <c r="F141" s="84" t="s">
        <v>629</v>
      </c>
      <c r="G141" s="97" t="s">
        <v>377</v>
      </c>
      <c r="H141" s="84" t="s">
        <v>590</v>
      </c>
      <c r="I141" s="84" t="s">
        <v>171</v>
      </c>
      <c r="J141" s="84"/>
      <c r="K141" s="94">
        <v>5.2499999999940661</v>
      </c>
      <c r="L141" s="97" t="s">
        <v>175</v>
      </c>
      <c r="M141" s="98">
        <v>1.6E-2</v>
      </c>
      <c r="N141" s="98">
        <v>1.939999999997355E-2</v>
      </c>
      <c r="O141" s="94">
        <v>294567.76326199999</v>
      </c>
      <c r="P141" s="96">
        <v>100.11</v>
      </c>
      <c r="Q141" s="84"/>
      <c r="R141" s="94">
        <v>294.89180088699999</v>
      </c>
      <c r="S141" s="95">
        <v>1.82949779169549E-3</v>
      </c>
      <c r="T141" s="95">
        <f t="shared" si="2"/>
        <v>5.9853353059485901E-4</v>
      </c>
      <c r="U141" s="95">
        <f>R141/'סכום נכסי הקרן'!$C$42</f>
        <v>6.2894403323543493E-5</v>
      </c>
    </row>
    <row r="142" spans="2:21" s="140" customFormat="1">
      <c r="B142" s="87" t="s">
        <v>634</v>
      </c>
      <c r="C142" s="84" t="s">
        <v>635</v>
      </c>
      <c r="D142" s="97" t="s">
        <v>131</v>
      </c>
      <c r="E142" s="97" t="s">
        <v>326</v>
      </c>
      <c r="F142" s="84" t="s">
        <v>589</v>
      </c>
      <c r="G142" s="97" t="s">
        <v>328</v>
      </c>
      <c r="H142" s="84" t="s">
        <v>636</v>
      </c>
      <c r="I142" s="84" t="s">
        <v>171</v>
      </c>
      <c r="J142" s="84"/>
      <c r="K142" s="94">
        <v>1.6300000000001558</v>
      </c>
      <c r="L142" s="97" t="s">
        <v>175</v>
      </c>
      <c r="M142" s="98">
        <v>5.2999999999999999E-2</v>
      </c>
      <c r="N142" s="98">
        <v>7.500000000005563E-3</v>
      </c>
      <c r="O142" s="94">
        <v>761130.58270899998</v>
      </c>
      <c r="P142" s="96">
        <v>118.07</v>
      </c>
      <c r="Q142" s="84"/>
      <c r="R142" s="94">
        <v>898.66694562200018</v>
      </c>
      <c r="S142" s="95">
        <v>2.927357763701607E-3</v>
      </c>
      <c r="T142" s="95">
        <f t="shared" si="2"/>
        <v>1.823998829991702E-3</v>
      </c>
      <c r="U142" s="95">
        <f>R142/'סכום נכסי הקרן'!$C$42</f>
        <v>1.916673205612299E-4</v>
      </c>
    </row>
    <row r="143" spans="2:21" s="140" customFormat="1">
      <c r="B143" s="87" t="s">
        <v>637</v>
      </c>
      <c r="C143" s="84" t="s">
        <v>638</v>
      </c>
      <c r="D143" s="97" t="s">
        <v>131</v>
      </c>
      <c r="E143" s="97" t="s">
        <v>326</v>
      </c>
      <c r="F143" s="84" t="s">
        <v>639</v>
      </c>
      <c r="G143" s="97" t="s">
        <v>377</v>
      </c>
      <c r="H143" s="84" t="s">
        <v>636</v>
      </c>
      <c r="I143" s="84" t="s">
        <v>171</v>
      </c>
      <c r="J143" s="84"/>
      <c r="K143" s="94">
        <v>1.9300000000599973</v>
      </c>
      <c r="L143" s="97" t="s">
        <v>175</v>
      </c>
      <c r="M143" s="98">
        <v>5.3499999999999999E-2</v>
      </c>
      <c r="N143" s="98">
        <v>2.350000000074997E-2</v>
      </c>
      <c r="O143" s="94">
        <v>14808.705547</v>
      </c>
      <c r="P143" s="96">
        <v>108.05</v>
      </c>
      <c r="Q143" s="84"/>
      <c r="R143" s="94">
        <v>16.000806527999998</v>
      </c>
      <c r="S143" s="95">
        <v>8.4043018616928821E-5</v>
      </c>
      <c r="T143" s="95">
        <f t="shared" si="2"/>
        <v>3.2476383523592569E-5</v>
      </c>
      <c r="U143" s="95">
        <f>R143/'סכום נכסי הקרן'!$C$42</f>
        <v>3.4126455067485868E-6</v>
      </c>
    </row>
    <row r="144" spans="2:21" s="140" customFormat="1">
      <c r="B144" s="87" t="s">
        <v>640</v>
      </c>
      <c r="C144" s="84" t="s">
        <v>641</v>
      </c>
      <c r="D144" s="97" t="s">
        <v>131</v>
      </c>
      <c r="E144" s="97" t="s">
        <v>326</v>
      </c>
      <c r="F144" s="84" t="s">
        <v>642</v>
      </c>
      <c r="G144" s="97" t="s">
        <v>377</v>
      </c>
      <c r="H144" s="84" t="s">
        <v>636</v>
      </c>
      <c r="I144" s="84" t="s">
        <v>378</v>
      </c>
      <c r="J144" s="84"/>
      <c r="K144" s="94">
        <v>0.89999999999804303</v>
      </c>
      <c r="L144" s="97" t="s">
        <v>175</v>
      </c>
      <c r="M144" s="98">
        <v>4.8499999999999995E-2</v>
      </c>
      <c r="N144" s="98">
        <v>7.4000000001448038E-3</v>
      </c>
      <c r="O144" s="94">
        <v>40397.603083000002</v>
      </c>
      <c r="P144" s="96">
        <v>126.5</v>
      </c>
      <c r="Q144" s="84"/>
      <c r="R144" s="94">
        <v>51.102965149000013</v>
      </c>
      <c r="S144" s="95">
        <v>2.9701683939098114E-4</v>
      </c>
      <c r="T144" s="95">
        <f t="shared" si="2"/>
        <v>1.037222400300564E-4</v>
      </c>
      <c r="U144" s="95">
        <f>R144/'סכום נכסי הקרן'!$C$42</f>
        <v>1.0899219616966582E-5</v>
      </c>
    </row>
    <row r="145" spans="2:21" s="140" customFormat="1">
      <c r="B145" s="87" t="s">
        <v>643</v>
      </c>
      <c r="C145" s="84" t="s">
        <v>644</v>
      </c>
      <c r="D145" s="97" t="s">
        <v>131</v>
      </c>
      <c r="E145" s="97" t="s">
        <v>326</v>
      </c>
      <c r="F145" s="84" t="s">
        <v>645</v>
      </c>
      <c r="G145" s="97" t="s">
        <v>377</v>
      </c>
      <c r="H145" s="84" t="s">
        <v>636</v>
      </c>
      <c r="I145" s="84" t="s">
        <v>378</v>
      </c>
      <c r="J145" s="84"/>
      <c r="K145" s="94">
        <v>1.4700000000009139</v>
      </c>
      <c r="L145" s="97" t="s">
        <v>175</v>
      </c>
      <c r="M145" s="98">
        <v>4.2500000000000003E-2</v>
      </c>
      <c r="N145" s="98">
        <v>1.0499999999680223E-2</v>
      </c>
      <c r="O145" s="94">
        <v>15815.269070999999</v>
      </c>
      <c r="P145" s="96">
        <v>113.05</v>
      </c>
      <c r="Q145" s="94">
        <v>3.8487631389999999</v>
      </c>
      <c r="R145" s="94">
        <v>21.890220233999997</v>
      </c>
      <c r="S145" s="95">
        <v>1.4793359494170191E-4</v>
      </c>
      <c r="T145" s="95">
        <f t="shared" si="2"/>
        <v>4.4429959608051716E-5</v>
      </c>
      <c r="U145" s="95">
        <f>R145/'סכום נכסי הקרן'!$C$42</f>
        <v>4.6687372659979647E-6</v>
      </c>
    </row>
    <row r="146" spans="2:21" s="140" customFormat="1">
      <c r="B146" s="87" t="s">
        <v>646</v>
      </c>
      <c r="C146" s="84" t="s">
        <v>647</v>
      </c>
      <c r="D146" s="97" t="s">
        <v>131</v>
      </c>
      <c r="E146" s="97" t="s">
        <v>326</v>
      </c>
      <c r="F146" s="84" t="s">
        <v>645</v>
      </c>
      <c r="G146" s="97" t="s">
        <v>377</v>
      </c>
      <c r="H146" s="84" t="s">
        <v>636</v>
      </c>
      <c r="I146" s="84" t="s">
        <v>378</v>
      </c>
      <c r="J146" s="84"/>
      <c r="K146" s="94">
        <v>2.09</v>
      </c>
      <c r="L146" s="97" t="s">
        <v>175</v>
      </c>
      <c r="M146" s="98">
        <v>4.5999999999999999E-2</v>
      </c>
      <c r="N146" s="98">
        <v>1.2800000000000001E-2</v>
      </c>
      <c r="O146" s="94">
        <v>0.56000000000000005</v>
      </c>
      <c r="P146" s="96">
        <v>109.17</v>
      </c>
      <c r="Q146" s="84"/>
      <c r="R146" s="94">
        <v>6.0999999999999997E-4</v>
      </c>
      <c r="S146" s="95">
        <v>1.7843126102948149E-9</v>
      </c>
      <c r="T146" s="95">
        <f t="shared" si="2"/>
        <v>1.2380997117066991E-9</v>
      </c>
      <c r="U146" s="95">
        <f>R146/'סכום נכסי הקרן'!$C$42</f>
        <v>1.3010055183617293E-10</v>
      </c>
    </row>
    <row r="147" spans="2:21" s="140" customFormat="1">
      <c r="B147" s="87" t="s">
        <v>648</v>
      </c>
      <c r="C147" s="84" t="s">
        <v>649</v>
      </c>
      <c r="D147" s="97" t="s">
        <v>131</v>
      </c>
      <c r="E147" s="97" t="s">
        <v>326</v>
      </c>
      <c r="F147" s="84" t="s">
        <v>428</v>
      </c>
      <c r="G147" s="97" t="s">
        <v>328</v>
      </c>
      <c r="H147" s="84" t="s">
        <v>636</v>
      </c>
      <c r="I147" s="84" t="s">
        <v>378</v>
      </c>
      <c r="J147" s="84"/>
      <c r="K147" s="94">
        <v>2.8200000000000998</v>
      </c>
      <c r="L147" s="97" t="s">
        <v>175</v>
      </c>
      <c r="M147" s="98">
        <v>5.0999999999999997E-2</v>
      </c>
      <c r="N147" s="98">
        <v>1.0999999999999647E-2</v>
      </c>
      <c r="O147" s="94">
        <v>4155207.4093689998</v>
      </c>
      <c r="P147" s="96">
        <v>135.46</v>
      </c>
      <c r="Q147" s="94">
        <v>7.9260399999999995</v>
      </c>
      <c r="R147" s="94">
        <v>5636.5702074919991</v>
      </c>
      <c r="S147" s="95">
        <v>3.6219088914513599E-3</v>
      </c>
      <c r="T147" s="95">
        <f t="shared" si="2"/>
        <v>1.144038680149248E-2</v>
      </c>
      <c r="U147" s="95">
        <f>R147/'סכום נכסי הקרן'!$C$42</f>
        <v>1.2021654007508867E-3</v>
      </c>
    </row>
    <row r="148" spans="2:21" s="140" customFormat="1">
      <c r="B148" s="87" t="s">
        <v>650</v>
      </c>
      <c r="C148" s="84" t="s">
        <v>651</v>
      </c>
      <c r="D148" s="97" t="s">
        <v>131</v>
      </c>
      <c r="E148" s="97" t="s">
        <v>326</v>
      </c>
      <c r="F148" s="84" t="s">
        <v>652</v>
      </c>
      <c r="G148" s="97" t="s">
        <v>377</v>
      </c>
      <c r="H148" s="84" t="s">
        <v>636</v>
      </c>
      <c r="I148" s="84" t="s">
        <v>378</v>
      </c>
      <c r="J148" s="84"/>
      <c r="K148" s="94">
        <v>1.4800000000011433</v>
      </c>
      <c r="L148" s="97" t="s">
        <v>175</v>
      </c>
      <c r="M148" s="98">
        <v>5.4000000000000006E-2</v>
      </c>
      <c r="N148" s="98">
        <v>4.2000000000081226E-3</v>
      </c>
      <c r="O148" s="94">
        <v>333098.31137999997</v>
      </c>
      <c r="P148" s="96">
        <v>129.80000000000001</v>
      </c>
      <c r="Q148" s="94">
        <v>217.49590670099997</v>
      </c>
      <c r="R148" s="94">
        <v>664.82401631300002</v>
      </c>
      <c r="S148" s="95">
        <v>4.903540875374552E-3</v>
      </c>
      <c r="T148" s="95">
        <f t="shared" si="2"/>
        <v>1.3493744638242871E-3</v>
      </c>
      <c r="U148" s="95">
        <f>R148/'סכום נכסי הקרן'!$C$42</f>
        <v>1.4179339573157728E-4</v>
      </c>
    </row>
    <row r="149" spans="2:21" s="140" customFormat="1">
      <c r="B149" s="87" t="s">
        <v>653</v>
      </c>
      <c r="C149" s="84" t="s">
        <v>654</v>
      </c>
      <c r="D149" s="97" t="s">
        <v>131</v>
      </c>
      <c r="E149" s="97" t="s">
        <v>326</v>
      </c>
      <c r="F149" s="84" t="s">
        <v>655</v>
      </c>
      <c r="G149" s="97" t="s">
        <v>377</v>
      </c>
      <c r="H149" s="84" t="s">
        <v>636</v>
      </c>
      <c r="I149" s="84" t="s">
        <v>171</v>
      </c>
      <c r="J149" s="84"/>
      <c r="K149" s="94">
        <v>6.79000000000089</v>
      </c>
      <c r="L149" s="97" t="s">
        <v>175</v>
      </c>
      <c r="M149" s="98">
        <v>2.6000000000000002E-2</v>
      </c>
      <c r="N149" s="98">
        <v>3.1200000000004304E-2</v>
      </c>
      <c r="O149" s="94">
        <v>3433520.8961100001</v>
      </c>
      <c r="P149" s="96">
        <v>97.47</v>
      </c>
      <c r="Q149" s="84"/>
      <c r="R149" s="94">
        <v>3346.6528026379997</v>
      </c>
      <c r="S149" s="95">
        <v>5.6029126419444852E-3</v>
      </c>
      <c r="T149" s="95">
        <f t="shared" si="2"/>
        <v>6.7926063444729897E-3</v>
      </c>
      <c r="U149" s="95">
        <f>R149/'סכום נכסי הקרן'!$C$42</f>
        <v>7.1377274824144016E-4</v>
      </c>
    </row>
    <row r="150" spans="2:21" s="140" customFormat="1">
      <c r="B150" s="87" t="s">
        <v>656</v>
      </c>
      <c r="C150" s="84" t="s">
        <v>657</v>
      </c>
      <c r="D150" s="97" t="s">
        <v>131</v>
      </c>
      <c r="E150" s="97" t="s">
        <v>326</v>
      </c>
      <c r="F150" s="84" t="s">
        <v>655</v>
      </c>
      <c r="G150" s="97" t="s">
        <v>377</v>
      </c>
      <c r="H150" s="84" t="s">
        <v>636</v>
      </c>
      <c r="I150" s="84" t="s">
        <v>171</v>
      </c>
      <c r="J150" s="84"/>
      <c r="K150" s="94">
        <v>3.6499999999768633</v>
      </c>
      <c r="L150" s="97" t="s">
        <v>175</v>
      </c>
      <c r="M150" s="98">
        <v>4.4000000000000004E-2</v>
      </c>
      <c r="N150" s="98">
        <v>1.9899999999967964E-2</v>
      </c>
      <c r="O150" s="94">
        <v>51347.990872000002</v>
      </c>
      <c r="P150" s="96">
        <v>109.42</v>
      </c>
      <c r="Q150" s="84"/>
      <c r="R150" s="94">
        <v>56.184971481999995</v>
      </c>
      <c r="S150" s="95">
        <v>3.7616473416163628E-4</v>
      </c>
      <c r="T150" s="95">
        <f t="shared" si="2"/>
        <v>1.1403704425264475E-4</v>
      </c>
      <c r="U150" s="95">
        <f>R150/'סכום נכסי הקרן'!$C$42</f>
        <v>1.1983107860176784E-5</v>
      </c>
    </row>
    <row r="151" spans="2:21" s="140" customFormat="1">
      <c r="B151" s="87" t="s">
        <v>658</v>
      </c>
      <c r="C151" s="84" t="s">
        <v>659</v>
      </c>
      <c r="D151" s="97" t="s">
        <v>131</v>
      </c>
      <c r="E151" s="97" t="s">
        <v>326</v>
      </c>
      <c r="F151" s="84" t="s">
        <v>545</v>
      </c>
      <c r="G151" s="97" t="s">
        <v>377</v>
      </c>
      <c r="H151" s="84" t="s">
        <v>636</v>
      </c>
      <c r="I151" s="84" t="s">
        <v>378</v>
      </c>
      <c r="J151" s="84"/>
      <c r="K151" s="94">
        <v>4.6399999999840453</v>
      </c>
      <c r="L151" s="97" t="s">
        <v>175</v>
      </c>
      <c r="M151" s="98">
        <v>2.0499999999999997E-2</v>
      </c>
      <c r="N151" s="98">
        <v>1.9399999999929089E-2</v>
      </c>
      <c r="O151" s="94">
        <v>110409.562544</v>
      </c>
      <c r="P151" s="96">
        <v>102.18</v>
      </c>
      <c r="Q151" s="84"/>
      <c r="R151" s="94">
        <v>112.81649752</v>
      </c>
      <c r="S151" s="95">
        <v>2.3659479267391104E-4</v>
      </c>
      <c r="T151" s="95">
        <f t="shared" si="2"/>
        <v>2.2898044763159267E-4</v>
      </c>
      <c r="U151" s="95">
        <f>R151/'סכום נכסי הקרן'!$C$42</f>
        <v>2.4061456694387269E-5</v>
      </c>
    </row>
    <row r="152" spans="2:21" s="140" customFormat="1">
      <c r="B152" s="87" t="s">
        <v>660</v>
      </c>
      <c r="C152" s="84" t="s">
        <v>661</v>
      </c>
      <c r="D152" s="97" t="s">
        <v>131</v>
      </c>
      <c r="E152" s="97" t="s">
        <v>326</v>
      </c>
      <c r="F152" s="84" t="s">
        <v>662</v>
      </c>
      <c r="G152" s="97" t="s">
        <v>377</v>
      </c>
      <c r="H152" s="84" t="s">
        <v>636</v>
      </c>
      <c r="I152" s="84" t="s">
        <v>171</v>
      </c>
      <c r="J152" s="84"/>
      <c r="K152" s="94">
        <v>3.8200000051407716</v>
      </c>
      <c r="L152" s="97" t="s">
        <v>175</v>
      </c>
      <c r="M152" s="98">
        <v>4.3400000000000001E-2</v>
      </c>
      <c r="N152" s="98">
        <v>3.4300000028916845E-2</v>
      </c>
      <c r="O152" s="94">
        <v>59.283039000000002</v>
      </c>
      <c r="P152" s="96">
        <v>105</v>
      </c>
      <c r="Q152" s="84"/>
      <c r="R152" s="94">
        <v>6.224747399999999E-2</v>
      </c>
      <c r="S152" s="95">
        <v>3.6793489225843426E-8</v>
      </c>
      <c r="T152" s="95">
        <f t="shared" si="2"/>
        <v>1.2634193379322989E-7</v>
      </c>
      <c r="U152" s="95">
        <f>R152/'סכום נכסי הקרן'!$C$42</f>
        <v>1.32761159308325E-8</v>
      </c>
    </row>
    <row r="153" spans="2:21" s="140" customFormat="1">
      <c r="B153" s="87" t="s">
        <v>663</v>
      </c>
      <c r="C153" s="84" t="s">
        <v>664</v>
      </c>
      <c r="D153" s="97" t="s">
        <v>131</v>
      </c>
      <c r="E153" s="97" t="s">
        <v>326</v>
      </c>
      <c r="F153" s="84" t="s">
        <v>665</v>
      </c>
      <c r="G153" s="97" t="s">
        <v>377</v>
      </c>
      <c r="H153" s="84" t="s">
        <v>666</v>
      </c>
      <c r="I153" s="84" t="s">
        <v>171</v>
      </c>
      <c r="J153" s="84"/>
      <c r="K153" s="94">
        <v>4.1100064350064347</v>
      </c>
      <c r="L153" s="97" t="s">
        <v>175</v>
      </c>
      <c r="M153" s="98">
        <v>4.6500000000000007E-2</v>
      </c>
      <c r="N153" s="98">
        <v>3.2600064350064344E-2</v>
      </c>
      <c r="O153" s="94">
        <v>2.8367E-2</v>
      </c>
      <c r="P153" s="96">
        <v>106.7</v>
      </c>
      <c r="Q153" s="94">
        <v>7.4000000000000001E-7</v>
      </c>
      <c r="R153" s="94">
        <v>3.1080000000000001E-5</v>
      </c>
      <c r="S153" s="95">
        <v>3.9584327581346933E-11</v>
      </c>
      <c r="T153" s="95">
        <f t="shared" si="2"/>
        <v>6.308219514728558E-11</v>
      </c>
      <c r="U153" s="95">
        <f>R153/'סכום נכסי הקרן'!$C$42</f>
        <v>6.6287297558495984E-12</v>
      </c>
    </row>
    <row r="154" spans="2:21" s="140" customFormat="1">
      <c r="B154" s="87" t="s">
        <v>667</v>
      </c>
      <c r="C154" s="84" t="s">
        <v>668</v>
      </c>
      <c r="D154" s="97" t="s">
        <v>131</v>
      </c>
      <c r="E154" s="97" t="s">
        <v>326</v>
      </c>
      <c r="F154" s="84" t="s">
        <v>665</v>
      </c>
      <c r="G154" s="97" t="s">
        <v>377</v>
      </c>
      <c r="H154" s="84" t="s">
        <v>666</v>
      </c>
      <c r="I154" s="84" t="s">
        <v>171</v>
      </c>
      <c r="J154" s="84"/>
      <c r="K154" s="94">
        <v>0.99000000000185506</v>
      </c>
      <c r="L154" s="97" t="s">
        <v>175</v>
      </c>
      <c r="M154" s="98">
        <v>5.5999999999999994E-2</v>
      </c>
      <c r="N154" s="98">
        <v>1.4100000000012367E-2</v>
      </c>
      <c r="O154" s="94">
        <v>227776.72029899998</v>
      </c>
      <c r="P154" s="96">
        <v>110.62</v>
      </c>
      <c r="Q154" s="94">
        <v>255.47877645399998</v>
      </c>
      <c r="R154" s="94">
        <v>517.48136569600001</v>
      </c>
      <c r="S154" s="95">
        <v>7.1958273969324566E-3</v>
      </c>
      <c r="T154" s="95">
        <f t="shared" si="2"/>
        <v>1.0503172617734532E-3</v>
      </c>
      <c r="U154" s="95">
        <f>R154/'סכום נכסי הקרן'!$C$42</f>
        <v>1.1036821515079674E-4</v>
      </c>
    </row>
    <row r="155" spans="2:21" s="140" customFormat="1">
      <c r="B155" s="87" t="s">
        <v>669</v>
      </c>
      <c r="C155" s="84" t="s">
        <v>670</v>
      </c>
      <c r="D155" s="97" t="s">
        <v>131</v>
      </c>
      <c r="E155" s="97" t="s">
        <v>326</v>
      </c>
      <c r="F155" s="84" t="s">
        <v>671</v>
      </c>
      <c r="G155" s="97" t="s">
        <v>586</v>
      </c>
      <c r="H155" s="84" t="s">
        <v>666</v>
      </c>
      <c r="I155" s="84" t="s">
        <v>171</v>
      </c>
      <c r="J155" s="84"/>
      <c r="K155" s="94">
        <v>0.15999999999886022</v>
      </c>
      <c r="L155" s="97" t="s">
        <v>175</v>
      </c>
      <c r="M155" s="98">
        <v>4.2000000000000003E-2</v>
      </c>
      <c r="N155" s="98">
        <v>3.3399999999916413E-2</v>
      </c>
      <c r="O155" s="94">
        <v>102236.11337399999</v>
      </c>
      <c r="P155" s="96">
        <v>102.98</v>
      </c>
      <c r="Q155" s="84"/>
      <c r="R155" s="94">
        <v>105.28275273199999</v>
      </c>
      <c r="S155" s="95">
        <v>1.1384526069685033E-3</v>
      </c>
      <c r="T155" s="95">
        <f t="shared" si="2"/>
        <v>2.1368941935274896E-4</v>
      </c>
      <c r="U155" s="95">
        <f>R155/'סכום נכסי הקרן'!$C$42</f>
        <v>2.245466267092548E-5</v>
      </c>
    </row>
    <row r="156" spans="2:21" s="140" customFormat="1">
      <c r="B156" s="87" t="s">
        <v>672</v>
      </c>
      <c r="C156" s="84" t="s">
        <v>673</v>
      </c>
      <c r="D156" s="97" t="s">
        <v>131</v>
      </c>
      <c r="E156" s="97" t="s">
        <v>326</v>
      </c>
      <c r="F156" s="84" t="s">
        <v>674</v>
      </c>
      <c r="G156" s="97" t="s">
        <v>377</v>
      </c>
      <c r="H156" s="84" t="s">
        <v>666</v>
      </c>
      <c r="I156" s="84" t="s">
        <v>171</v>
      </c>
      <c r="J156" s="84"/>
      <c r="K156" s="94">
        <v>1.5300000000019025</v>
      </c>
      <c r="L156" s="97" t="s">
        <v>175</v>
      </c>
      <c r="M156" s="98">
        <v>4.8000000000000001E-2</v>
      </c>
      <c r="N156" s="98">
        <v>1.5900000000005656E-2</v>
      </c>
      <c r="O156" s="94">
        <v>375350.38229300006</v>
      </c>
      <c r="P156" s="96">
        <v>105.2</v>
      </c>
      <c r="Q156" s="94">
        <v>180.34744589500002</v>
      </c>
      <c r="R156" s="94">
        <v>583.41503631299997</v>
      </c>
      <c r="S156" s="95">
        <v>3.8693681848026543E-3</v>
      </c>
      <c r="T156" s="95">
        <f t="shared" si="2"/>
        <v>1.1841409643679978E-3</v>
      </c>
      <c r="U156" s="95">
        <f>R156/'סכום נכסי הקרן'!$C$42</f>
        <v>1.2443052159646258E-4</v>
      </c>
    </row>
    <row r="157" spans="2:21" s="140" customFormat="1">
      <c r="B157" s="87" t="s">
        <v>675</v>
      </c>
      <c r="C157" s="84" t="s">
        <v>676</v>
      </c>
      <c r="D157" s="97" t="s">
        <v>131</v>
      </c>
      <c r="E157" s="97" t="s">
        <v>326</v>
      </c>
      <c r="F157" s="84" t="s">
        <v>677</v>
      </c>
      <c r="G157" s="97" t="s">
        <v>492</v>
      </c>
      <c r="H157" s="84" t="s">
        <v>666</v>
      </c>
      <c r="I157" s="84" t="s">
        <v>378</v>
      </c>
      <c r="J157" s="84"/>
      <c r="K157" s="94">
        <v>0.99000000000049526</v>
      </c>
      <c r="L157" s="97" t="s">
        <v>175</v>
      </c>
      <c r="M157" s="98">
        <v>4.8000000000000001E-2</v>
      </c>
      <c r="N157" s="98">
        <v>3.7000000000010362E-3</v>
      </c>
      <c r="O157" s="94">
        <v>702743.13861400005</v>
      </c>
      <c r="P157" s="96">
        <v>123.57</v>
      </c>
      <c r="Q157" s="84"/>
      <c r="R157" s="94">
        <v>868.37975664299995</v>
      </c>
      <c r="S157" s="95">
        <v>2.2899703228483983E-3</v>
      </c>
      <c r="T157" s="95">
        <f t="shared" si="2"/>
        <v>1.7625257809043143E-3</v>
      </c>
      <c r="U157" s="95">
        <f>R157/'סכום נכסי הקרן'!$C$42</f>
        <v>1.8520768121740305E-4</v>
      </c>
    </row>
    <row r="158" spans="2:21" s="140" customFormat="1">
      <c r="B158" s="87" t="s">
        <v>678</v>
      </c>
      <c r="C158" s="84" t="s">
        <v>679</v>
      </c>
      <c r="D158" s="97" t="s">
        <v>131</v>
      </c>
      <c r="E158" s="97" t="s">
        <v>326</v>
      </c>
      <c r="F158" s="84" t="s">
        <v>680</v>
      </c>
      <c r="G158" s="97" t="s">
        <v>377</v>
      </c>
      <c r="H158" s="84" t="s">
        <v>666</v>
      </c>
      <c r="I158" s="84" t="s">
        <v>378</v>
      </c>
      <c r="J158" s="84"/>
      <c r="K158" s="94">
        <v>1.3000000000012104</v>
      </c>
      <c r="L158" s="97" t="s">
        <v>175</v>
      </c>
      <c r="M158" s="98">
        <v>5.4000000000000006E-2</v>
      </c>
      <c r="N158" s="98">
        <v>4.7900000000035907E-2</v>
      </c>
      <c r="O158" s="94">
        <v>237209.98429699999</v>
      </c>
      <c r="P158" s="96">
        <v>104.5</v>
      </c>
      <c r="Q158" s="84"/>
      <c r="R158" s="94">
        <v>247.88443660900001</v>
      </c>
      <c r="S158" s="95">
        <v>4.7921208948888882E-3</v>
      </c>
      <c r="T158" s="95">
        <f t="shared" si="2"/>
        <v>5.0312401557734495E-4</v>
      </c>
      <c r="U158" s="95">
        <f>R158/'סכום נכסי הקרן'!$C$42</f>
        <v>5.2868691794147096E-5</v>
      </c>
    </row>
    <row r="159" spans="2:21" s="140" customFormat="1">
      <c r="B159" s="87" t="s">
        <v>681</v>
      </c>
      <c r="C159" s="84" t="s">
        <v>682</v>
      </c>
      <c r="D159" s="97" t="s">
        <v>131</v>
      </c>
      <c r="E159" s="97" t="s">
        <v>326</v>
      </c>
      <c r="F159" s="84" t="s">
        <v>680</v>
      </c>
      <c r="G159" s="97" t="s">
        <v>377</v>
      </c>
      <c r="H159" s="84" t="s">
        <v>666</v>
      </c>
      <c r="I159" s="84" t="s">
        <v>378</v>
      </c>
      <c r="J159" s="84"/>
      <c r="K159" s="94">
        <v>0.41999999999933674</v>
      </c>
      <c r="L159" s="97" t="s">
        <v>175</v>
      </c>
      <c r="M159" s="98">
        <v>6.4000000000000001E-2</v>
      </c>
      <c r="N159" s="98">
        <v>2.2199999999927039E-2</v>
      </c>
      <c r="O159" s="94">
        <v>134448.43692400001</v>
      </c>
      <c r="P159" s="96">
        <v>112.14</v>
      </c>
      <c r="Q159" s="84"/>
      <c r="R159" s="94">
        <v>150.770482155</v>
      </c>
      <c r="S159" s="95">
        <v>3.9180888982013598E-3</v>
      </c>
      <c r="T159" s="95">
        <f t="shared" si="2"/>
        <v>3.0601457457374672E-4</v>
      </c>
      <c r="U159" s="95">
        <f>R159/'סכום נכסי הקרן'!$C$42</f>
        <v>3.215626709667437E-5</v>
      </c>
    </row>
    <row r="160" spans="2:21" s="140" customFormat="1">
      <c r="B160" s="87" t="s">
        <v>683</v>
      </c>
      <c r="C160" s="84" t="s">
        <v>684</v>
      </c>
      <c r="D160" s="97" t="s">
        <v>131</v>
      </c>
      <c r="E160" s="97" t="s">
        <v>326</v>
      </c>
      <c r="F160" s="84" t="s">
        <v>680</v>
      </c>
      <c r="G160" s="97" t="s">
        <v>377</v>
      </c>
      <c r="H160" s="84" t="s">
        <v>666</v>
      </c>
      <c r="I160" s="84" t="s">
        <v>378</v>
      </c>
      <c r="J160" s="84"/>
      <c r="K160" s="94">
        <v>2.1800000000002004</v>
      </c>
      <c r="L160" s="97" t="s">
        <v>175</v>
      </c>
      <c r="M160" s="98">
        <v>2.5000000000000001E-2</v>
      </c>
      <c r="N160" s="98">
        <v>5.9900000000011035E-2</v>
      </c>
      <c r="O160" s="94">
        <v>743602.51112299995</v>
      </c>
      <c r="P160" s="96">
        <v>93.83</v>
      </c>
      <c r="Q160" s="84"/>
      <c r="R160" s="94">
        <v>697.72221277699998</v>
      </c>
      <c r="S160" s="95">
        <v>1.5272966196024284E-3</v>
      </c>
      <c r="T160" s="95">
        <f t="shared" si="2"/>
        <v>1.416147000804203E-3</v>
      </c>
      <c r="U160" s="95">
        <f>R160/'סכום נכסי הקרן'!$C$42</f>
        <v>1.488099096895793E-4</v>
      </c>
    </row>
    <row r="161" spans="2:21" s="140" customFormat="1">
      <c r="B161" s="87" t="s">
        <v>685</v>
      </c>
      <c r="C161" s="84" t="s">
        <v>686</v>
      </c>
      <c r="D161" s="97" t="s">
        <v>131</v>
      </c>
      <c r="E161" s="97" t="s">
        <v>326</v>
      </c>
      <c r="F161" s="84" t="s">
        <v>687</v>
      </c>
      <c r="G161" s="97" t="s">
        <v>575</v>
      </c>
      <c r="H161" s="84" t="s">
        <v>666</v>
      </c>
      <c r="I161" s="84" t="s">
        <v>378</v>
      </c>
      <c r="J161" s="84"/>
      <c r="K161" s="94">
        <v>1.2200000007721137</v>
      </c>
      <c r="L161" s="97" t="s">
        <v>175</v>
      </c>
      <c r="M161" s="98">
        <v>0.05</v>
      </c>
      <c r="N161" s="98">
        <v>1.9199999988418294E-2</v>
      </c>
      <c r="O161" s="94">
        <v>398.54490800000002</v>
      </c>
      <c r="P161" s="96">
        <v>103.99</v>
      </c>
      <c r="Q161" s="84"/>
      <c r="R161" s="94">
        <v>0.41444674400000003</v>
      </c>
      <c r="S161" s="95">
        <v>2.5827256057947628E-6</v>
      </c>
      <c r="T161" s="95">
        <f t="shared" si="2"/>
        <v>8.4119081026914779E-7</v>
      </c>
      <c r="U161" s="95">
        <f>R161/'סכום נכסי הקרן'!$C$42</f>
        <v>8.8393032952631314E-8</v>
      </c>
    </row>
    <row r="162" spans="2:21" s="140" customFormat="1">
      <c r="B162" s="87" t="s">
        <v>688</v>
      </c>
      <c r="C162" s="84" t="s">
        <v>689</v>
      </c>
      <c r="D162" s="97" t="s">
        <v>131</v>
      </c>
      <c r="E162" s="97" t="s">
        <v>326</v>
      </c>
      <c r="F162" s="84" t="s">
        <v>610</v>
      </c>
      <c r="G162" s="97" t="s">
        <v>328</v>
      </c>
      <c r="H162" s="84" t="s">
        <v>666</v>
      </c>
      <c r="I162" s="84" t="s">
        <v>378</v>
      </c>
      <c r="J162" s="84"/>
      <c r="K162" s="94">
        <v>1.4800000000003908</v>
      </c>
      <c r="L162" s="97" t="s">
        <v>175</v>
      </c>
      <c r="M162" s="98">
        <v>2.4E-2</v>
      </c>
      <c r="N162" s="98">
        <v>8.799999999990888E-3</v>
      </c>
      <c r="O162" s="94">
        <v>294291.66935699998</v>
      </c>
      <c r="P162" s="96">
        <v>104.41</v>
      </c>
      <c r="Q162" s="84"/>
      <c r="R162" s="94">
        <v>307.26993263100002</v>
      </c>
      <c r="S162" s="95">
        <v>2.2542276149320954E-3</v>
      </c>
      <c r="T162" s="95">
        <f t="shared" si="2"/>
        <v>6.2365707378127537E-4</v>
      </c>
      <c r="U162" s="95">
        <f>R162/'סכום נכסי הקרן'!$C$42</f>
        <v>6.5534406226158654E-5</v>
      </c>
    </row>
    <row r="163" spans="2:21" s="140" customFormat="1">
      <c r="B163" s="87" t="s">
        <v>690</v>
      </c>
      <c r="C163" s="84" t="s">
        <v>691</v>
      </c>
      <c r="D163" s="97" t="s">
        <v>131</v>
      </c>
      <c r="E163" s="97" t="s">
        <v>326</v>
      </c>
      <c r="F163" s="84" t="s">
        <v>692</v>
      </c>
      <c r="G163" s="97" t="s">
        <v>441</v>
      </c>
      <c r="H163" s="84" t="s">
        <v>693</v>
      </c>
      <c r="I163" s="84" t="s">
        <v>171</v>
      </c>
      <c r="J163" s="84"/>
      <c r="K163" s="94">
        <v>0.15999999999688014</v>
      </c>
      <c r="L163" s="97" t="s">
        <v>175</v>
      </c>
      <c r="M163" s="98">
        <v>3.85E-2</v>
      </c>
      <c r="N163" s="98">
        <v>3.4999999999999996E-2</v>
      </c>
      <c r="O163" s="94">
        <v>50526.779559000002</v>
      </c>
      <c r="P163" s="96">
        <v>101.5</v>
      </c>
      <c r="Q163" s="84"/>
      <c r="R163" s="94">
        <v>51.284679526000005</v>
      </c>
      <c r="S163" s="95">
        <v>1.263169488975E-3</v>
      </c>
      <c r="T163" s="95">
        <f t="shared" si="2"/>
        <v>1.0409106055100173E-4</v>
      </c>
      <c r="U163" s="95">
        <f>R163/'סכום נכסי הקרן'!$C$42</f>
        <v>1.0937975585367017E-5</v>
      </c>
    </row>
    <row r="164" spans="2:21" s="140" customFormat="1">
      <c r="B164" s="87" t="s">
        <v>694</v>
      </c>
      <c r="C164" s="84" t="s">
        <v>695</v>
      </c>
      <c r="D164" s="97" t="s">
        <v>131</v>
      </c>
      <c r="E164" s="97" t="s">
        <v>326</v>
      </c>
      <c r="F164" s="84" t="s">
        <v>696</v>
      </c>
      <c r="G164" s="97" t="s">
        <v>575</v>
      </c>
      <c r="H164" s="84" t="s">
        <v>697</v>
      </c>
      <c r="I164" s="84" t="s">
        <v>378</v>
      </c>
      <c r="J164" s="84"/>
      <c r="K164" s="94">
        <v>0.25</v>
      </c>
      <c r="L164" s="97" t="s">
        <v>175</v>
      </c>
      <c r="M164" s="98">
        <v>4.9000000000000002E-2</v>
      </c>
      <c r="N164" s="98">
        <v>0</v>
      </c>
      <c r="O164" s="94">
        <v>971717.65857299999</v>
      </c>
      <c r="P164" s="96">
        <v>40.21</v>
      </c>
      <c r="Q164" s="84"/>
      <c r="R164" s="94">
        <v>390.727652428</v>
      </c>
      <c r="S164" s="95">
        <v>1.2747725942498032E-3</v>
      </c>
      <c r="T164" s="95">
        <f t="shared" si="2"/>
        <v>7.9304884233924932E-4</v>
      </c>
      <c r="U164" s="95">
        <f>R164/'סכום נכסי הקרן'!$C$42</f>
        <v>8.3334234751697003E-5</v>
      </c>
    </row>
    <row r="165" spans="2:21" s="140" customFormat="1">
      <c r="B165" s="83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94"/>
      <c r="P165" s="96"/>
      <c r="Q165" s="84"/>
      <c r="R165" s="84"/>
      <c r="S165" s="84"/>
      <c r="T165" s="95"/>
      <c r="U165" s="84"/>
    </row>
    <row r="166" spans="2:21" s="140" customFormat="1">
      <c r="B166" s="102" t="s">
        <v>49</v>
      </c>
      <c r="C166" s="82"/>
      <c r="D166" s="82"/>
      <c r="E166" s="82"/>
      <c r="F166" s="82"/>
      <c r="G166" s="82"/>
      <c r="H166" s="82"/>
      <c r="I166" s="82"/>
      <c r="J166" s="82"/>
      <c r="K166" s="91">
        <v>3.9884136532929815</v>
      </c>
      <c r="L166" s="82"/>
      <c r="M166" s="82"/>
      <c r="N166" s="104">
        <v>2.8236860335862445E-2</v>
      </c>
      <c r="O166" s="91"/>
      <c r="P166" s="93"/>
      <c r="Q166" s="91">
        <f>SUM(Q167:Q253)</f>
        <v>166.00496382876011</v>
      </c>
      <c r="R166" s="91">
        <v>102499.74390912395</v>
      </c>
      <c r="S166" s="82"/>
      <c r="T166" s="92">
        <f t="shared" ref="T166:T229" si="3">R166/$R$11</f>
        <v>0.20804082521950301</v>
      </c>
      <c r="U166" s="92">
        <f>R166/'סכום נכסי הקרן'!$C$42</f>
        <v>2.1861103681382676E-2</v>
      </c>
    </row>
    <row r="167" spans="2:21" s="140" customFormat="1">
      <c r="B167" s="87" t="s">
        <v>698</v>
      </c>
      <c r="C167" s="84" t="s">
        <v>699</v>
      </c>
      <c r="D167" s="97" t="s">
        <v>131</v>
      </c>
      <c r="E167" s="97" t="s">
        <v>326</v>
      </c>
      <c r="F167" s="84" t="s">
        <v>334</v>
      </c>
      <c r="G167" s="97" t="s">
        <v>328</v>
      </c>
      <c r="H167" s="84" t="s">
        <v>329</v>
      </c>
      <c r="I167" s="84" t="s">
        <v>171</v>
      </c>
      <c r="J167" s="84"/>
      <c r="K167" s="94">
        <v>5.8699999999994024</v>
      </c>
      <c r="L167" s="97" t="s">
        <v>175</v>
      </c>
      <c r="M167" s="98">
        <v>2.98E-2</v>
      </c>
      <c r="N167" s="98">
        <v>2.5199999999998796E-2</v>
      </c>
      <c r="O167" s="94">
        <v>1911412.9642129999</v>
      </c>
      <c r="P167" s="96">
        <v>104.35</v>
      </c>
      <c r="Q167" s="84"/>
      <c r="R167" s="94">
        <v>1994.5593644369999</v>
      </c>
      <c r="S167" s="95">
        <v>7.5189988329109152E-4</v>
      </c>
      <c r="T167" s="95">
        <f t="shared" si="3"/>
        <v>4.048300613264502E-3</v>
      </c>
      <c r="U167" s="95">
        <f>R167/'סכום נכסי הקרן'!$C$42</f>
        <v>4.25398809808623E-4</v>
      </c>
    </row>
    <row r="168" spans="2:21" s="140" customFormat="1">
      <c r="B168" s="87" t="s">
        <v>700</v>
      </c>
      <c r="C168" s="84" t="s">
        <v>701</v>
      </c>
      <c r="D168" s="97" t="s">
        <v>131</v>
      </c>
      <c r="E168" s="97" t="s">
        <v>326</v>
      </c>
      <c r="F168" s="84" t="s">
        <v>334</v>
      </c>
      <c r="G168" s="97" t="s">
        <v>328</v>
      </c>
      <c r="H168" s="84" t="s">
        <v>329</v>
      </c>
      <c r="I168" s="84" t="s">
        <v>171</v>
      </c>
      <c r="J168" s="84"/>
      <c r="K168" s="94">
        <v>3.2900000000011556</v>
      </c>
      <c r="L168" s="97" t="s">
        <v>175</v>
      </c>
      <c r="M168" s="98">
        <v>2.4700000000000003E-2</v>
      </c>
      <c r="N168" s="98">
        <v>1.7500000000003318E-2</v>
      </c>
      <c r="O168" s="94">
        <v>1449769.58109</v>
      </c>
      <c r="P168" s="96">
        <v>103.77</v>
      </c>
      <c r="Q168" s="84"/>
      <c r="R168" s="94">
        <v>1504.4259180940003</v>
      </c>
      <c r="S168" s="95">
        <v>4.3520548899055305E-4</v>
      </c>
      <c r="T168" s="95">
        <f t="shared" si="3"/>
        <v>3.0534906483217503E-3</v>
      </c>
      <c r="U168" s="95">
        <f>R168/'סכום נכסי הקרן'!$C$42</f>
        <v>3.2086334777159105E-4</v>
      </c>
    </row>
    <row r="169" spans="2:21" s="140" customFormat="1">
      <c r="B169" s="87" t="s">
        <v>702</v>
      </c>
      <c r="C169" s="84" t="s">
        <v>703</v>
      </c>
      <c r="D169" s="97" t="s">
        <v>131</v>
      </c>
      <c r="E169" s="97" t="s">
        <v>326</v>
      </c>
      <c r="F169" s="84" t="s">
        <v>704</v>
      </c>
      <c r="G169" s="97" t="s">
        <v>377</v>
      </c>
      <c r="H169" s="84" t="s">
        <v>329</v>
      </c>
      <c r="I169" s="84" t="s">
        <v>171</v>
      </c>
      <c r="J169" s="84"/>
      <c r="K169" s="94">
        <v>4.4899999999996361</v>
      </c>
      <c r="L169" s="97" t="s">
        <v>175</v>
      </c>
      <c r="M169" s="98">
        <v>1.44E-2</v>
      </c>
      <c r="N169" s="98">
        <v>2.0899999999998323E-2</v>
      </c>
      <c r="O169" s="94">
        <v>2084391.901575</v>
      </c>
      <c r="P169" s="96">
        <v>97.51</v>
      </c>
      <c r="Q169" s="84"/>
      <c r="R169" s="94">
        <v>2032.4905432260002</v>
      </c>
      <c r="S169" s="95">
        <v>2.1940967384999998E-3</v>
      </c>
      <c r="T169" s="95">
        <f t="shared" si="3"/>
        <v>4.1252884518273823E-3</v>
      </c>
      <c r="U169" s="95">
        <f>R169/'סכום נכסי הקרן'!$C$42</f>
        <v>4.3348875618935332E-4</v>
      </c>
    </row>
    <row r="170" spans="2:21" s="140" customFormat="1">
      <c r="B170" s="87" t="s">
        <v>705</v>
      </c>
      <c r="C170" s="84" t="s">
        <v>706</v>
      </c>
      <c r="D170" s="97" t="s">
        <v>131</v>
      </c>
      <c r="E170" s="97" t="s">
        <v>326</v>
      </c>
      <c r="F170" s="84" t="s">
        <v>351</v>
      </c>
      <c r="G170" s="97" t="s">
        <v>328</v>
      </c>
      <c r="H170" s="84" t="s">
        <v>329</v>
      </c>
      <c r="I170" s="84" t="s">
        <v>171</v>
      </c>
      <c r="J170" s="84"/>
      <c r="K170" s="94">
        <v>0.41000000000058739</v>
      </c>
      <c r="L170" s="97" t="s">
        <v>175</v>
      </c>
      <c r="M170" s="98">
        <v>5.9000000000000004E-2</v>
      </c>
      <c r="N170" s="98">
        <v>4.7999999999966429E-3</v>
      </c>
      <c r="O170" s="94">
        <v>695921.42151099991</v>
      </c>
      <c r="P170" s="96">
        <v>102.75</v>
      </c>
      <c r="Q170" s="84"/>
      <c r="R170" s="94">
        <v>715.059238338</v>
      </c>
      <c r="S170" s="95">
        <v>1.2901104745692978E-3</v>
      </c>
      <c r="T170" s="95">
        <f t="shared" si="3"/>
        <v>1.4513354702286715E-3</v>
      </c>
      <c r="U170" s="95">
        <f>R170/'סכום נכסי הקרן'!$C$42</f>
        <v>1.5250754344807755E-4</v>
      </c>
    </row>
    <row r="171" spans="2:21" s="140" customFormat="1">
      <c r="B171" s="87" t="s">
        <v>707</v>
      </c>
      <c r="C171" s="84" t="s">
        <v>708</v>
      </c>
      <c r="D171" s="97" t="s">
        <v>131</v>
      </c>
      <c r="E171" s="97" t="s">
        <v>326</v>
      </c>
      <c r="F171" s="84" t="s">
        <v>709</v>
      </c>
      <c r="G171" s="97" t="s">
        <v>710</v>
      </c>
      <c r="H171" s="84" t="s">
        <v>363</v>
      </c>
      <c r="I171" s="84" t="s">
        <v>171</v>
      </c>
      <c r="J171" s="84"/>
      <c r="K171" s="94">
        <v>0.99000000000122224</v>
      </c>
      <c r="L171" s="97" t="s">
        <v>175</v>
      </c>
      <c r="M171" s="98">
        <v>4.8399999999999999E-2</v>
      </c>
      <c r="N171" s="98">
        <v>9.2999999999982541E-3</v>
      </c>
      <c r="O171" s="94">
        <v>330756.19266100001</v>
      </c>
      <c r="P171" s="96">
        <v>103.89</v>
      </c>
      <c r="Q171" s="84"/>
      <c r="R171" s="94">
        <v>343.622623342</v>
      </c>
      <c r="S171" s="95">
        <v>7.8751474443095244E-4</v>
      </c>
      <c r="T171" s="95">
        <f t="shared" si="3"/>
        <v>6.9744109982890136E-4</v>
      </c>
      <c r="U171" s="95">
        <f>R171/'סכום נכסי הקרן'!$C$42</f>
        <v>7.3287693311782949E-5</v>
      </c>
    </row>
    <row r="172" spans="2:21" s="140" customFormat="1">
      <c r="B172" s="87" t="s">
        <v>711</v>
      </c>
      <c r="C172" s="84" t="s">
        <v>712</v>
      </c>
      <c r="D172" s="97" t="s">
        <v>131</v>
      </c>
      <c r="E172" s="97" t="s">
        <v>326</v>
      </c>
      <c r="F172" s="84" t="s">
        <v>362</v>
      </c>
      <c r="G172" s="97" t="s">
        <v>328</v>
      </c>
      <c r="H172" s="84" t="s">
        <v>363</v>
      </c>
      <c r="I172" s="84" t="s">
        <v>171</v>
      </c>
      <c r="J172" s="84"/>
      <c r="K172" s="94">
        <v>1.010000000000417</v>
      </c>
      <c r="L172" s="97" t="s">
        <v>175</v>
      </c>
      <c r="M172" s="98">
        <v>1.95E-2</v>
      </c>
      <c r="N172" s="98">
        <v>1.2700000000003377E-2</v>
      </c>
      <c r="O172" s="94">
        <v>981998.217282</v>
      </c>
      <c r="P172" s="96">
        <v>102.58</v>
      </c>
      <c r="Q172" s="84"/>
      <c r="R172" s="94">
        <v>1007.333771258</v>
      </c>
      <c r="S172" s="95">
        <v>1.4335740398277372E-3</v>
      </c>
      <c r="T172" s="95">
        <f t="shared" si="3"/>
        <v>2.0445568062081175E-3</v>
      </c>
      <c r="U172" s="95">
        <f>R172/'סכום נכסי הקרן'!$C$42</f>
        <v>2.1484373692439178E-4</v>
      </c>
    </row>
    <row r="173" spans="2:21" s="140" customFormat="1">
      <c r="B173" s="87" t="s">
        <v>713</v>
      </c>
      <c r="C173" s="84" t="s">
        <v>714</v>
      </c>
      <c r="D173" s="97" t="s">
        <v>131</v>
      </c>
      <c r="E173" s="97" t="s">
        <v>326</v>
      </c>
      <c r="F173" s="84" t="s">
        <v>428</v>
      </c>
      <c r="G173" s="97" t="s">
        <v>328</v>
      </c>
      <c r="H173" s="84" t="s">
        <v>363</v>
      </c>
      <c r="I173" s="84" t="s">
        <v>171</v>
      </c>
      <c r="J173" s="84"/>
      <c r="K173" s="94">
        <v>3.3300000000003913</v>
      </c>
      <c r="L173" s="97" t="s">
        <v>175</v>
      </c>
      <c r="M173" s="98">
        <v>1.8700000000000001E-2</v>
      </c>
      <c r="N173" s="98">
        <v>1.870000000000455E-2</v>
      </c>
      <c r="O173" s="94">
        <v>944914.6609919999</v>
      </c>
      <c r="P173" s="96">
        <v>100.05</v>
      </c>
      <c r="Q173" s="84"/>
      <c r="R173" s="94">
        <v>945.38714681099998</v>
      </c>
      <c r="S173" s="95">
        <v>1.3035103614181265E-3</v>
      </c>
      <c r="T173" s="95">
        <f t="shared" si="3"/>
        <v>1.9188254982260948E-3</v>
      </c>
      <c r="U173" s="95">
        <f>R173/'סכום נכסי הקרן'!$C$42</f>
        <v>2.0163178606382972E-4</v>
      </c>
    </row>
    <row r="174" spans="2:21" s="140" customFormat="1">
      <c r="B174" s="87" t="s">
        <v>715</v>
      </c>
      <c r="C174" s="84" t="s">
        <v>716</v>
      </c>
      <c r="D174" s="97" t="s">
        <v>131</v>
      </c>
      <c r="E174" s="97" t="s">
        <v>326</v>
      </c>
      <c r="F174" s="84" t="s">
        <v>428</v>
      </c>
      <c r="G174" s="97" t="s">
        <v>328</v>
      </c>
      <c r="H174" s="84" t="s">
        <v>363</v>
      </c>
      <c r="I174" s="84" t="s">
        <v>171</v>
      </c>
      <c r="J174" s="84"/>
      <c r="K174" s="94">
        <v>5.8599999999988883</v>
      </c>
      <c r="L174" s="97" t="s">
        <v>175</v>
      </c>
      <c r="M174" s="98">
        <v>2.6800000000000001E-2</v>
      </c>
      <c r="N174" s="98">
        <v>2.6199999999993947E-2</v>
      </c>
      <c r="O174" s="94">
        <v>1415700.6518399999</v>
      </c>
      <c r="P174" s="96">
        <v>100.4</v>
      </c>
      <c r="Q174" s="84"/>
      <c r="R174" s="94">
        <v>1421.3634157030001</v>
      </c>
      <c r="S174" s="95">
        <v>1.8420985781092637E-3</v>
      </c>
      <c r="T174" s="95">
        <f t="shared" si="3"/>
        <v>2.8849010413316942E-3</v>
      </c>
      <c r="U174" s="95">
        <f>R174/'סכום נכסי הקרן'!$C$42</f>
        <v>3.0314781105361964E-4</v>
      </c>
    </row>
    <row r="175" spans="2:21" s="140" customFormat="1">
      <c r="B175" s="87" t="s">
        <v>717</v>
      </c>
      <c r="C175" s="84" t="s">
        <v>718</v>
      </c>
      <c r="D175" s="97" t="s">
        <v>131</v>
      </c>
      <c r="E175" s="97" t="s">
        <v>326</v>
      </c>
      <c r="F175" s="84" t="s">
        <v>719</v>
      </c>
      <c r="G175" s="97" t="s">
        <v>328</v>
      </c>
      <c r="H175" s="84" t="s">
        <v>363</v>
      </c>
      <c r="I175" s="84" t="s">
        <v>378</v>
      </c>
      <c r="J175" s="84"/>
      <c r="K175" s="94">
        <v>3.1299999999997103</v>
      </c>
      <c r="L175" s="97" t="s">
        <v>175</v>
      </c>
      <c r="M175" s="98">
        <v>2.07E-2</v>
      </c>
      <c r="N175" s="98">
        <v>1.6699999999999486E-2</v>
      </c>
      <c r="O175" s="94">
        <v>570652.48525499995</v>
      </c>
      <c r="P175" s="96">
        <v>102.81</v>
      </c>
      <c r="Q175" s="84"/>
      <c r="R175" s="94">
        <v>586.68782170899999</v>
      </c>
      <c r="S175" s="95">
        <v>2.2514232264867059E-3</v>
      </c>
      <c r="T175" s="95">
        <f t="shared" si="3"/>
        <v>1.1907836441307281E-3</v>
      </c>
      <c r="U175" s="95">
        <f>R175/'סכום נכסי הקרן'!$C$42</f>
        <v>1.2512853993426745E-4</v>
      </c>
    </row>
    <row r="176" spans="2:21" s="140" customFormat="1">
      <c r="B176" s="87" t="s">
        <v>720</v>
      </c>
      <c r="C176" s="84" t="s">
        <v>721</v>
      </c>
      <c r="D176" s="97" t="s">
        <v>131</v>
      </c>
      <c r="E176" s="97" t="s">
        <v>326</v>
      </c>
      <c r="F176" s="84" t="s">
        <v>370</v>
      </c>
      <c r="G176" s="97" t="s">
        <v>371</v>
      </c>
      <c r="H176" s="84" t="s">
        <v>363</v>
      </c>
      <c r="I176" s="84" t="s">
        <v>171</v>
      </c>
      <c r="J176" s="84"/>
      <c r="K176" s="94">
        <v>4.3400000000004688</v>
      </c>
      <c r="L176" s="97" t="s">
        <v>175</v>
      </c>
      <c r="M176" s="98">
        <v>1.6299999999999999E-2</v>
      </c>
      <c r="N176" s="98">
        <v>1.980000000000183E-2</v>
      </c>
      <c r="O176" s="94">
        <v>2551714.7735720002</v>
      </c>
      <c r="P176" s="96">
        <v>98.53</v>
      </c>
      <c r="Q176" s="84"/>
      <c r="R176" s="94">
        <v>2514.2045665230003</v>
      </c>
      <c r="S176" s="95">
        <v>4.6815730037739313E-3</v>
      </c>
      <c r="T176" s="95">
        <f t="shared" si="3"/>
        <v>5.1030097524324474E-3</v>
      </c>
      <c r="U176" s="95">
        <f>R176/'סכום נכסי הקרן'!$C$42</f>
        <v>5.3622852710437428E-4</v>
      </c>
    </row>
    <row r="177" spans="2:21" s="140" customFormat="1">
      <c r="B177" s="87" t="s">
        <v>722</v>
      </c>
      <c r="C177" s="84" t="s">
        <v>723</v>
      </c>
      <c r="D177" s="97" t="s">
        <v>131</v>
      </c>
      <c r="E177" s="97" t="s">
        <v>326</v>
      </c>
      <c r="F177" s="84" t="s">
        <v>351</v>
      </c>
      <c r="G177" s="97" t="s">
        <v>328</v>
      </c>
      <c r="H177" s="84" t="s">
        <v>363</v>
      </c>
      <c r="I177" s="84" t="s">
        <v>171</v>
      </c>
      <c r="J177" s="84"/>
      <c r="K177" s="94">
        <v>1.1999999999996411</v>
      </c>
      <c r="L177" s="97" t="s">
        <v>175</v>
      </c>
      <c r="M177" s="98">
        <v>6.0999999999999999E-2</v>
      </c>
      <c r="N177" s="98">
        <v>8.9999999999973088E-3</v>
      </c>
      <c r="O177" s="94">
        <v>2008840.470583</v>
      </c>
      <c r="P177" s="96">
        <v>111</v>
      </c>
      <c r="Q177" s="84"/>
      <c r="R177" s="94">
        <v>2229.812870234</v>
      </c>
      <c r="S177" s="95">
        <v>1.9544941578390749E-3</v>
      </c>
      <c r="T177" s="95">
        <f t="shared" si="3"/>
        <v>4.5257879865518071E-3</v>
      </c>
      <c r="U177" s="95">
        <f>R177/'סכום נכסי הקרן'!$C$42</f>
        <v>4.7557358181777714E-4</v>
      </c>
    </row>
    <row r="178" spans="2:21" s="140" customFormat="1">
      <c r="B178" s="87" t="s">
        <v>724</v>
      </c>
      <c r="C178" s="84" t="s">
        <v>725</v>
      </c>
      <c r="D178" s="97" t="s">
        <v>131</v>
      </c>
      <c r="E178" s="97" t="s">
        <v>326</v>
      </c>
      <c r="F178" s="84" t="s">
        <v>399</v>
      </c>
      <c r="G178" s="97" t="s">
        <v>377</v>
      </c>
      <c r="H178" s="84" t="s">
        <v>392</v>
      </c>
      <c r="I178" s="84" t="s">
        <v>171</v>
      </c>
      <c r="J178" s="84"/>
      <c r="K178" s="94">
        <v>4.5900000000005985</v>
      </c>
      <c r="L178" s="97" t="s">
        <v>175</v>
      </c>
      <c r="M178" s="98">
        <v>3.39E-2</v>
      </c>
      <c r="N178" s="98">
        <v>2.780000000000311E-2</v>
      </c>
      <c r="O178" s="94">
        <v>2126768.3825830002</v>
      </c>
      <c r="P178" s="96">
        <v>102.69</v>
      </c>
      <c r="Q178" s="94">
        <v>72.097448287999995</v>
      </c>
      <c r="R178" s="94">
        <v>2256.0759001349998</v>
      </c>
      <c r="S178" s="95">
        <v>1.9597706427770993E-3</v>
      </c>
      <c r="T178" s="95">
        <f t="shared" si="3"/>
        <v>4.5790933140091392E-3</v>
      </c>
      <c r="U178" s="95">
        <f>R178/'סכום נכסי הקרן'!$C$42</f>
        <v>4.811749501505804E-4</v>
      </c>
    </row>
    <row r="179" spans="2:21" s="140" customFormat="1">
      <c r="B179" s="87" t="s">
        <v>726</v>
      </c>
      <c r="C179" s="84" t="s">
        <v>727</v>
      </c>
      <c r="D179" s="97" t="s">
        <v>131</v>
      </c>
      <c r="E179" s="97" t="s">
        <v>326</v>
      </c>
      <c r="F179" s="84" t="s">
        <v>408</v>
      </c>
      <c r="G179" s="97" t="s">
        <v>409</v>
      </c>
      <c r="H179" s="84" t="s">
        <v>392</v>
      </c>
      <c r="I179" s="84" t="s">
        <v>171</v>
      </c>
      <c r="J179" s="84"/>
      <c r="K179" s="94">
        <v>2.3599999999987378</v>
      </c>
      <c r="L179" s="97" t="s">
        <v>175</v>
      </c>
      <c r="M179" s="98">
        <v>1.7299999999999999E-2</v>
      </c>
      <c r="N179" s="98">
        <v>1.1499999999989484E-2</v>
      </c>
      <c r="O179" s="94">
        <v>466523.71758400003</v>
      </c>
      <c r="P179" s="96">
        <v>101.92</v>
      </c>
      <c r="Q179" s="84"/>
      <c r="R179" s="94">
        <v>475.48096471000002</v>
      </c>
      <c r="S179" s="95">
        <v>7.9474956624722834E-4</v>
      </c>
      <c r="T179" s="95">
        <f t="shared" si="3"/>
        <v>9.6507023824503964E-4</v>
      </c>
      <c r="U179" s="95">
        <f>R179/'סכום נכסי הקרן'!$C$42</f>
        <v>1.0141038671535553E-4</v>
      </c>
    </row>
    <row r="180" spans="2:21" s="140" customFormat="1">
      <c r="B180" s="87" t="s">
        <v>728</v>
      </c>
      <c r="C180" s="84" t="s">
        <v>729</v>
      </c>
      <c r="D180" s="97" t="s">
        <v>131</v>
      </c>
      <c r="E180" s="97" t="s">
        <v>326</v>
      </c>
      <c r="F180" s="84" t="s">
        <v>408</v>
      </c>
      <c r="G180" s="97" t="s">
        <v>409</v>
      </c>
      <c r="H180" s="84" t="s">
        <v>392</v>
      </c>
      <c r="I180" s="84" t="s">
        <v>171</v>
      </c>
      <c r="J180" s="84"/>
      <c r="K180" s="94">
        <v>5.2000000000002515</v>
      </c>
      <c r="L180" s="97" t="s">
        <v>175</v>
      </c>
      <c r="M180" s="98">
        <v>3.6499999999999998E-2</v>
      </c>
      <c r="N180" s="98">
        <v>3.1100000000000124E-2</v>
      </c>
      <c r="O180" s="94">
        <v>2322700.2593319998</v>
      </c>
      <c r="P180" s="96">
        <v>103.2</v>
      </c>
      <c r="Q180" s="84"/>
      <c r="R180" s="94">
        <v>2397.0265902269998</v>
      </c>
      <c r="S180" s="95">
        <v>1.0828600983007672E-3</v>
      </c>
      <c r="T180" s="95">
        <f t="shared" si="3"/>
        <v>4.8651769349399021E-3</v>
      </c>
      <c r="U180" s="95">
        <f>R180/'סכום נכסי הקרן'!$C$42</f>
        <v>5.112368559910043E-4</v>
      </c>
    </row>
    <row r="181" spans="2:21" s="140" customFormat="1">
      <c r="B181" s="87" t="s">
        <v>730</v>
      </c>
      <c r="C181" s="84" t="s">
        <v>731</v>
      </c>
      <c r="D181" s="97" t="s">
        <v>131</v>
      </c>
      <c r="E181" s="97" t="s">
        <v>326</v>
      </c>
      <c r="F181" s="84" t="s">
        <v>327</v>
      </c>
      <c r="G181" s="97" t="s">
        <v>328</v>
      </c>
      <c r="H181" s="84" t="s">
        <v>392</v>
      </c>
      <c r="I181" s="84" t="s">
        <v>171</v>
      </c>
      <c r="J181" s="84"/>
      <c r="K181" s="94">
        <v>2.0600000000003735</v>
      </c>
      <c r="L181" s="97" t="s">
        <v>175</v>
      </c>
      <c r="M181" s="98">
        <v>1.66E-2</v>
      </c>
      <c r="N181" s="98">
        <v>9.8000000000000795E-3</v>
      </c>
      <c r="O181" s="94">
        <v>2462604.6456180001</v>
      </c>
      <c r="P181" s="96">
        <v>102.17</v>
      </c>
      <c r="Q181" s="84"/>
      <c r="R181" s="94">
        <v>2516.0432050510003</v>
      </c>
      <c r="S181" s="95">
        <v>2.5922154164400002E-3</v>
      </c>
      <c r="T181" s="95">
        <f t="shared" si="3"/>
        <v>5.1067415849430208E-3</v>
      </c>
      <c r="U181" s="95">
        <f>R181/'סכום נכסי הקרן'!$C$42</f>
        <v>5.3662067118162029E-4</v>
      </c>
    </row>
    <row r="182" spans="2:21" s="140" customFormat="1">
      <c r="B182" s="87" t="s">
        <v>732</v>
      </c>
      <c r="C182" s="84" t="s">
        <v>733</v>
      </c>
      <c r="D182" s="97" t="s">
        <v>131</v>
      </c>
      <c r="E182" s="97" t="s">
        <v>326</v>
      </c>
      <c r="F182" s="84" t="s">
        <v>425</v>
      </c>
      <c r="G182" s="97" t="s">
        <v>377</v>
      </c>
      <c r="H182" s="84" t="s">
        <v>392</v>
      </c>
      <c r="I182" s="84" t="s">
        <v>378</v>
      </c>
      <c r="J182" s="84"/>
      <c r="K182" s="94">
        <v>5.7699999999998735</v>
      </c>
      <c r="L182" s="97" t="s">
        <v>175</v>
      </c>
      <c r="M182" s="98">
        <v>2.5499999999999998E-2</v>
      </c>
      <c r="N182" s="98">
        <v>3.1900000000000282E-2</v>
      </c>
      <c r="O182" s="94">
        <v>5901631.5312909996</v>
      </c>
      <c r="P182" s="96">
        <v>96.5</v>
      </c>
      <c r="Q182" s="84"/>
      <c r="R182" s="94">
        <v>5695.0746245360006</v>
      </c>
      <c r="S182" s="95">
        <v>5.6539219047979901E-3</v>
      </c>
      <c r="T182" s="95">
        <f t="shared" si="3"/>
        <v>1.1559131558665836E-2</v>
      </c>
      <c r="U182" s="95">
        <f>R182/'סכום נכסי הקרן'!$C$42</f>
        <v>1.2146431990169165E-3</v>
      </c>
    </row>
    <row r="183" spans="2:21" s="140" customFormat="1">
      <c r="B183" s="87" t="s">
        <v>734</v>
      </c>
      <c r="C183" s="84" t="s">
        <v>735</v>
      </c>
      <c r="D183" s="97" t="s">
        <v>131</v>
      </c>
      <c r="E183" s="97" t="s">
        <v>326</v>
      </c>
      <c r="F183" s="84" t="s">
        <v>736</v>
      </c>
      <c r="G183" s="97" t="s">
        <v>377</v>
      </c>
      <c r="H183" s="84" t="s">
        <v>392</v>
      </c>
      <c r="I183" s="84" t="s">
        <v>378</v>
      </c>
      <c r="J183" s="84"/>
      <c r="K183" s="94">
        <v>4.7100000000115818</v>
      </c>
      <c r="L183" s="97" t="s">
        <v>175</v>
      </c>
      <c r="M183" s="98">
        <v>3.15E-2</v>
      </c>
      <c r="N183" s="98">
        <v>3.9000000000103646E-2</v>
      </c>
      <c r="O183" s="94">
        <v>228622.40214200001</v>
      </c>
      <c r="P183" s="96">
        <v>97.06</v>
      </c>
      <c r="Q183" s="84"/>
      <c r="R183" s="94">
        <v>221.900903333</v>
      </c>
      <c r="S183" s="95">
        <v>9.6446994572878079E-4</v>
      </c>
      <c r="T183" s="95">
        <f t="shared" si="3"/>
        <v>4.503859744984318E-4</v>
      </c>
      <c r="U183" s="95">
        <f>R183/'סכום נכסי הקרן'!$C$42</f>
        <v>4.7326934387817324E-5</v>
      </c>
    </row>
    <row r="184" spans="2:21" s="140" customFormat="1">
      <c r="B184" s="87" t="s">
        <v>737</v>
      </c>
      <c r="C184" s="84" t="s">
        <v>738</v>
      </c>
      <c r="D184" s="97" t="s">
        <v>131</v>
      </c>
      <c r="E184" s="97" t="s">
        <v>326</v>
      </c>
      <c r="F184" s="84" t="s">
        <v>428</v>
      </c>
      <c r="G184" s="97" t="s">
        <v>328</v>
      </c>
      <c r="H184" s="84" t="s">
        <v>392</v>
      </c>
      <c r="I184" s="84" t="s">
        <v>171</v>
      </c>
      <c r="J184" s="84"/>
      <c r="K184" s="94">
        <v>1.8799999999997712</v>
      </c>
      <c r="L184" s="97" t="s">
        <v>175</v>
      </c>
      <c r="M184" s="98">
        <v>6.4000000000000001E-2</v>
      </c>
      <c r="N184" s="98">
        <v>1.2600000000001142E-2</v>
      </c>
      <c r="O184" s="94">
        <v>794583.60107700003</v>
      </c>
      <c r="P184" s="96">
        <v>110.17</v>
      </c>
      <c r="Q184" s="84"/>
      <c r="R184" s="94">
        <v>875.39277866500015</v>
      </c>
      <c r="S184" s="95">
        <v>2.4417471823051113E-3</v>
      </c>
      <c r="T184" s="95">
        <f t="shared" si="3"/>
        <v>1.776759912943054E-3</v>
      </c>
      <c r="U184" s="95">
        <f>R184/'סכום נכסי הקרן'!$C$42</f>
        <v>1.8670341570117593E-4</v>
      </c>
    </row>
    <row r="185" spans="2:21" s="140" customFormat="1">
      <c r="B185" s="87" t="s">
        <v>739</v>
      </c>
      <c r="C185" s="84" t="s">
        <v>740</v>
      </c>
      <c r="D185" s="97" t="s">
        <v>131</v>
      </c>
      <c r="E185" s="97" t="s">
        <v>326</v>
      </c>
      <c r="F185" s="84" t="s">
        <v>433</v>
      </c>
      <c r="G185" s="97" t="s">
        <v>328</v>
      </c>
      <c r="H185" s="84" t="s">
        <v>392</v>
      </c>
      <c r="I185" s="84" t="s">
        <v>378</v>
      </c>
      <c r="J185" s="84"/>
      <c r="K185" s="94">
        <v>1.2400000000007396</v>
      </c>
      <c r="L185" s="97" t="s">
        <v>175</v>
      </c>
      <c r="M185" s="98">
        <v>1.1000000000000001E-2</v>
      </c>
      <c r="N185" s="98">
        <v>8.8000000000095085E-3</v>
      </c>
      <c r="O185" s="94">
        <v>377125.82819799997</v>
      </c>
      <c r="P185" s="96">
        <v>100.4</v>
      </c>
      <c r="Q185" s="84"/>
      <c r="R185" s="94">
        <v>378.63433150299994</v>
      </c>
      <c r="S185" s="95">
        <v>1.2570860939933332E-3</v>
      </c>
      <c r="T185" s="95">
        <f t="shared" si="3"/>
        <v>7.6850337160020159E-4</v>
      </c>
      <c r="U185" s="95">
        <f>R185/'סכום נכסי הקרן'!$C$42</f>
        <v>8.0754976184689716E-5</v>
      </c>
    </row>
    <row r="186" spans="2:21" s="140" customFormat="1">
      <c r="B186" s="87" t="s">
        <v>741</v>
      </c>
      <c r="C186" s="84" t="s">
        <v>742</v>
      </c>
      <c r="D186" s="97" t="s">
        <v>131</v>
      </c>
      <c r="E186" s="97" t="s">
        <v>326</v>
      </c>
      <c r="F186" s="84" t="s">
        <v>447</v>
      </c>
      <c r="G186" s="97" t="s">
        <v>448</v>
      </c>
      <c r="H186" s="84" t="s">
        <v>392</v>
      </c>
      <c r="I186" s="84" t="s">
        <v>171</v>
      </c>
      <c r="J186" s="84"/>
      <c r="K186" s="94">
        <v>3.4000000000001136</v>
      </c>
      <c r="L186" s="97" t="s">
        <v>175</v>
      </c>
      <c r="M186" s="98">
        <v>4.8000000000000001E-2</v>
      </c>
      <c r="N186" s="98">
        <v>1.9399999999998984E-2</v>
      </c>
      <c r="O186" s="94">
        <v>3180585.2326830002</v>
      </c>
      <c r="P186" s="96">
        <v>111.14</v>
      </c>
      <c r="Q186" s="84"/>
      <c r="R186" s="94">
        <v>3534.9025334939997</v>
      </c>
      <c r="S186" s="95">
        <v>1.5469379921749175E-3</v>
      </c>
      <c r="T186" s="95">
        <f t="shared" si="3"/>
        <v>7.1746914879183624E-3</v>
      </c>
      <c r="U186" s="95">
        <f>R186/'סכום נכסי הקרן'!$C$42</f>
        <v>7.5392257425353304E-4</v>
      </c>
    </row>
    <row r="187" spans="2:21" s="140" customFormat="1">
      <c r="B187" s="87" t="s">
        <v>743</v>
      </c>
      <c r="C187" s="84" t="s">
        <v>744</v>
      </c>
      <c r="D187" s="97" t="s">
        <v>131</v>
      </c>
      <c r="E187" s="97" t="s">
        <v>326</v>
      </c>
      <c r="F187" s="84" t="s">
        <v>447</v>
      </c>
      <c r="G187" s="97" t="s">
        <v>448</v>
      </c>
      <c r="H187" s="84" t="s">
        <v>392</v>
      </c>
      <c r="I187" s="84" t="s">
        <v>171</v>
      </c>
      <c r="J187" s="84"/>
      <c r="K187" s="94">
        <v>2.0600000000052718</v>
      </c>
      <c r="L187" s="97" t="s">
        <v>175</v>
      </c>
      <c r="M187" s="98">
        <v>4.4999999999999998E-2</v>
      </c>
      <c r="N187" s="98">
        <v>1.5299999999980914E-2</v>
      </c>
      <c r="O187" s="94">
        <v>102040.076319</v>
      </c>
      <c r="P187" s="96">
        <v>107.82</v>
      </c>
      <c r="Q187" s="84"/>
      <c r="R187" s="94">
        <v>110.019610257</v>
      </c>
      <c r="S187" s="95">
        <v>1.6992292578783295E-4</v>
      </c>
      <c r="T187" s="95">
        <f t="shared" si="3"/>
        <v>2.2330368482176245E-4</v>
      </c>
      <c r="U187" s="95">
        <f>R187/'סכום נכסי הקרן'!$C$42</f>
        <v>2.3464937716780938E-5</v>
      </c>
    </row>
    <row r="188" spans="2:21" s="140" customFormat="1">
      <c r="B188" s="87" t="s">
        <v>745</v>
      </c>
      <c r="C188" s="84" t="s">
        <v>746</v>
      </c>
      <c r="D188" s="97" t="s">
        <v>131</v>
      </c>
      <c r="E188" s="97" t="s">
        <v>326</v>
      </c>
      <c r="F188" s="84" t="s">
        <v>747</v>
      </c>
      <c r="G188" s="97" t="s">
        <v>492</v>
      </c>
      <c r="H188" s="84" t="s">
        <v>392</v>
      </c>
      <c r="I188" s="84" t="s">
        <v>378</v>
      </c>
      <c r="J188" s="84"/>
      <c r="K188" s="94">
        <v>3.5700000000018277</v>
      </c>
      <c r="L188" s="97" t="s">
        <v>175</v>
      </c>
      <c r="M188" s="98">
        <v>2.4500000000000001E-2</v>
      </c>
      <c r="N188" s="98">
        <v>2.0800000000016867E-2</v>
      </c>
      <c r="O188" s="94">
        <v>348863.82341800001</v>
      </c>
      <c r="P188" s="96">
        <v>101.97</v>
      </c>
      <c r="Q188" s="84"/>
      <c r="R188" s="94">
        <v>355.73644085500001</v>
      </c>
      <c r="S188" s="95">
        <v>2.2239578916171873E-4</v>
      </c>
      <c r="T188" s="95">
        <f t="shared" si="3"/>
        <v>7.2202817191170936E-4</v>
      </c>
      <c r="U188" s="95">
        <f>R188/'סכום נכסי הקרן'!$C$42</f>
        <v>7.5871323382740324E-5</v>
      </c>
    </row>
    <row r="189" spans="2:21" s="140" customFormat="1">
      <c r="B189" s="87" t="s">
        <v>748</v>
      </c>
      <c r="C189" s="84" t="s">
        <v>749</v>
      </c>
      <c r="D189" s="97" t="s">
        <v>131</v>
      </c>
      <c r="E189" s="97" t="s">
        <v>326</v>
      </c>
      <c r="F189" s="84" t="s">
        <v>428</v>
      </c>
      <c r="G189" s="97" t="s">
        <v>328</v>
      </c>
      <c r="H189" s="84" t="s">
        <v>392</v>
      </c>
      <c r="I189" s="84" t="s">
        <v>171</v>
      </c>
      <c r="J189" s="84"/>
      <c r="K189" s="94">
        <v>0.18000000000005881</v>
      </c>
      <c r="L189" s="97" t="s">
        <v>175</v>
      </c>
      <c r="M189" s="98">
        <v>6.0999999999999999E-2</v>
      </c>
      <c r="N189" s="98">
        <v>4.7999999999917666E-3</v>
      </c>
      <c r="O189" s="94">
        <v>320806.05280300003</v>
      </c>
      <c r="P189" s="96">
        <v>106.01</v>
      </c>
      <c r="Q189" s="84"/>
      <c r="R189" s="94">
        <v>340.08650391099997</v>
      </c>
      <c r="S189" s="95">
        <v>2.1387070186866669E-3</v>
      </c>
      <c r="T189" s="95">
        <f t="shared" si="3"/>
        <v>6.9026393843860361E-4</v>
      </c>
      <c r="U189" s="95">
        <f>R189/'סכום נכסי הקרן'!$C$42</f>
        <v>7.2533511198124391E-5</v>
      </c>
    </row>
    <row r="190" spans="2:21" s="140" customFormat="1">
      <c r="B190" s="87" t="s">
        <v>750</v>
      </c>
      <c r="C190" s="84" t="s">
        <v>751</v>
      </c>
      <c r="D190" s="97" t="s">
        <v>131</v>
      </c>
      <c r="E190" s="97" t="s">
        <v>326</v>
      </c>
      <c r="F190" s="84" t="s">
        <v>327</v>
      </c>
      <c r="G190" s="97" t="s">
        <v>328</v>
      </c>
      <c r="H190" s="84" t="s">
        <v>392</v>
      </c>
      <c r="I190" s="84" t="s">
        <v>378</v>
      </c>
      <c r="J190" s="84"/>
      <c r="K190" s="94">
        <v>2</v>
      </c>
      <c r="L190" s="97" t="s">
        <v>175</v>
      </c>
      <c r="M190" s="98">
        <v>3.2500000000000001E-2</v>
      </c>
      <c r="N190" s="98">
        <v>2.3300000000000449E-2</v>
      </c>
      <c r="O190" s="94">
        <f>1748259.2568/50000</f>
        <v>34.965185136000002</v>
      </c>
      <c r="P190" s="96">
        <v>5093968</v>
      </c>
      <c r="Q190" s="84"/>
      <c r="R190" s="94">
        <v>1781.1153032240002</v>
      </c>
      <c r="S190" s="95">
        <f>9442.3940415879%/50000</f>
        <v>1.88847880831758E-3</v>
      </c>
      <c r="T190" s="95">
        <f t="shared" si="3"/>
        <v>3.6150792515377448E-3</v>
      </c>
      <c r="U190" s="95">
        <f>R190/'סכום נכסי הקרן'!$C$42</f>
        <v>3.7987554726769655E-4</v>
      </c>
    </row>
    <row r="191" spans="2:21" s="140" customFormat="1">
      <c r="B191" s="87" t="s">
        <v>752</v>
      </c>
      <c r="C191" s="84" t="s">
        <v>753</v>
      </c>
      <c r="D191" s="97" t="s">
        <v>131</v>
      </c>
      <c r="E191" s="97" t="s">
        <v>326</v>
      </c>
      <c r="F191" s="84" t="s">
        <v>327</v>
      </c>
      <c r="G191" s="97" t="s">
        <v>328</v>
      </c>
      <c r="H191" s="84" t="s">
        <v>392</v>
      </c>
      <c r="I191" s="84" t="s">
        <v>171</v>
      </c>
      <c r="J191" s="84"/>
      <c r="K191" s="94">
        <v>1.5800000000026051</v>
      </c>
      <c r="L191" s="97" t="s">
        <v>175</v>
      </c>
      <c r="M191" s="98">
        <v>2.2700000000000001E-2</v>
      </c>
      <c r="N191" s="98">
        <v>9.5000000000379937E-3</v>
      </c>
      <c r="O191" s="94">
        <v>179265.00378500001</v>
      </c>
      <c r="P191" s="96">
        <v>102.78</v>
      </c>
      <c r="Q191" s="84"/>
      <c r="R191" s="94">
        <v>184.248561994</v>
      </c>
      <c r="S191" s="95">
        <v>1.7926518305018307E-4</v>
      </c>
      <c r="T191" s="95">
        <f t="shared" si="3"/>
        <v>3.7396408440515616E-4</v>
      </c>
      <c r="U191" s="95">
        <f>R191/'סכום נכסי הקרן'!$C$42</f>
        <v>3.9296458344984787E-5</v>
      </c>
    </row>
    <row r="192" spans="2:21" s="140" customFormat="1">
      <c r="B192" s="87" t="s">
        <v>754</v>
      </c>
      <c r="C192" s="84" t="s">
        <v>755</v>
      </c>
      <c r="D192" s="97" t="s">
        <v>131</v>
      </c>
      <c r="E192" s="97" t="s">
        <v>326</v>
      </c>
      <c r="F192" s="84" t="s">
        <v>756</v>
      </c>
      <c r="G192" s="97" t="s">
        <v>377</v>
      </c>
      <c r="H192" s="84" t="s">
        <v>392</v>
      </c>
      <c r="I192" s="84" t="s">
        <v>378</v>
      </c>
      <c r="J192" s="84"/>
      <c r="K192" s="94">
        <v>4.1900000000006026</v>
      </c>
      <c r="L192" s="97" t="s">
        <v>175</v>
      </c>
      <c r="M192" s="98">
        <v>3.3799999999999997E-2</v>
      </c>
      <c r="N192" s="98">
        <v>3.8500000000001477E-2</v>
      </c>
      <c r="O192" s="94">
        <v>1031558.565267</v>
      </c>
      <c r="P192" s="96">
        <v>98.23</v>
      </c>
      <c r="Q192" s="84"/>
      <c r="R192" s="94">
        <v>1013.2999786809999</v>
      </c>
      <c r="S192" s="95">
        <v>1.6282736311471139E-3</v>
      </c>
      <c r="T192" s="95">
        <f t="shared" si="3"/>
        <v>2.0566662483235249E-3</v>
      </c>
      <c r="U192" s="95">
        <f>R192/'סכום נכסי הקרן'!$C$42</f>
        <v>2.1611620721636123E-4</v>
      </c>
    </row>
    <row r="193" spans="2:21" s="140" customFormat="1">
      <c r="B193" s="87" t="s">
        <v>757</v>
      </c>
      <c r="C193" s="84" t="s">
        <v>758</v>
      </c>
      <c r="D193" s="97" t="s">
        <v>131</v>
      </c>
      <c r="E193" s="97" t="s">
        <v>326</v>
      </c>
      <c r="F193" s="84" t="s">
        <v>488</v>
      </c>
      <c r="G193" s="97" t="s">
        <v>162</v>
      </c>
      <c r="H193" s="84" t="s">
        <v>392</v>
      </c>
      <c r="I193" s="84" t="s">
        <v>378</v>
      </c>
      <c r="J193" s="84"/>
      <c r="K193" s="94">
        <v>5.0999999999985972</v>
      </c>
      <c r="L193" s="97" t="s">
        <v>175</v>
      </c>
      <c r="M193" s="98">
        <v>5.0900000000000001E-2</v>
      </c>
      <c r="N193" s="98">
        <v>2.9299999999993876E-2</v>
      </c>
      <c r="O193" s="94">
        <v>1399151.7746570001</v>
      </c>
      <c r="P193" s="96">
        <v>112.2</v>
      </c>
      <c r="Q193" s="84"/>
      <c r="R193" s="94">
        <v>1569.8482604720004</v>
      </c>
      <c r="S193" s="95">
        <v>1.2320008968918171E-3</v>
      </c>
      <c r="T193" s="95">
        <f t="shared" si="3"/>
        <v>3.1862765224813881E-3</v>
      </c>
      <c r="U193" s="95">
        <f>R193/'סכום נכסי הקרן'!$C$42</f>
        <v>3.3481659833846459E-4</v>
      </c>
    </row>
    <row r="194" spans="2:21" s="140" customFormat="1">
      <c r="B194" s="87" t="s">
        <v>759</v>
      </c>
      <c r="C194" s="84" t="s">
        <v>760</v>
      </c>
      <c r="D194" s="97" t="s">
        <v>131</v>
      </c>
      <c r="E194" s="97" t="s">
        <v>326</v>
      </c>
      <c r="F194" s="84" t="s">
        <v>761</v>
      </c>
      <c r="G194" s="97" t="s">
        <v>762</v>
      </c>
      <c r="H194" s="84" t="s">
        <v>392</v>
      </c>
      <c r="I194" s="84" t="s">
        <v>171</v>
      </c>
      <c r="J194" s="84"/>
      <c r="K194" s="94">
        <v>5.7200000000006641</v>
      </c>
      <c r="L194" s="97" t="s">
        <v>175</v>
      </c>
      <c r="M194" s="98">
        <v>2.6099999999999998E-2</v>
      </c>
      <c r="N194" s="98">
        <v>2.6000000000004585E-2</v>
      </c>
      <c r="O194" s="94">
        <v>1742574.07635</v>
      </c>
      <c r="P194" s="96">
        <v>100.16</v>
      </c>
      <c r="Q194" s="84"/>
      <c r="R194" s="94">
        <v>1745.3621948719999</v>
      </c>
      <c r="S194" s="95">
        <v>2.8893042691075623E-3</v>
      </c>
      <c r="T194" s="95">
        <f t="shared" si="3"/>
        <v>3.5425121808111385E-3</v>
      </c>
      <c r="U194" s="95">
        <f>R194/'סכום נכסי הקרן'!$C$42</f>
        <v>3.7225013886367411E-4</v>
      </c>
    </row>
    <row r="195" spans="2:21" s="140" customFormat="1">
      <c r="B195" s="87" t="s">
        <v>763</v>
      </c>
      <c r="C195" s="84" t="s">
        <v>764</v>
      </c>
      <c r="D195" s="97" t="s">
        <v>131</v>
      </c>
      <c r="E195" s="97" t="s">
        <v>326</v>
      </c>
      <c r="F195" s="84" t="s">
        <v>765</v>
      </c>
      <c r="G195" s="97" t="s">
        <v>710</v>
      </c>
      <c r="H195" s="84" t="s">
        <v>392</v>
      </c>
      <c r="I195" s="84" t="s">
        <v>378</v>
      </c>
      <c r="J195" s="84"/>
      <c r="K195" s="94">
        <v>1.469999999983882</v>
      </c>
      <c r="L195" s="97" t="s">
        <v>175</v>
      </c>
      <c r="M195" s="98">
        <v>4.0999999999999995E-2</v>
      </c>
      <c r="N195" s="98">
        <v>1.2999999999915168E-2</v>
      </c>
      <c r="O195" s="94">
        <v>7399.9890000000014</v>
      </c>
      <c r="P195" s="96">
        <v>104.15</v>
      </c>
      <c r="Q195" s="94">
        <v>3.9275441619999993</v>
      </c>
      <c r="R195" s="94">
        <v>11.788182476999999</v>
      </c>
      <c r="S195" s="95">
        <v>1.8499972500000001E-5</v>
      </c>
      <c r="T195" s="95">
        <f t="shared" si="3"/>
        <v>2.392613987921256E-5</v>
      </c>
      <c r="U195" s="95">
        <f>R195/'סכום נכסי הקרן'!$C$42</f>
        <v>2.5141787629560718E-6</v>
      </c>
    </row>
    <row r="196" spans="2:21" s="140" customFormat="1">
      <c r="B196" s="87" t="s">
        <v>766</v>
      </c>
      <c r="C196" s="84" t="s">
        <v>767</v>
      </c>
      <c r="D196" s="97" t="s">
        <v>131</v>
      </c>
      <c r="E196" s="97" t="s">
        <v>326</v>
      </c>
      <c r="F196" s="84" t="s">
        <v>765</v>
      </c>
      <c r="G196" s="97" t="s">
        <v>710</v>
      </c>
      <c r="H196" s="84" t="s">
        <v>392</v>
      </c>
      <c r="I196" s="84" t="s">
        <v>378</v>
      </c>
      <c r="J196" s="84"/>
      <c r="K196" s="94">
        <v>3.829999999999993</v>
      </c>
      <c r="L196" s="97" t="s">
        <v>175</v>
      </c>
      <c r="M196" s="98">
        <v>1.2E-2</v>
      </c>
      <c r="N196" s="98">
        <v>1.0499999999997471E-2</v>
      </c>
      <c r="O196" s="94">
        <v>1374187.03462</v>
      </c>
      <c r="P196" s="96">
        <v>100.67</v>
      </c>
      <c r="Q196" s="84"/>
      <c r="R196" s="94">
        <v>1383.3941332469999</v>
      </c>
      <c r="S196" s="95">
        <v>2.9658158220493718E-3</v>
      </c>
      <c r="T196" s="95">
        <f t="shared" si="3"/>
        <v>2.8078358648358187E-3</v>
      </c>
      <c r="U196" s="95">
        <f>R196/'סכום נכסי הקרן'!$C$42</f>
        <v>2.9504973793829318E-4</v>
      </c>
    </row>
    <row r="197" spans="2:21" s="140" customFormat="1">
      <c r="B197" s="87" t="s">
        <v>768</v>
      </c>
      <c r="C197" s="84" t="s">
        <v>769</v>
      </c>
      <c r="D197" s="97" t="s">
        <v>131</v>
      </c>
      <c r="E197" s="97" t="s">
        <v>326</v>
      </c>
      <c r="F197" s="84" t="s">
        <v>770</v>
      </c>
      <c r="G197" s="97" t="s">
        <v>575</v>
      </c>
      <c r="H197" s="84" t="s">
        <v>493</v>
      </c>
      <c r="I197" s="84" t="s">
        <v>378</v>
      </c>
      <c r="J197" s="84"/>
      <c r="K197" s="94">
        <v>6.9099999999995463</v>
      </c>
      <c r="L197" s="97" t="s">
        <v>175</v>
      </c>
      <c r="M197" s="98">
        <v>3.7499999999999999E-2</v>
      </c>
      <c r="N197" s="98">
        <v>3.7199999999995043E-2</v>
      </c>
      <c r="O197" s="94">
        <v>962294.56955999997</v>
      </c>
      <c r="P197" s="96">
        <v>100.6</v>
      </c>
      <c r="Q197" s="84"/>
      <c r="R197" s="94">
        <v>968.06836978399986</v>
      </c>
      <c r="S197" s="95">
        <v>4.3740662252727269E-3</v>
      </c>
      <c r="T197" s="95">
        <f t="shared" si="3"/>
        <v>1.9648609336753186E-3</v>
      </c>
      <c r="U197" s="95">
        <f>R197/'סכום נכסי הקרן'!$C$42</f>
        <v>2.0646922807220116E-4</v>
      </c>
    </row>
    <row r="198" spans="2:21" s="140" customFormat="1">
      <c r="B198" s="87" t="s">
        <v>771</v>
      </c>
      <c r="C198" s="84" t="s">
        <v>772</v>
      </c>
      <c r="D198" s="97" t="s">
        <v>131</v>
      </c>
      <c r="E198" s="97" t="s">
        <v>326</v>
      </c>
      <c r="F198" s="84" t="s">
        <v>414</v>
      </c>
      <c r="G198" s="97" t="s">
        <v>377</v>
      </c>
      <c r="H198" s="84" t="s">
        <v>493</v>
      </c>
      <c r="I198" s="84" t="s">
        <v>171</v>
      </c>
      <c r="J198" s="84"/>
      <c r="K198" s="94">
        <v>3.6599999999975443</v>
      </c>
      <c r="L198" s="97" t="s">
        <v>175</v>
      </c>
      <c r="M198" s="98">
        <v>3.5000000000000003E-2</v>
      </c>
      <c r="N198" s="98">
        <v>2.2499999999979071E-2</v>
      </c>
      <c r="O198" s="94">
        <v>673624.90364399995</v>
      </c>
      <c r="P198" s="96">
        <v>104.64</v>
      </c>
      <c r="Q198" s="94">
        <v>11.78843605</v>
      </c>
      <c r="R198" s="94">
        <v>716.66950548599993</v>
      </c>
      <c r="S198" s="95">
        <v>4.4314706890003913E-3</v>
      </c>
      <c r="T198" s="95">
        <f t="shared" si="3"/>
        <v>1.4546037838216379E-3</v>
      </c>
      <c r="U198" s="95">
        <f>R198/'סכום נכסי הקרן'!$C$42</f>
        <v>1.5285098057030451E-4</v>
      </c>
    </row>
    <row r="199" spans="2:21" s="140" customFormat="1">
      <c r="B199" s="87" t="s">
        <v>773</v>
      </c>
      <c r="C199" s="84" t="s">
        <v>774</v>
      </c>
      <c r="D199" s="97" t="s">
        <v>131</v>
      </c>
      <c r="E199" s="97" t="s">
        <v>326</v>
      </c>
      <c r="F199" s="84" t="s">
        <v>736</v>
      </c>
      <c r="G199" s="97" t="s">
        <v>377</v>
      </c>
      <c r="H199" s="84" t="s">
        <v>493</v>
      </c>
      <c r="I199" s="84" t="s">
        <v>171</v>
      </c>
      <c r="J199" s="84"/>
      <c r="K199" s="94">
        <v>4.0399999999995027</v>
      </c>
      <c r="L199" s="97" t="s">
        <v>175</v>
      </c>
      <c r="M199" s="98">
        <v>4.3499999999999997E-2</v>
      </c>
      <c r="N199" s="98">
        <v>5.2399999999991786E-2</v>
      </c>
      <c r="O199" s="94">
        <v>1901759.729056</v>
      </c>
      <c r="P199" s="96">
        <v>97.32</v>
      </c>
      <c r="Q199" s="84"/>
      <c r="R199" s="94">
        <v>1850.7926318979999</v>
      </c>
      <c r="S199" s="95">
        <v>1.0136382640056456E-3</v>
      </c>
      <c r="T199" s="95">
        <f t="shared" si="3"/>
        <v>3.7565013507898301E-3</v>
      </c>
      <c r="U199" s="95">
        <f>R199/'סכום נכסי הקרן'!$C$42</f>
        <v>3.9473629958074207E-4</v>
      </c>
    </row>
    <row r="200" spans="2:21" s="140" customFormat="1">
      <c r="B200" s="87" t="s">
        <v>775</v>
      </c>
      <c r="C200" s="84" t="s">
        <v>776</v>
      </c>
      <c r="D200" s="97" t="s">
        <v>131</v>
      </c>
      <c r="E200" s="97" t="s">
        <v>326</v>
      </c>
      <c r="F200" s="84" t="s">
        <v>440</v>
      </c>
      <c r="G200" s="97" t="s">
        <v>441</v>
      </c>
      <c r="H200" s="84" t="s">
        <v>493</v>
      </c>
      <c r="I200" s="84" t="s">
        <v>378</v>
      </c>
      <c r="J200" s="84"/>
      <c r="K200" s="94">
        <v>10.609999999997729</v>
      </c>
      <c r="L200" s="97" t="s">
        <v>175</v>
      </c>
      <c r="M200" s="98">
        <v>3.0499999999999999E-2</v>
      </c>
      <c r="N200" s="98">
        <v>4.6499999999985858E-2</v>
      </c>
      <c r="O200" s="94">
        <v>1206654.539655</v>
      </c>
      <c r="P200" s="96">
        <v>84.99</v>
      </c>
      <c r="Q200" s="84"/>
      <c r="R200" s="94">
        <v>1025.5356932530001</v>
      </c>
      <c r="S200" s="95">
        <v>3.8181947446187434E-3</v>
      </c>
      <c r="T200" s="95">
        <f t="shared" si="3"/>
        <v>2.0815007314122446E-3</v>
      </c>
      <c r="U200" s="95">
        <f>R200/'סכום נכסי הקרן'!$C$42</f>
        <v>2.187258354424713E-4</v>
      </c>
    </row>
    <row r="201" spans="2:21" s="140" customFormat="1">
      <c r="B201" s="87" t="s">
        <v>777</v>
      </c>
      <c r="C201" s="84" t="s">
        <v>778</v>
      </c>
      <c r="D201" s="97" t="s">
        <v>131</v>
      </c>
      <c r="E201" s="97" t="s">
        <v>326</v>
      </c>
      <c r="F201" s="84" t="s">
        <v>440</v>
      </c>
      <c r="G201" s="97" t="s">
        <v>441</v>
      </c>
      <c r="H201" s="84" t="s">
        <v>493</v>
      </c>
      <c r="I201" s="84" t="s">
        <v>378</v>
      </c>
      <c r="J201" s="84"/>
      <c r="K201" s="94">
        <v>9.9800000000036757</v>
      </c>
      <c r="L201" s="97" t="s">
        <v>175</v>
      </c>
      <c r="M201" s="98">
        <v>3.0499999999999999E-2</v>
      </c>
      <c r="N201" s="98">
        <v>4.4600000000020026E-2</v>
      </c>
      <c r="O201" s="94">
        <v>1177054.583655</v>
      </c>
      <c r="P201" s="96">
        <v>87.37</v>
      </c>
      <c r="Q201" s="84"/>
      <c r="R201" s="94">
        <v>1028.392589739</v>
      </c>
      <c r="S201" s="95">
        <v>3.7245321488003414E-3</v>
      </c>
      <c r="T201" s="95">
        <f t="shared" si="3"/>
        <v>2.0872992932412485E-3</v>
      </c>
      <c r="U201" s="95">
        <f>R201/'סכום נכסי הקרן'!$C$42</f>
        <v>2.1933515316274572E-4</v>
      </c>
    </row>
    <row r="202" spans="2:21" s="140" customFormat="1">
      <c r="B202" s="87" t="s">
        <v>779</v>
      </c>
      <c r="C202" s="84" t="s">
        <v>780</v>
      </c>
      <c r="D202" s="97" t="s">
        <v>131</v>
      </c>
      <c r="E202" s="97" t="s">
        <v>326</v>
      </c>
      <c r="F202" s="84" t="s">
        <v>440</v>
      </c>
      <c r="G202" s="97" t="s">
        <v>441</v>
      </c>
      <c r="H202" s="84" t="s">
        <v>493</v>
      </c>
      <c r="I202" s="84" t="s">
        <v>378</v>
      </c>
      <c r="J202" s="84"/>
      <c r="K202" s="94">
        <v>8.3500000000006409</v>
      </c>
      <c r="L202" s="97" t="s">
        <v>175</v>
      </c>
      <c r="M202" s="98">
        <v>3.95E-2</v>
      </c>
      <c r="N202" s="98">
        <v>4.0600000000001711E-2</v>
      </c>
      <c r="O202" s="94">
        <v>941304.18009499996</v>
      </c>
      <c r="P202" s="96">
        <v>99.4</v>
      </c>
      <c r="Q202" s="84"/>
      <c r="R202" s="94">
        <v>935.65635506399997</v>
      </c>
      <c r="S202" s="95">
        <v>3.921937777539769E-3</v>
      </c>
      <c r="T202" s="95">
        <f t="shared" si="3"/>
        <v>1.899075186002097E-3</v>
      </c>
      <c r="U202" s="95">
        <f>R202/'סכום נכסי הקרן'!$C$42</f>
        <v>1.9955640675876812E-4</v>
      </c>
    </row>
    <row r="203" spans="2:21" s="140" customFormat="1">
      <c r="B203" s="87" t="s">
        <v>781</v>
      </c>
      <c r="C203" s="84" t="s">
        <v>782</v>
      </c>
      <c r="D203" s="97" t="s">
        <v>131</v>
      </c>
      <c r="E203" s="97" t="s">
        <v>326</v>
      </c>
      <c r="F203" s="84" t="s">
        <v>440</v>
      </c>
      <c r="G203" s="97" t="s">
        <v>441</v>
      </c>
      <c r="H203" s="84" t="s">
        <v>493</v>
      </c>
      <c r="I203" s="84" t="s">
        <v>378</v>
      </c>
      <c r="J203" s="84"/>
      <c r="K203" s="94">
        <v>9.0099999999855509</v>
      </c>
      <c r="L203" s="97" t="s">
        <v>175</v>
      </c>
      <c r="M203" s="98">
        <v>3.95E-2</v>
      </c>
      <c r="N203" s="98">
        <v>4.2099999999961231E-2</v>
      </c>
      <c r="O203" s="94">
        <v>231444.02929400001</v>
      </c>
      <c r="P203" s="96">
        <v>98.07</v>
      </c>
      <c r="Q203" s="84"/>
      <c r="R203" s="94">
        <v>226.97715962799998</v>
      </c>
      <c r="S203" s="95">
        <v>9.6431005095775756E-4</v>
      </c>
      <c r="T203" s="95">
        <f t="shared" si="3"/>
        <v>4.6068910803185605E-4</v>
      </c>
      <c r="U203" s="95">
        <f>R203/'סכום נכסי הקרן'!$C$42</f>
        <v>4.8409596265262151E-5</v>
      </c>
    </row>
    <row r="204" spans="2:21" s="140" customFormat="1">
      <c r="B204" s="87" t="s">
        <v>783</v>
      </c>
      <c r="C204" s="84" t="s">
        <v>784</v>
      </c>
      <c r="D204" s="97" t="s">
        <v>131</v>
      </c>
      <c r="E204" s="97" t="s">
        <v>326</v>
      </c>
      <c r="F204" s="84" t="s">
        <v>785</v>
      </c>
      <c r="G204" s="97" t="s">
        <v>377</v>
      </c>
      <c r="H204" s="84" t="s">
        <v>493</v>
      </c>
      <c r="I204" s="84" t="s">
        <v>171</v>
      </c>
      <c r="J204" s="84"/>
      <c r="K204" s="94">
        <v>2.8799999999999994</v>
      </c>
      <c r="L204" s="97" t="s">
        <v>175</v>
      </c>
      <c r="M204" s="98">
        <v>3.9E-2</v>
      </c>
      <c r="N204" s="98">
        <v>5.2699999999998741E-2</v>
      </c>
      <c r="O204" s="94">
        <v>2071675.908477</v>
      </c>
      <c r="P204" s="96">
        <v>96.75</v>
      </c>
      <c r="Q204" s="84"/>
      <c r="R204" s="94">
        <v>2004.346441575</v>
      </c>
      <c r="S204" s="95">
        <v>2.3066163130418807E-3</v>
      </c>
      <c r="T204" s="95">
        <f t="shared" si="3"/>
        <v>4.0681651663514026E-3</v>
      </c>
      <c r="U204" s="95">
        <f>R204/'סכום נכסי הקרן'!$C$42</f>
        <v>4.2748619363897875E-4</v>
      </c>
    </row>
    <row r="205" spans="2:21" s="140" customFormat="1">
      <c r="B205" s="87" t="s">
        <v>786</v>
      </c>
      <c r="C205" s="84" t="s">
        <v>787</v>
      </c>
      <c r="D205" s="97" t="s">
        <v>131</v>
      </c>
      <c r="E205" s="97" t="s">
        <v>326</v>
      </c>
      <c r="F205" s="84" t="s">
        <v>531</v>
      </c>
      <c r="G205" s="97" t="s">
        <v>377</v>
      </c>
      <c r="H205" s="84" t="s">
        <v>493</v>
      </c>
      <c r="I205" s="84" t="s">
        <v>171</v>
      </c>
      <c r="J205" s="84"/>
      <c r="K205" s="94">
        <v>4.0799999999985843</v>
      </c>
      <c r="L205" s="97" t="s">
        <v>175</v>
      </c>
      <c r="M205" s="98">
        <v>5.0499999999999996E-2</v>
      </c>
      <c r="N205" s="98">
        <v>2.9199999999990556E-2</v>
      </c>
      <c r="O205" s="94">
        <v>382882.29804999998</v>
      </c>
      <c r="P205" s="96">
        <v>110.67</v>
      </c>
      <c r="Q205" s="84"/>
      <c r="R205" s="94">
        <v>423.73585219500001</v>
      </c>
      <c r="S205" s="95">
        <v>6.8948516325090269E-4</v>
      </c>
      <c r="T205" s="95">
        <f t="shared" si="3"/>
        <v>8.6004464990560971E-4</v>
      </c>
      <c r="U205" s="95">
        <f>R205/'סכום נכסי הקרן'!$C$42</f>
        <v>9.0374210169410669E-5</v>
      </c>
    </row>
    <row r="206" spans="2:21" s="140" customFormat="1">
      <c r="B206" s="87" t="s">
        <v>788</v>
      </c>
      <c r="C206" s="84" t="s">
        <v>789</v>
      </c>
      <c r="D206" s="97" t="s">
        <v>131</v>
      </c>
      <c r="E206" s="97" t="s">
        <v>326</v>
      </c>
      <c r="F206" s="84" t="s">
        <v>455</v>
      </c>
      <c r="G206" s="97" t="s">
        <v>441</v>
      </c>
      <c r="H206" s="84" t="s">
        <v>493</v>
      </c>
      <c r="I206" s="84" t="s">
        <v>171</v>
      </c>
      <c r="J206" s="84"/>
      <c r="K206" s="94">
        <v>5.0100000000004661</v>
      </c>
      <c r="L206" s="97" t="s">
        <v>175</v>
      </c>
      <c r="M206" s="98">
        <v>3.9199999999999999E-2</v>
      </c>
      <c r="N206" s="98">
        <v>2.8900000000001102E-2</v>
      </c>
      <c r="O206" s="94">
        <v>1783753.7692239999</v>
      </c>
      <c r="P206" s="96">
        <v>107.01</v>
      </c>
      <c r="Q206" s="84"/>
      <c r="R206" s="94">
        <v>1908.794967911</v>
      </c>
      <c r="S206" s="95">
        <v>1.8583594684441591E-3</v>
      </c>
      <c r="T206" s="95">
        <f t="shared" si="3"/>
        <v>3.8742270483242735E-3</v>
      </c>
      <c r="U206" s="95">
        <f>R206/'סכום נכסי הקרן'!$C$42</f>
        <v>4.0710701420873952E-4</v>
      </c>
    </row>
    <row r="207" spans="2:21" s="140" customFormat="1">
      <c r="B207" s="87" t="s">
        <v>790</v>
      </c>
      <c r="C207" s="84" t="s">
        <v>791</v>
      </c>
      <c r="D207" s="97" t="s">
        <v>131</v>
      </c>
      <c r="E207" s="97" t="s">
        <v>326</v>
      </c>
      <c r="F207" s="84" t="s">
        <v>574</v>
      </c>
      <c r="G207" s="97" t="s">
        <v>575</v>
      </c>
      <c r="H207" s="84" t="s">
        <v>493</v>
      </c>
      <c r="I207" s="84" t="s">
        <v>378</v>
      </c>
      <c r="J207" s="84"/>
      <c r="K207" s="94">
        <v>0.40000000000003072</v>
      </c>
      <c r="L207" s="97" t="s">
        <v>175</v>
      </c>
      <c r="M207" s="98">
        <v>2.4500000000000001E-2</v>
      </c>
      <c r="N207" s="98">
        <v>1.1000000000001229E-2</v>
      </c>
      <c r="O207" s="94">
        <v>6481894.9594029998</v>
      </c>
      <c r="P207" s="96">
        <v>100.54</v>
      </c>
      <c r="Q207" s="84"/>
      <c r="R207" s="94">
        <v>6516.8974083519997</v>
      </c>
      <c r="S207" s="95">
        <v>2.1781315548861746E-3</v>
      </c>
      <c r="T207" s="95">
        <f t="shared" si="3"/>
        <v>1.3227161971315975E-2</v>
      </c>
      <c r="U207" s="95">
        <f>R207/'סכום נכסי הקרן'!$C$42</f>
        <v>1.3899212280103614E-3</v>
      </c>
    </row>
    <row r="208" spans="2:21" s="140" customFormat="1">
      <c r="B208" s="87" t="s">
        <v>792</v>
      </c>
      <c r="C208" s="84" t="s">
        <v>793</v>
      </c>
      <c r="D208" s="97" t="s">
        <v>131</v>
      </c>
      <c r="E208" s="97" t="s">
        <v>326</v>
      </c>
      <c r="F208" s="84" t="s">
        <v>574</v>
      </c>
      <c r="G208" s="97" t="s">
        <v>575</v>
      </c>
      <c r="H208" s="84" t="s">
        <v>493</v>
      </c>
      <c r="I208" s="84" t="s">
        <v>378</v>
      </c>
      <c r="J208" s="84"/>
      <c r="K208" s="94">
        <v>5.150000000000051</v>
      </c>
      <c r="L208" s="97" t="s">
        <v>175</v>
      </c>
      <c r="M208" s="98">
        <v>1.9E-2</v>
      </c>
      <c r="N208" s="98">
        <v>1.6000000000000337E-2</v>
      </c>
      <c r="O208" s="94">
        <v>5758768.9223220004</v>
      </c>
      <c r="P208" s="96">
        <v>101.74</v>
      </c>
      <c r="Q208" s="84"/>
      <c r="R208" s="94">
        <v>5858.9716933580003</v>
      </c>
      <c r="S208" s="95">
        <v>3.9864162364353266E-3</v>
      </c>
      <c r="T208" s="95">
        <f t="shared" si="3"/>
        <v>1.1891788794170903E-2</v>
      </c>
      <c r="U208" s="95">
        <f>R208/'סכום נכסי הקרן'!$C$42</f>
        <v>1.2495990991776924E-3</v>
      </c>
    </row>
    <row r="209" spans="2:21" s="140" customFormat="1">
      <c r="B209" s="87" t="s">
        <v>794</v>
      </c>
      <c r="C209" s="84" t="s">
        <v>795</v>
      </c>
      <c r="D209" s="97" t="s">
        <v>131</v>
      </c>
      <c r="E209" s="97" t="s">
        <v>326</v>
      </c>
      <c r="F209" s="84" t="s">
        <v>574</v>
      </c>
      <c r="G209" s="97" t="s">
        <v>575</v>
      </c>
      <c r="H209" s="84" t="s">
        <v>493</v>
      </c>
      <c r="I209" s="84" t="s">
        <v>378</v>
      </c>
      <c r="J209" s="84"/>
      <c r="K209" s="94">
        <v>3.7200000000010665</v>
      </c>
      <c r="L209" s="97" t="s">
        <v>175</v>
      </c>
      <c r="M209" s="98">
        <v>2.9600000000000001E-2</v>
      </c>
      <c r="N209" s="98">
        <v>2.1100000000003311E-2</v>
      </c>
      <c r="O209" s="94">
        <v>1195912.8389560001</v>
      </c>
      <c r="P209" s="96">
        <v>103.47</v>
      </c>
      <c r="Q209" s="84"/>
      <c r="R209" s="94">
        <v>1237.410974569</v>
      </c>
      <c r="S209" s="95">
        <v>2.9283310698883921E-3</v>
      </c>
      <c r="T209" s="95">
        <f t="shared" si="3"/>
        <v>2.5115379850435809E-3</v>
      </c>
      <c r="U209" s="95">
        <f>R209/'סכום נכסי הקרן'!$C$42</f>
        <v>2.6391450924518597E-4</v>
      </c>
    </row>
    <row r="210" spans="2:21" s="140" customFormat="1">
      <c r="B210" s="87" t="s">
        <v>796</v>
      </c>
      <c r="C210" s="84" t="s">
        <v>797</v>
      </c>
      <c r="D210" s="97" t="s">
        <v>131</v>
      </c>
      <c r="E210" s="97" t="s">
        <v>326</v>
      </c>
      <c r="F210" s="84" t="s">
        <v>580</v>
      </c>
      <c r="G210" s="97" t="s">
        <v>441</v>
      </c>
      <c r="H210" s="84" t="s">
        <v>493</v>
      </c>
      <c r="I210" s="84" t="s">
        <v>171</v>
      </c>
      <c r="J210" s="84"/>
      <c r="K210" s="94">
        <v>5.8500000000002386</v>
      </c>
      <c r="L210" s="97" t="s">
        <v>175</v>
      </c>
      <c r="M210" s="98">
        <v>3.61E-2</v>
      </c>
      <c r="N210" s="98">
        <v>3.1400000000000386E-2</v>
      </c>
      <c r="O210" s="94">
        <v>3408703.7256669998</v>
      </c>
      <c r="P210" s="96">
        <v>104.44</v>
      </c>
      <c r="Q210" s="84"/>
      <c r="R210" s="94">
        <v>3560.0500576990003</v>
      </c>
      <c r="S210" s="95">
        <v>4.4413077858853414E-3</v>
      </c>
      <c r="T210" s="95">
        <f t="shared" si="3"/>
        <v>7.2257327050795897E-3</v>
      </c>
      <c r="U210" s="95">
        <f>R210/'סכום נכסי הקרן'!$C$42</f>
        <v>7.5928602798531022E-4</v>
      </c>
    </row>
    <row r="211" spans="2:21" s="140" customFormat="1">
      <c r="B211" s="87" t="s">
        <v>798</v>
      </c>
      <c r="C211" s="84" t="s">
        <v>799</v>
      </c>
      <c r="D211" s="97" t="s">
        <v>131</v>
      </c>
      <c r="E211" s="97" t="s">
        <v>326</v>
      </c>
      <c r="F211" s="84" t="s">
        <v>580</v>
      </c>
      <c r="G211" s="97" t="s">
        <v>441</v>
      </c>
      <c r="H211" s="84" t="s">
        <v>493</v>
      </c>
      <c r="I211" s="84" t="s">
        <v>171</v>
      </c>
      <c r="J211" s="84"/>
      <c r="K211" s="94">
        <v>6.7900000000011165</v>
      </c>
      <c r="L211" s="97" t="s">
        <v>175</v>
      </c>
      <c r="M211" s="98">
        <v>3.3000000000000002E-2</v>
      </c>
      <c r="N211" s="98">
        <v>3.5800000000004321E-2</v>
      </c>
      <c r="O211" s="94">
        <v>1123943.111271</v>
      </c>
      <c r="P211" s="96">
        <v>98.86</v>
      </c>
      <c r="Q211" s="84"/>
      <c r="R211" s="94">
        <v>1111.1301874440001</v>
      </c>
      <c r="S211" s="95">
        <v>3.6450829793607809E-3</v>
      </c>
      <c r="T211" s="95">
        <f t="shared" si="3"/>
        <v>2.2552294503984049E-3</v>
      </c>
      <c r="U211" s="95">
        <f>R211/'סכום נכסי הקרן'!$C$42</f>
        <v>2.3698139434146669E-4</v>
      </c>
    </row>
    <row r="212" spans="2:21" s="140" customFormat="1">
      <c r="B212" s="87" t="s">
        <v>800</v>
      </c>
      <c r="C212" s="84" t="s">
        <v>801</v>
      </c>
      <c r="D212" s="97" t="s">
        <v>131</v>
      </c>
      <c r="E212" s="97" t="s">
        <v>326</v>
      </c>
      <c r="F212" s="84" t="s">
        <v>802</v>
      </c>
      <c r="G212" s="97" t="s">
        <v>162</v>
      </c>
      <c r="H212" s="84" t="s">
        <v>493</v>
      </c>
      <c r="I212" s="84" t="s">
        <v>171</v>
      </c>
      <c r="J212" s="84"/>
      <c r="K212" s="94">
        <v>3.6400000000004948</v>
      </c>
      <c r="L212" s="97" t="s">
        <v>175</v>
      </c>
      <c r="M212" s="98">
        <v>2.75E-2</v>
      </c>
      <c r="N212" s="98">
        <v>2.9000000000000883E-2</v>
      </c>
      <c r="O212" s="94">
        <v>1126963.7598939999</v>
      </c>
      <c r="P212" s="96">
        <v>100.43</v>
      </c>
      <c r="Q212" s="84"/>
      <c r="R212" s="94">
        <v>1131.809666371</v>
      </c>
      <c r="S212" s="95">
        <v>2.2686444157537025E-3</v>
      </c>
      <c r="T212" s="95">
        <f t="shared" si="3"/>
        <v>2.2972020026898205E-3</v>
      </c>
      <c r="U212" s="95">
        <f>R212/'סכום נכסי הקרן'!$C$42</f>
        <v>2.4139190519406866E-4</v>
      </c>
    </row>
    <row r="213" spans="2:21" s="140" customFormat="1">
      <c r="B213" s="87" t="s">
        <v>803</v>
      </c>
      <c r="C213" s="84" t="s">
        <v>804</v>
      </c>
      <c r="D213" s="97" t="s">
        <v>131</v>
      </c>
      <c r="E213" s="97" t="s">
        <v>326</v>
      </c>
      <c r="F213" s="84" t="s">
        <v>802</v>
      </c>
      <c r="G213" s="97" t="s">
        <v>162</v>
      </c>
      <c r="H213" s="84" t="s">
        <v>493</v>
      </c>
      <c r="I213" s="84" t="s">
        <v>171</v>
      </c>
      <c r="J213" s="84"/>
      <c r="K213" s="94">
        <v>4.8700000000005268</v>
      </c>
      <c r="L213" s="97" t="s">
        <v>175</v>
      </c>
      <c r="M213" s="98">
        <v>2.3E-2</v>
      </c>
      <c r="N213" s="98">
        <v>3.8100000000002639E-2</v>
      </c>
      <c r="O213" s="94">
        <v>1942497.1125</v>
      </c>
      <c r="P213" s="96">
        <v>93.83</v>
      </c>
      <c r="Q213" s="84"/>
      <c r="R213" s="94">
        <v>1822.6449974919997</v>
      </c>
      <c r="S213" s="95">
        <v>6.1656944772435548E-3</v>
      </c>
      <c r="T213" s="95">
        <f t="shared" si="3"/>
        <v>3.6993708949811508E-3</v>
      </c>
      <c r="U213" s="95">
        <f>R213/'סכום נכסי הקרן'!$C$42</f>
        <v>3.8873298356581834E-4</v>
      </c>
    </row>
    <row r="214" spans="2:21" s="140" customFormat="1">
      <c r="B214" s="87" t="s">
        <v>805</v>
      </c>
      <c r="C214" s="84" t="s">
        <v>806</v>
      </c>
      <c r="D214" s="97" t="s">
        <v>131</v>
      </c>
      <c r="E214" s="97" t="s">
        <v>326</v>
      </c>
      <c r="F214" s="84" t="s">
        <v>593</v>
      </c>
      <c r="G214" s="97" t="s">
        <v>586</v>
      </c>
      <c r="H214" s="84" t="s">
        <v>590</v>
      </c>
      <c r="I214" s="84" t="s">
        <v>378</v>
      </c>
      <c r="J214" s="84"/>
      <c r="K214" s="94">
        <v>1.1300000000008423</v>
      </c>
      <c r="L214" s="97" t="s">
        <v>175</v>
      </c>
      <c r="M214" s="98">
        <v>4.2999999999999997E-2</v>
      </c>
      <c r="N214" s="98">
        <v>3.1600000000019966E-2</v>
      </c>
      <c r="O214" s="94">
        <v>945492.29464300012</v>
      </c>
      <c r="P214" s="96">
        <v>101.7</v>
      </c>
      <c r="Q214" s="84"/>
      <c r="R214" s="94">
        <v>961.56569506300013</v>
      </c>
      <c r="S214" s="95">
        <v>2.619621726318909E-3</v>
      </c>
      <c r="T214" s="95">
        <f t="shared" si="3"/>
        <v>1.9516626390894299E-3</v>
      </c>
      <c r="U214" s="95">
        <f>R214/'סכום נכסי הקרן'!$C$42</f>
        <v>2.0508234025316311E-4</v>
      </c>
    </row>
    <row r="215" spans="2:21" s="140" customFormat="1">
      <c r="B215" s="87" t="s">
        <v>807</v>
      </c>
      <c r="C215" s="84" t="s">
        <v>808</v>
      </c>
      <c r="D215" s="97" t="s">
        <v>131</v>
      </c>
      <c r="E215" s="97" t="s">
        <v>326</v>
      </c>
      <c r="F215" s="84" t="s">
        <v>593</v>
      </c>
      <c r="G215" s="97" t="s">
        <v>586</v>
      </c>
      <c r="H215" s="84" t="s">
        <v>590</v>
      </c>
      <c r="I215" s="84" t="s">
        <v>378</v>
      </c>
      <c r="J215" s="84"/>
      <c r="K215" s="94">
        <v>1.8499999999987675</v>
      </c>
      <c r="L215" s="97" t="s">
        <v>175</v>
      </c>
      <c r="M215" s="98">
        <v>4.2500000000000003E-2</v>
      </c>
      <c r="N215" s="98">
        <v>3.4499999999975349E-2</v>
      </c>
      <c r="O215" s="94">
        <v>635229.05851300003</v>
      </c>
      <c r="P215" s="96">
        <v>102.18</v>
      </c>
      <c r="Q215" s="84"/>
      <c r="R215" s="94">
        <v>649.07705900799999</v>
      </c>
      <c r="S215" s="95">
        <v>1.2930539766572908E-3</v>
      </c>
      <c r="T215" s="95">
        <f t="shared" si="3"/>
        <v>1.3174133108741588E-3</v>
      </c>
      <c r="U215" s="95">
        <f>R215/'סכום נכסי הקרן'!$C$42</f>
        <v>1.3843489108383768E-4</v>
      </c>
    </row>
    <row r="216" spans="2:21" s="140" customFormat="1">
      <c r="B216" s="87" t="s">
        <v>809</v>
      </c>
      <c r="C216" s="84" t="s">
        <v>810</v>
      </c>
      <c r="D216" s="97" t="s">
        <v>131</v>
      </c>
      <c r="E216" s="97" t="s">
        <v>326</v>
      </c>
      <c r="F216" s="84" t="s">
        <v>593</v>
      </c>
      <c r="G216" s="97" t="s">
        <v>586</v>
      </c>
      <c r="H216" s="84" t="s">
        <v>590</v>
      </c>
      <c r="I216" s="84" t="s">
        <v>378</v>
      </c>
      <c r="J216" s="84"/>
      <c r="K216" s="94">
        <v>2.2200000000003235</v>
      </c>
      <c r="L216" s="97" t="s">
        <v>175</v>
      </c>
      <c r="M216" s="98">
        <v>3.7000000000000005E-2</v>
      </c>
      <c r="N216" s="98">
        <v>0.04</v>
      </c>
      <c r="O216" s="94">
        <v>1175478.346531</v>
      </c>
      <c r="P216" s="96">
        <v>100.05</v>
      </c>
      <c r="Q216" s="84"/>
      <c r="R216" s="94">
        <v>1176.0661377709998</v>
      </c>
      <c r="S216" s="95">
        <v>4.4563756443609485E-3</v>
      </c>
      <c r="T216" s="95">
        <f t="shared" si="3"/>
        <v>2.3870281083971899E-3</v>
      </c>
      <c r="U216" s="95">
        <f>R216/'סכום נכסי הקרן'!$C$42</f>
        <v>2.5083090740957978E-4</v>
      </c>
    </row>
    <row r="217" spans="2:21" s="140" customFormat="1">
      <c r="B217" s="87" t="s">
        <v>811</v>
      </c>
      <c r="C217" s="84" t="s">
        <v>812</v>
      </c>
      <c r="D217" s="97" t="s">
        <v>131</v>
      </c>
      <c r="E217" s="97" t="s">
        <v>326</v>
      </c>
      <c r="F217" s="84" t="s">
        <v>770</v>
      </c>
      <c r="G217" s="97" t="s">
        <v>575</v>
      </c>
      <c r="H217" s="84" t="s">
        <v>590</v>
      </c>
      <c r="I217" s="84" t="s">
        <v>171</v>
      </c>
      <c r="J217" s="84"/>
      <c r="K217" s="94">
        <v>3.730000000007009</v>
      </c>
      <c r="L217" s="97" t="s">
        <v>175</v>
      </c>
      <c r="M217" s="98">
        <v>3.7499999999999999E-2</v>
      </c>
      <c r="N217" s="98">
        <v>2.4700000000074919E-2</v>
      </c>
      <c r="O217" s="94">
        <v>39466.608</v>
      </c>
      <c r="P217" s="96">
        <v>104.84</v>
      </c>
      <c r="Q217" s="84"/>
      <c r="R217" s="94">
        <v>41.376791826999998</v>
      </c>
      <c r="S217" s="95">
        <v>7.4884924690124232E-5</v>
      </c>
      <c r="T217" s="95">
        <f t="shared" si="3"/>
        <v>8.3981301692388202E-5</v>
      </c>
      <c r="U217" s="95">
        <f>R217/'סכום נכסי הקרן'!$C$42</f>
        <v>8.824825327710082E-6</v>
      </c>
    </row>
    <row r="218" spans="2:21" s="140" customFormat="1">
      <c r="B218" s="87" t="s">
        <v>813</v>
      </c>
      <c r="C218" s="84" t="s">
        <v>814</v>
      </c>
      <c r="D218" s="97" t="s">
        <v>131</v>
      </c>
      <c r="E218" s="97" t="s">
        <v>326</v>
      </c>
      <c r="F218" s="84" t="s">
        <v>428</v>
      </c>
      <c r="G218" s="97" t="s">
        <v>328</v>
      </c>
      <c r="H218" s="84" t="s">
        <v>590</v>
      </c>
      <c r="I218" s="84" t="s">
        <v>171</v>
      </c>
      <c r="J218" s="84"/>
      <c r="K218" s="94">
        <v>2.8199999999994332</v>
      </c>
      <c r="L218" s="97" t="s">
        <v>175</v>
      </c>
      <c r="M218" s="98">
        <v>3.6000000000000004E-2</v>
      </c>
      <c r="N218" s="98">
        <v>3.6999999999993601E-2</v>
      </c>
      <c r="O218" s="94">
        <f>2120512.1784/50000</f>
        <v>42.410243567999999</v>
      </c>
      <c r="P218" s="96">
        <v>5161200</v>
      </c>
      <c r="Q218" s="84"/>
      <c r="R218" s="94">
        <v>2188.8774910320003</v>
      </c>
      <c r="S218" s="95">
        <f>13522.8121828965%/50000</f>
        <v>2.7045624365792998E-3</v>
      </c>
      <c r="T218" s="95">
        <f t="shared" si="3"/>
        <v>4.4427026075541023E-3</v>
      </c>
      <c r="U218" s="95">
        <f>R218/'סכום נכסי הקרן'!$C$42</f>
        <v>4.6684290079514906E-4</v>
      </c>
    </row>
    <row r="219" spans="2:21" s="140" customFormat="1">
      <c r="B219" s="87" t="s">
        <v>815</v>
      </c>
      <c r="C219" s="84" t="s">
        <v>816</v>
      </c>
      <c r="D219" s="97" t="s">
        <v>131</v>
      </c>
      <c r="E219" s="97" t="s">
        <v>326</v>
      </c>
      <c r="F219" s="84" t="s">
        <v>817</v>
      </c>
      <c r="G219" s="97" t="s">
        <v>762</v>
      </c>
      <c r="H219" s="84" t="s">
        <v>590</v>
      </c>
      <c r="I219" s="84" t="s">
        <v>171</v>
      </c>
      <c r="J219" s="84"/>
      <c r="K219" s="94">
        <v>0.649999999989336</v>
      </c>
      <c r="L219" s="97" t="s">
        <v>175</v>
      </c>
      <c r="M219" s="98">
        <v>5.5500000000000001E-2</v>
      </c>
      <c r="N219" s="98">
        <v>1.9000000000159958E-2</v>
      </c>
      <c r="O219" s="94">
        <v>35976.722867999997</v>
      </c>
      <c r="P219" s="96">
        <v>104.26</v>
      </c>
      <c r="Q219" s="84"/>
      <c r="R219" s="94">
        <v>37.509331136</v>
      </c>
      <c r="S219" s="95">
        <v>1.4990301194999999E-3</v>
      </c>
      <c r="T219" s="95">
        <f t="shared" si="3"/>
        <v>7.6131626337365104E-5</v>
      </c>
      <c r="U219" s="95">
        <f>R219/'סכום נכסי הקרן'!$C$42</f>
        <v>7.9999748849169568E-6</v>
      </c>
    </row>
    <row r="220" spans="2:21" s="140" customFormat="1">
      <c r="B220" s="87" t="s">
        <v>818</v>
      </c>
      <c r="C220" s="84" t="s">
        <v>819</v>
      </c>
      <c r="D220" s="97" t="s">
        <v>131</v>
      </c>
      <c r="E220" s="97" t="s">
        <v>326</v>
      </c>
      <c r="F220" s="84" t="s">
        <v>820</v>
      </c>
      <c r="G220" s="97" t="s">
        <v>162</v>
      </c>
      <c r="H220" s="84" t="s">
        <v>590</v>
      </c>
      <c r="I220" s="84" t="s">
        <v>378</v>
      </c>
      <c r="J220" s="84"/>
      <c r="K220" s="94">
        <v>2.2400000000014724</v>
      </c>
      <c r="L220" s="97" t="s">
        <v>175</v>
      </c>
      <c r="M220" s="98">
        <v>3.4000000000000002E-2</v>
      </c>
      <c r="N220" s="98">
        <v>3.2700000000039579E-2</v>
      </c>
      <c r="O220" s="94">
        <v>107722.191666</v>
      </c>
      <c r="P220" s="96">
        <v>100.85</v>
      </c>
      <c r="Q220" s="84"/>
      <c r="R220" s="94">
        <v>108.63782659100001</v>
      </c>
      <c r="S220" s="95">
        <v>1.6089414024709288E-4</v>
      </c>
      <c r="T220" s="95">
        <f t="shared" si="3"/>
        <v>2.2049911767665488E-4</v>
      </c>
      <c r="U220" s="95">
        <f>R220/'סכום נכסי הקרן'!$C$42</f>
        <v>2.3170231458641905E-5</v>
      </c>
    </row>
    <row r="221" spans="2:21" s="140" customFormat="1">
      <c r="B221" s="87" t="s">
        <v>821</v>
      </c>
      <c r="C221" s="84" t="s">
        <v>822</v>
      </c>
      <c r="D221" s="97" t="s">
        <v>131</v>
      </c>
      <c r="E221" s="97" t="s">
        <v>326</v>
      </c>
      <c r="F221" s="84" t="s">
        <v>589</v>
      </c>
      <c r="G221" s="97" t="s">
        <v>328</v>
      </c>
      <c r="H221" s="84" t="s">
        <v>590</v>
      </c>
      <c r="I221" s="84" t="s">
        <v>171</v>
      </c>
      <c r="J221" s="84"/>
      <c r="K221" s="94">
        <v>0.90999999999967285</v>
      </c>
      <c r="L221" s="97" t="s">
        <v>175</v>
      </c>
      <c r="M221" s="98">
        <v>1.7399999999999999E-2</v>
      </c>
      <c r="N221" s="98">
        <v>9.8999999999892542E-3</v>
      </c>
      <c r="O221" s="94">
        <v>635996.477511</v>
      </c>
      <c r="P221" s="96">
        <v>100.96</v>
      </c>
      <c r="Q221" s="84"/>
      <c r="R221" s="94">
        <v>642.10204363100002</v>
      </c>
      <c r="S221" s="95">
        <v>1.235760458382233E-3</v>
      </c>
      <c r="T221" s="95">
        <f t="shared" si="3"/>
        <v>1.3032563198456121E-3</v>
      </c>
      <c r="U221" s="95">
        <f>R221/'סכום נכסי הקרן'!$C$42</f>
        <v>1.3694726264184835E-4</v>
      </c>
    </row>
    <row r="222" spans="2:21" s="140" customFormat="1">
      <c r="B222" s="87" t="s">
        <v>823</v>
      </c>
      <c r="C222" s="84" t="s">
        <v>824</v>
      </c>
      <c r="D222" s="97" t="s">
        <v>131</v>
      </c>
      <c r="E222" s="97" t="s">
        <v>326</v>
      </c>
      <c r="F222" s="84" t="s">
        <v>825</v>
      </c>
      <c r="G222" s="97" t="s">
        <v>377</v>
      </c>
      <c r="H222" s="84" t="s">
        <v>590</v>
      </c>
      <c r="I222" s="84" t="s">
        <v>171</v>
      </c>
      <c r="J222" s="84"/>
      <c r="K222" s="94">
        <v>2.6499999999974326</v>
      </c>
      <c r="L222" s="97" t="s">
        <v>175</v>
      </c>
      <c r="M222" s="98">
        <v>6.7500000000000004E-2</v>
      </c>
      <c r="N222" s="98">
        <v>4.7099999999960743E-2</v>
      </c>
      <c r="O222" s="94">
        <v>575067.86253499996</v>
      </c>
      <c r="P222" s="96">
        <v>105</v>
      </c>
      <c r="Q222" s="84"/>
      <c r="R222" s="94">
        <v>603.82125584700009</v>
      </c>
      <c r="S222" s="95">
        <v>7.1905592887868102E-4</v>
      </c>
      <c r="T222" s="95">
        <f t="shared" si="3"/>
        <v>1.2255588898140127E-3</v>
      </c>
      <c r="U222" s="95">
        <f>R222/'סכום נכסי הקרן'!$C$42</f>
        <v>1.2878275179689454E-4</v>
      </c>
    </row>
    <row r="223" spans="2:21" s="140" customFormat="1">
      <c r="B223" s="87" t="s">
        <v>826</v>
      </c>
      <c r="C223" s="84" t="s">
        <v>827</v>
      </c>
      <c r="D223" s="97" t="s">
        <v>131</v>
      </c>
      <c r="E223" s="97" t="s">
        <v>326</v>
      </c>
      <c r="F223" s="84" t="s">
        <v>542</v>
      </c>
      <c r="G223" s="97" t="s">
        <v>377</v>
      </c>
      <c r="H223" s="84" t="s">
        <v>590</v>
      </c>
      <c r="I223" s="84" t="s">
        <v>378</v>
      </c>
      <c r="J223" s="84"/>
      <c r="K223" s="94">
        <v>2.5699999985617938</v>
      </c>
      <c r="L223" s="97" t="s">
        <v>175</v>
      </c>
      <c r="M223" s="98">
        <v>5.74E-2</v>
      </c>
      <c r="N223" s="98">
        <v>2.5699999985617939E-2</v>
      </c>
      <c r="O223" s="94">
        <v>506.92489999999998</v>
      </c>
      <c r="P223" s="96">
        <v>109.73</v>
      </c>
      <c r="Q223" s="84"/>
      <c r="R223" s="94">
        <v>0.55624854000000001</v>
      </c>
      <c r="S223" s="95">
        <v>2.7370095806179696E-6</v>
      </c>
      <c r="T223" s="95">
        <f t="shared" si="3"/>
        <v>1.1290018967397905E-6</v>
      </c>
      <c r="U223" s="95">
        <f>R223/'סכום נכסי הקרן'!$C$42</f>
        <v>1.186364623148615E-7</v>
      </c>
    </row>
    <row r="224" spans="2:21" s="140" customFormat="1">
      <c r="B224" s="87" t="s">
        <v>828</v>
      </c>
      <c r="C224" s="84" t="s">
        <v>829</v>
      </c>
      <c r="D224" s="97" t="s">
        <v>131</v>
      </c>
      <c r="E224" s="97" t="s">
        <v>326</v>
      </c>
      <c r="F224" s="84" t="s">
        <v>542</v>
      </c>
      <c r="G224" s="97" t="s">
        <v>377</v>
      </c>
      <c r="H224" s="84" t="s">
        <v>590</v>
      </c>
      <c r="I224" s="84" t="s">
        <v>378</v>
      </c>
      <c r="J224" s="84"/>
      <c r="K224" s="94">
        <v>4.7399999999817792</v>
      </c>
      <c r="L224" s="97" t="s">
        <v>175</v>
      </c>
      <c r="M224" s="98">
        <v>5.6500000000000002E-2</v>
      </c>
      <c r="N224" s="98">
        <v>3.8499999999889567E-2</v>
      </c>
      <c r="O224" s="94">
        <v>66599.900999999998</v>
      </c>
      <c r="P224" s="96">
        <v>108.78</v>
      </c>
      <c r="Q224" s="84"/>
      <c r="R224" s="94">
        <v>72.447375268000002</v>
      </c>
      <c r="S224" s="95">
        <v>7.169350979005396E-4</v>
      </c>
      <c r="T224" s="95">
        <f t="shared" si="3"/>
        <v>1.4704438431675055E-4</v>
      </c>
      <c r="U224" s="95">
        <f>R224/'סכום נכסי הקרן'!$C$42</f>
        <v>1.5451546723687063E-5</v>
      </c>
    </row>
    <row r="225" spans="2:21" s="140" customFormat="1">
      <c r="B225" s="87" t="s">
        <v>830</v>
      </c>
      <c r="C225" s="84" t="s">
        <v>831</v>
      </c>
      <c r="D225" s="97" t="s">
        <v>131</v>
      </c>
      <c r="E225" s="97" t="s">
        <v>326</v>
      </c>
      <c r="F225" s="84" t="s">
        <v>545</v>
      </c>
      <c r="G225" s="97" t="s">
        <v>377</v>
      </c>
      <c r="H225" s="84" t="s">
        <v>590</v>
      </c>
      <c r="I225" s="84" t="s">
        <v>378</v>
      </c>
      <c r="J225" s="84"/>
      <c r="K225" s="94">
        <v>3.5300000000025022</v>
      </c>
      <c r="L225" s="97" t="s">
        <v>175</v>
      </c>
      <c r="M225" s="98">
        <v>3.7000000000000005E-2</v>
      </c>
      <c r="N225" s="98">
        <v>2.50000000000291E-2</v>
      </c>
      <c r="O225" s="94">
        <v>329527.28265499999</v>
      </c>
      <c r="P225" s="96">
        <v>104.3</v>
      </c>
      <c r="Q225" s="84"/>
      <c r="R225" s="94">
        <v>343.69695573799999</v>
      </c>
      <c r="S225" s="95">
        <v>1.4575820751471606E-3</v>
      </c>
      <c r="T225" s="95">
        <f t="shared" si="3"/>
        <v>6.9759197018637363E-4</v>
      </c>
      <c r="U225" s="95">
        <f>R225/'סכום נכסי הקרן'!$C$42</f>
        <v>7.3303546894961473E-5</v>
      </c>
    </row>
    <row r="226" spans="2:21" s="140" customFormat="1">
      <c r="B226" s="87" t="s">
        <v>832</v>
      </c>
      <c r="C226" s="84" t="s">
        <v>833</v>
      </c>
      <c r="D226" s="97" t="s">
        <v>131</v>
      </c>
      <c r="E226" s="97" t="s">
        <v>326</v>
      </c>
      <c r="F226" s="84" t="s">
        <v>834</v>
      </c>
      <c r="G226" s="97" t="s">
        <v>377</v>
      </c>
      <c r="H226" s="84" t="s">
        <v>590</v>
      </c>
      <c r="I226" s="84" t="s">
        <v>171</v>
      </c>
      <c r="J226" s="84"/>
      <c r="K226" s="94">
        <v>2.0599999999999996</v>
      </c>
      <c r="L226" s="97" t="s">
        <v>175</v>
      </c>
      <c r="M226" s="98">
        <v>4.4500000000000005E-2</v>
      </c>
      <c r="N226" s="98">
        <v>4.5399999999999989E-2</v>
      </c>
      <c r="O226" s="94">
        <v>0.2</v>
      </c>
      <c r="P226" s="96">
        <v>99.94</v>
      </c>
      <c r="Q226" s="84"/>
      <c r="R226" s="94">
        <v>2.0000000000000001E-4</v>
      </c>
      <c r="S226" s="95">
        <v>1.7863745089981075E-10</v>
      </c>
      <c r="T226" s="95">
        <f t="shared" si="3"/>
        <v>4.0593433170711448E-10</v>
      </c>
      <c r="U226" s="95">
        <f>R226/'סכום נכסי הקרן'!$C$42</f>
        <v>4.2655918634810798E-11</v>
      </c>
    </row>
    <row r="227" spans="2:21" s="140" customFormat="1">
      <c r="B227" s="87" t="s">
        <v>835</v>
      </c>
      <c r="C227" s="84" t="s">
        <v>836</v>
      </c>
      <c r="D227" s="97" t="s">
        <v>131</v>
      </c>
      <c r="E227" s="97" t="s">
        <v>326</v>
      </c>
      <c r="F227" s="84" t="s">
        <v>837</v>
      </c>
      <c r="G227" s="97" t="s">
        <v>586</v>
      </c>
      <c r="H227" s="84" t="s">
        <v>590</v>
      </c>
      <c r="I227" s="84" t="s">
        <v>378</v>
      </c>
      <c r="J227" s="84"/>
      <c r="K227" s="94">
        <v>3.0899999999989021</v>
      </c>
      <c r="L227" s="97" t="s">
        <v>175</v>
      </c>
      <c r="M227" s="98">
        <v>2.9500000000000002E-2</v>
      </c>
      <c r="N227" s="98">
        <v>2.6699999999988434E-2</v>
      </c>
      <c r="O227" s="94">
        <v>1019788.2747299999</v>
      </c>
      <c r="P227" s="96">
        <v>100.92</v>
      </c>
      <c r="Q227" s="84"/>
      <c r="R227" s="94">
        <v>1029.170326857</v>
      </c>
      <c r="S227" s="95">
        <v>4.7529494887884908E-3</v>
      </c>
      <c r="T227" s="95">
        <f t="shared" si="3"/>
        <v>2.0888778442274439E-3</v>
      </c>
      <c r="U227" s="95">
        <f>R227/'סכום נכסי הקרן'!$C$42</f>
        <v>2.1950102861886911E-4</v>
      </c>
    </row>
    <row r="228" spans="2:21" s="140" customFormat="1">
      <c r="B228" s="87" t="s">
        <v>838</v>
      </c>
      <c r="C228" s="84" t="s">
        <v>839</v>
      </c>
      <c r="D228" s="97" t="s">
        <v>131</v>
      </c>
      <c r="E228" s="97" t="s">
        <v>326</v>
      </c>
      <c r="F228" s="84" t="s">
        <v>560</v>
      </c>
      <c r="G228" s="97" t="s">
        <v>441</v>
      </c>
      <c r="H228" s="84" t="s">
        <v>590</v>
      </c>
      <c r="I228" s="84" t="s">
        <v>171</v>
      </c>
      <c r="J228" s="84"/>
      <c r="K228" s="94">
        <v>8.8600000000021346</v>
      </c>
      <c r="L228" s="97" t="s">
        <v>175</v>
      </c>
      <c r="M228" s="98">
        <v>3.4300000000000004E-2</v>
      </c>
      <c r="N228" s="98">
        <v>4.0600000000011641E-2</v>
      </c>
      <c r="O228" s="94">
        <v>1518867.7962199999</v>
      </c>
      <c r="P228" s="96">
        <v>94.96</v>
      </c>
      <c r="Q228" s="84"/>
      <c r="R228" s="94">
        <v>1442.316859172</v>
      </c>
      <c r="S228" s="95">
        <v>5.9826209083819124E-3</v>
      </c>
      <c r="T228" s="95">
        <f t="shared" si="3"/>
        <v>2.9274296516894507E-3</v>
      </c>
      <c r="U228" s="95">
        <f>R228/'סכום נכסי הקרן'!$C$42</f>
        <v>3.0761675295228351E-4</v>
      </c>
    </row>
    <row r="229" spans="2:21" s="140" customFormat="1">
      <c r="B229" s="87" t="s">
        <v>840</v>
      </c>
      <c r="C229" s="84" t="s">
        <v>841</v>
      </c>
      <c r="D229" s="97" t="s">
        <v>131</v>
      </c>
      <c r="E229" s="97" t="s">
        <v>326</v>
      </c>
      <c r="F229" s="84" t="s">
        <v>619</v>
      </c>
      <c r="G229" s="97" t="s">
        <v>377</v>
      </c>
      <c r="H229" s="84" t="s">
        <v>590</v>
      </c>
      <c r="I229" s="84" t="s">
        <v>171</v>
      </c>
      <c r="J229" s="84"/>
      <c r="K229" s="94">
        <v>3.6100000009091042</v>
      </c>
      <c r="L229" s="97" t="s">
        <v>175</v>
      </c>
      <c r="M229" s="98">
        <v>7.0499999999999993E-2</v>
      </c>
      <c r="N229" s="98">
        <v>2.9800000012121398E-2</v>
      </c>
      <c r="O229" s="94">
        <v>630.74620200000004</v>
      </c>
      <c r="P229" s="96">
        <v>115.1</v>
      </c>
      <c r="Q229" s="84"/>
      <c r="R229" s="94">
        <v>0.72598899400000005</v>
      </c>
      <c r="S229" s="95">
        <v>1.3640657772546694E-6</v>
      </c>
      <c r="T229" s="95">
        <f t="shared" si="3"/>
        <v>1.4735192855305517E-6</v>
      </c>
      <c r="U229" s="95">
        <f>R229/'סכום נכסי הקרן'!$C$42</f>
        <v>1.5483863728916072E-7</v>
      </c>
    </row>
    <row r="230" spans="2:21" s="140" customFormat="1">
      <c r="B230" s="87" t="s">
        <v>842</v>
      </c>
      <c r="C230" s="84" t="s">
        <v>843</v>
      </c>
      <c r="D230" s="97" t="s">
        <v>131</v>
      </c>
      <c r="E230" s="97" t="s">
        <v>326</v>
      </c>
      <c r="F230" s="84" t="s">
        <v>622</v>
      </c>
      <c r="G230" s="97" t="s">
        <v>409</v>
      </c>
      <c r="H230" s="84" t="s">
        <v>590</v>
      </c>
      <c r="I230" s="84" t="s">
        <v>378</v>
      </c>
      <c r="J230" s="84"/>
      <c r="K230" s="94">
        <v>1.0000000097020779E-2</v>
      </c>
      <c r="L230" s="97" t="s">
        <v>175</v>
      </c>
      <c r="M230" s="98">
        <v>6.9900000000000004E-2</v>
      </c>
      <c r="N230" s="98">
        <v>1.0599999999353196E-2</v>
      </c>
      <c r="O230" s="94">
        <v>2988.1340580000001</v>
      </c>
      <c r="P230" s="96">
        <v>103.48</v>
      </c>
      <c r="Q230" s="84"/>
      <c r="R230" s="94">
        <v>3.09212117</v>
      </c>
      <c r="S230" s="95">
        <v>3.4924672893919316E-5</v>
      </c>
      <c r="T230" s="95">
        <f t="shared" ref="T230:T252" si="4">R230/$R$11</f>
        <v>6.2759907035068539E-6</v>
      </c>
      <c r="U230" s="95">
        <f>R230/'סכום נכסי הקרן'!$C$42</f>
        <v>6.5948634518247982E-7</v>
      </c>
    </row>
    <row r="231" spans="2:21" s="140" customFormat="1">
      <c r="B231" s="87" t="s">
        <v>844</v>
      </c>
      <c r="C231" s="84" t="s">
        <v>845</v>
      </c>
      <c r="D231" s="97" t="s">
        <v>131</v>
      </c>
      <c r="E231" s="97" t="s">
        <v>326</v>
      </c>
      <c r="F231" s="84" t="s">
        <v>622</v>
      </c>
      <c r="G231" s="97" t="s">
        <v>409</v>
      </c>
      <c r="H231" s="84" t="s">
        <v>590</v>
      </c>
      <c r="I231" s="84" t="s">
        <v>378</v>
      </c>
      <c r="J231" s="84"/>
      <c r="K231" s="94">
        <v>3.4799999999974913</v>
      </c>
      <c r="L231" s="97" t="s">
        <v>175</v>
      </c>
      <c r="M231" s="98">
        <v>4.1399999999999999E-2</v>
      </c>
      <c r="N231" s="98">
        <v>2.8699999999981428E-2</v>
      </c>
      <c r="O231" s="94">
        <v>763417.35609500005</v>
      </c>
      <c r="P231" s="96">
        <v>104.44</v>
      </c>
      <c r="Q231" s="94">
        <v>15.802739408999999</v>
      </c>
      <c r="R231" s="94">
        <v>813.11582627300004</v>
      </c>
      <c r="S231" s="95">
        <v>1.0550137311738453E-3</v>
      </c>
      <c r="T231" s="95">
        <f t="shared" si="4"/>
        <v>1.6503581476930422E-3</v>
      </c>
      <c r="U231" s="95">
        <f>R231/'סכום נכסי הקרן'!$C$42</f>
        <v>1.7342101263089022E-4</v>
      </c>
    </row>
    <row r="232" spans="2:21" s="140" customFormat="1">
      <c r="B232" s="87" t="s">
        <v>846</v>
      </c>
      <c r="C232" s="84" t="s">
        <v>847</v>
      </c>
      <c r="D232" s="97" t="s">
        <v>131</v>
      </c>
      <c r="E232" s="97" t="s">
        <v>326</v>
      </c>
      <c r="F232" s="84" t="s">
        <v>622</v>
      </c>
      <c r="G232" s="97" t="s">
        <v>409</v>
      </c>
      <c r="H232" s="84" t="s">
        <v>590</v>
      </c>
      <c r="I232" s="84" t="s">
        <v>378</v>
      </c>
      <c r="J232" s="84"/>
      <c r="K232" s="94">
        <v>6.1599999999985302</v>
      </c>
      <c r="L232" s="97" t="s">
        <v>175</v>
      </c>
      <c r="M232" s="98">
        <v>2.5000000000000001E-2</v>
      </c>
      <c r="N232" s="98">
        <v>4.409999999998955E-2</v>
      </c>
      <c r="O232" s="94">
        <v>1933548.478469</v>
      </c>
      <c r="P232" s="96">
        <v>89.15</v>
      </c>
      <c r="Q232" s="145">
        <v>45.822450165445801</v>
      </c>
      <c r="R232" s="94">
        <v>1769.5809851850001</v>
      </c>
      <c r="S232" s="95">
        <v>3.1494249059252008E-3</v>
      </c>
      <c r="T232" s="95">
        <f t="shared" si="4"/>
        <v>3.5916683731134513E-3</v>
      </c>
      <c r="U232" s="95">
        <f>R232/'סכום נכסי הקרן'!$C$42</f>
        <v>3.7741551260879848E-4</v>
      </c>
    </row>
    <row r="233" spans="2:21" s="140" customFormat="1">
      <c r="B233" s="87" t="s">
        <v>848</v>
      </c>
      <c r="C233" s="84" t="s">
        <v>849</v>
      </c>
      <c r="D233" s="97" t="s">
        <v>131</v>
      </c>
      <c r="E233" s="97" t="s">
        <v>326</v>
      </c>
      <c r="F233" s="84" t="s">
        <v>622</v>
      </c>
      <c r="G233" s="97" t="s">
        <v>409</v>
      </c>
      <c r="H233" s="84" t="s">
        <v>590</v>
      </c>
      <c r="I233" s="84" t="s">
        <v>378</v>
      </c>
      <c r="J233" s="84"/>
      <c r="K233" s="94">
        <v>4.7600000000014822</v>
      </c>
      <c r="L233" s="97" t="s">
        <v>175</v>
      </c>
      <c r="M233" s="98">
        <v>3.5499999999999997E-2</v>
      </c>
      <c r="N233" s="98">
        <v>3.620000000001377E-2</v>
      </c>
      <c r="O233" s="94">
        <v>930059.72414299997</v>
      </c>
      <c r="P233" s="96">
        <v>99.78</v>
      </c>
      <c r="Q233" s="145">
        <v>16.508560226878501</v>
      </c>
      <c r="R233" s="94">
        <v>944.52211168500003</v>
      </c>
      <c r="S233" s="95">
        <v>1.3087745930296046E-3</v>
      </c>
      <c r="T233" s="95">
        <f t="shared" si="4"/>
        <v>1.9170697609472149E-3</v>
      </c>
      <c r="U233" s="95">
        <f>R233/'סכום נכסי הקרן'!$C$42</f>
        <v>2.0144729172407521E-4</v>
      </c>
    </row>
    <row r="234" spans="2:21" s="140" customFormat="1">
      <c r="B234" s="87" t="s">
        <v>850</v>
      </c>
      <c r="C234" s="84" t="s">
        <v>851</v>
      </c>
      <c r="D234" s="97" t="s">
        <v>131</v>
      </c>
      <c r="E234" s="97" t="s">
        <v>326</v>
      </c>
      <c r="F234" s="84" t="s">
        <v>852</v>
      </c>
      <c r="G234" s="97" t="s">
        <v>377</v>
      </c>
      <c r="H234" s="84" t="s">
        <v>590</v>
      </c>
      <c r="I234" s="84" t="s">
        <v>378</v>
      </c>
      <c r="J234" s="84"/>
      <c r="K234" s="94">
        <v>5.1699999999988195</v>
      </c>
      <c r="L234" s="97" t="s">
        <v>175</v>
      </c>
      <c r="M234" s="98">
        <v>3.9E-2</v>
      </c>
      <c r="N234" s="98">
        <v>4.7999999999988475E-2</v>
      </c>
      <c r="O234" s="94">
        <v>1444921.8521400001</v>
      </c>
      <c r="P234" s="96">
        <v>96.11</v>
      </c>
      <c r="Q234" s="84"/>
      <c r="R234" s="94">
        <v>1388.714392092</v>
      </c>
      <c r="S234" s="95">
        <v>3.4330154010311486E-3</v>
      </c>
      <c r="T234" s="95">
        <f t="shared" si="4"/>
        <v>2.8186342434295885E-3</v>
      </c>
      <c r="U234" s="95">
        <f>R234/'סכום נכסי הקרן'!$C$42</f>
        <v>2.9618444058033546E-4</v>
      </c>
    </row>
    <row r="235" spans="2:21" s="140" customFormat="1">
      <c r="B235" s="87" t="s">
        <v>853</v>
      </c>
      <c r="C235" s="84" t="s">
        <v>854</v>
      </c>
      <c r="D235" s="97" t="s">
        <v>131</v>
      </c>
      <c r="E235" s="97" t="s">
        <v>326</v>
      </c>
      <c r="F235" s="84" t="s">
        <v>855</v>
      </c>
      <c r="G235" s="97" t="s">
        <v>409</v>
      </c>
      <c r="H235" s="84" t="s">
        <v>590</v>
      </c>
      <c r="I235" s="84" t="s">
        <v>378</v>
      </c>
      <c r="J235" s="84"/>
      <c r="K235" s="94">
        <v>1.9699999999993765</v>
      </c>
      <c r="L235" s="97" t="s">
        <v>175</v>
      </c>
      <c r="M235" s="98">
        <v>1.72E-2</v>
      </c>
      <c r="N235" s="98">
        <v>1.0599999999995842E-2</v>
      </c>
      <c r="O235" s="94">
        <v>1187229.3600969999</v>
      </c>
      <c r="P235" s="96">
        <v>101.3</v>
      </c>
      <c r="Q235" s="84"/>
      <c r="R235" s="94">
        <v>1202.6633417750002</v>
      </c>
      <c r="S235" s="95">
        <v>3.6230789797555701E-3</v>
      </c>
      <c r="T235" s="95">
        <f t="shared" si="4"/>
        <v>2.4410116995603982E-3</v>
      </c>
      <c r="U235" s="95">
        <f>R235/'סכום נכסי הקרן'!$C$42</f>
        <v>2.5650354825912028E-4</v>
      </c>
    </row>
    <row r="236" spans="2:21" s="140" customFormat="1">
      <c r="B236" s="87" t="s">
        <v>856</v>
      </c>
      <c r="C236" s="84" t="s">
        <v>857</v>
      </c>
      <c r="D236" s="97" t="s">
        <v>131</v>
      </c>
      <c r="E236" s="97" t="s">
        <v>326</v>
      </c>
      <c r="F236" s="84" t="s">
        <v>855</v>
      </c>
      <c r="G236" s="97" t="s">
        <v>409</v>
      </c>
      <c r="H236" s="84" t="s">
        <v>590</v>
      </c>
      <c r="I236" s="84" t="s">
        <v>378</v>
      </c>
      <c r="J236" s="84"/>
      <c r="K236" s="94">
        <v>3.3499999999988375</v>
      </c>
      <c r="L236" s="97" t="s">
        <v>175</v>
      </c>
      <c r="M236" s="98">
        <v>2.1600000000000001E-2</v>
      </c>
      <c r="N236" s="98">
        <v>2.4999999999993881E-2</v>
      </c>
      <c r="O236" s="94">
        <v>825698.86327500001</v>
      </c>
      <c r="P236" s="96">
        <v>98.97</v>
      </c>
      <c r="Q236" s="84"/>
      <c r="R236" s="94">
        <v>817.19416469699991</v>
      </c>
      <c r="S236" s="95">
        <v>1.0398797824208818E-3</v>
      </c>
      <c r="T236" s="95">
        <f t="shared" si="4"/>
        <v>1.6586358356061514E-3</v>
      </c>
      <c r="U236" s="95">
        <f>R236/'סכום נכסי הקרן'!$C$42</f>
        <v>1.7429083899078701E-4</v>
      </c>
    </row>
    <row r="237" spans="2:21" s="140" customFormat="1">
      <c r="B237" s="87" t="s">
        <v>858</v>
      </c>
      <c r="C237" s="84" t="s">
        <v>859</v>
      </c>
      <c r="D237" s="97" t="s">
        <v>131</v>
      </c>
      <c r="E237" s="97" t="s">
        <v>326</v>
      </c>
      <c r="F237" s="84" t="s">
        <v>802</v>
      </c>
      <c r="G237" s="97" t="s">
        <v>162</v>
      </c>
      <c r="H237" s="84" t="s">
        <v>590</v>
      </c>
      <c r="I237" s="84" t="s">
        <v>171</v>
      </c>
      <c r="J237" s="84"/>
      <c r="K237" s="94">
        <v>2.6700000000013411</v>
      </c>
      <c r="L237" s="97" t="s">
        <v>175</v>
      </c>
      <c r="M237" s="98">
        <v>2.4E-2</v>
      </c>
      <c r="N237" s="98">
        <v>2.6200000000010361E-2</v>
      </c>
      <c r="O237" s="94">
        <v>658233.68995599996</v>
      </c>
      <c r="P237" s="96">
        <v>99.69</v>
      </c>
      <c r="Q237" s="84"/>
      <c r="R237" s="94">
        <v>656.19316543599996</v>
      </c>
      <c r="S237" s="95">
        <v>1.7012931411002873E-3</v>
      </c>
      <c r="T237" s="95">
        <f t="shared" si="4"/>
        <v>1.3318566704101933E-3</v>
      </c>
      <c r="U237" s="95">
        <f>R237/'סכום נכסי הקרן'!$C$42</f>
        <v>1.3995261136778478E-4</v>
      </c>
    </row>
    <row r="238" spans="2:21" s="140" customFormat="1">
      <c r="B238" s="87" t="s">
        <v>860</v>
      </c>
      <c r="C238" s="84" t="s">
        <v>861</v>
      </c>
      <c r="D238" s="97" t="s">
        <v>131</v>
      </c>
      <c r="E238" s="97" t="s">
        <v>326</v>
      </c>
      <c r="F238" s="84" t="s">
        <v>862</v>
      </c>
      <c r="G238" s="97" t="s">
        <v>377</v>
      </c>
      <c r="H238" s="84" t="s">
        <v>590</v>
      </c>
      <c r="I238" s="84" t="s">
        <v>378</v>
      </c>
      <c r="J238" s="84"/>
      <c r="K238" s="94">
        <v>1.5300000000000427</v>
      </c>
      <c r="L238" s="97" t="s">
        <v>175</v>
      </c>
      <c r="M238" s="98">
        <v>5.0999999999999997E-2</v>
      </c>
      <c r="N238" s="98">
        <v>3.1000000000003608E-2</v>
      </c>
      <c r="O238" s="94">
        <v>2920139.4849459999</v>
      </c>
      <c r="P238" s="96">
        <v>104.4</v>
      </c>
      <c r="Q238" s="84"/>
      <c r="R238" s="94">
        <v>3048.6255252790002</v>
      </c>
      <c r="S238" s="95">
        <v>3.6290803267830735E-3</v>
      </c>
      <c r="T238" s="95">
        <f t="shared" si="4"/>
        <v>6.1877088261469079E-3</v>
      </c>
      <c r="U238" s="95">
        <f>R238/'סכום נכסי הקרן'!$C$42</f>
        <v>6.5020961177154185E-4</v>
      </c>
    </row>
    <row r="239" spans="2:21" s="140" customFormat="1">
      <c r="B239" s="87" t="s">
        <v>863</v>
      </c>
      <c r="C239" s="84" t="s">
        <v>864</v>
      </c>
      <c r="D239" s="97" t="s">
        <v>131</v>
      </c>
      <c r="E239" s="97" t="s">
        <v>326</v>
      </c>
      <c r="F239" s="84" t="s">
        <v>865</v>
      </c>
      <c r="G239" s="97" t="s">
        <v>377</v>
      </c>
      <c r="H239" s="84" t="s">
        <v>590</v>
      </c>
      <c r="I239" s="84" t="s">
        <v>378</v>
      </c>
      <c r="J239" s="84"/>
      <c r="K239" s="94">
        <v>5.3599999997249537</v>
      </c>
      <c r="L239" s="97" t="s">
        <v>175</v>
      </c>
      <c r="M239" s="98">
        <v>2.6200000000000001E-2</v>
      </c>
      <c r="N239" s="98">
        <v>3.7499999997036133E-2</v>
      </c>
      <c r="O239" s="94">
        <v>4411.108776</v>
      </c>
      <c r="P239" s="96">
        <v>94.3</v>
      </c>
      <c r="Q239" s="145">
        <v>5.7785527435799997E-2</v>
      </c>
      <c r="R239" s="94">
        <v>4.2174609309999997</v>
      </c>
      <c r="S239" s="95">
        <v>1.7428461607756681E-5</v>
      </c>
      <c r="T239" s="95">
        <f t="shared" si="4"/>
        <v>8.5600609226317476E-6</v>
      </c>
      <c r="U239" s="95">
        <f>R239/'סכום נכסי הקרן'!$C$42</f>
        <v>8.9949835159114692E-7</v>
      </c>
    </row>
    <row r="240" spans="2:21" s="140" customFormat="1">
      <c r="B240" s="87" t="s">
        <v>866</v>
      </c>
      <c r="C240" s="84" t="s">
        <v>867</v>
      </c>
      <c r="D240" s="97" t="s">
        <v>131</v>
      </c>
      <c r="E240" s="97" t="s">
        <v>326</v>
      </c>
      <c r="F240" s="84" t="s">
        <v>865</v>
      </c>
      <c r="G240" s="97" t="s">
        <v>377</v>
      </c>
      <c r="H240" s="84" t="s">
        <v>590</v>
      </c>
      <c r="I240" s="84" t="s">
        <v>378</v>
      </c>
      <c r="J240" s="84"/>
      <c r="K240" s="94">
        <v>3.5100000000013498</v>
      </c>
      <c r="L240" s="97" t="s">
        <v>175</v>
      </c>
      <c r="M240" s="98">
        <v>3.3500000000000002E-2</v>
      </c>
      <c r="N240" s="98">
        <v>2.4400000000001008E-2</v>
      </c>
      <c r="O240" s="94">
        <v>761451.50807099999</v>
      </c>
      <c r="P240" s="96">
        <v>104.08</v>
      </c>
      <c r="Q240" s="84"/>
      <c r="R240" s="94">
        <v>792.51872994300015</v>
      </c>
      <c r="S240" s="95">
        <v>1.5829921310426751E-3</v>
      </c>
      <c r="T240" s="95">
        <f t="shared" si="4"/>
        <v>1.6085528050239144E-3</v>
      </c>
      <c r="U240" s="95">
        <f>R240/'סכום נכסי הקרן'!$C$42</f>
        <v>1.6902807230506102E-4</v>
      </c>
    </row>
    <row r="241" spans="2:21" s="140" customFormat="1">
      <c r="B241" s="87" t="s">
        <v>868</v>
      </c>
      <c r="C241" s="84" t="s">
        <v>869</v>
      </c>
      <c r="D241" s="97" t="s">
        <v>131</v>
      </c>
      <c r="E241" s="97" t="s">
        <v>326</v>
      </c>
      <c r="F241" s="84" t="s">
        <v>589</v>
      </c>
      <c r="G241" s="97" t="s">
        <v>328</v>
      </c>
      <c r="H241" s="84" t="s">
        <v>636</v>
      </c>
      <c r="I241" s="84" t="s">
        <v>171</v>
      </c>
      <c r="J241" s="84"/>
      <c r="K241" s="94">
        <v>1.6600000000014117</v>
      </c>
      <c r="L241" s="97" t="s">
        <v>175</v>
      </c>
      <c r="M241" s="98">
        <v>2.9100000000000001E-2</v>
      </c>
      <c r="N241" s="98">
        <v>1.5199999999957647E-2</v>
      </c>
      <c r="O241" s="94">
        <v>82806.029055000006</v>
      </c>
      <c r="P241" s="96">
        <v>102.65</v>
      </c>
      <c r="Q241" s="84"/>
      <c r="R241" s="94">
        <v>85.000384818000001</v>
      </c>
      <c r="S241" s="95">
        <v>8.5784465704251617E-4</v>
      </c>
      <c r="T241" s="95">
        <f t="shared" si="4"/>
        <v>1.7252287202971194E-4</v>
      </c>
      <c r="U241" s="95">
        <f>R241/'סכום נכסי הקרן'!$C$42</f>
        <v>1.8128847493621074E-5</v>
      </c>
    </row>
    <row r="242" spans="2:21" s="140" customFormat="1">
      <c r="B242" s="87" t="s">
        <v>870</v>
      </c>
      <c r="C242" s="84" t="s">
        <v>871</v>
      </c>
      <c r="D242" s="97" t="s">
        <v>131</v>
      </c>
      <c r="E242" s="97" t="s">
        <v>326</v>
      </c>
      <c r="F242" s="84" t="s">
        <v>639</v>
      </c>
      <c r="G242" s="97" t="s">
        <v>377</v>
      </c>
      <c r="H242" s="84" t="s">
        <v>636</v>
      </c>
      <c r="I242" s="84" t="s">
        <v>171</v>
      </c>
      <c r="J242" s="84"/>
      <c r="K242" s="94">
        <v>2.3200000004641361</v>
      </c>
      <c r="L242" s="97" t="s">
        <v>175</v>
      </c>
      <c r="M242" s="98">
        <v>4.6500000000000007E-2</v>
      </c>
      <c r="N242" s="98">
        <v>3.5000000019338992E-2</v>
      </c>
      <c r="O242" s="94">
        <v>251.69878600000001</v>
      </c>
      <c r="P242" s="96">
        <v>102.72</v>
      </c>
      <c r="Q242" s="84"/>
      <c r="R242" s="94">
        <v>0.25854500899999999</v>
      </c>
      <c r="S242" s="95">
        <v>1.563435185425767E-6</v>
      </c>
      <c r="T242" s="95">
        <f t="shared" si="4"/>
        <v>5.2476147722312442E-7</v>
      </c>
      <c r="U242" s="95">
        <f>R242/'סכום נכסי הקרן'!$C$42</f>
        <v>5.5142374336702126E-8</v>
      </c>
    </row>
    <row r="243" spans="2:21" s="140" customFormat="1">
      <c r="B243" s="87" t="s">
        <v>872</v>
      </c>
      <c r="C243" s="84" t="s">
        <v>873</v>
      </c>
      <c r="D243" s="97" t="s">
        <v>131</v>
      </c>
      <c r="E243" s="97" t="s">
        <v>326</v>
      </c>
      <c r="F243" s="84" t="s">
        <v>874</v>
      </c>
      <c r="G243" s="97" t="s">
        <v>441</v>
      </c>
      <c r="H243" s="84" t="s">
        <v>636</v>
      </c>
      <c r="I243" s="84" t="s">
        <v>171</v>
      </c>
      <c r="J243" s="84"/>
      <c r="K243" s="94">
        <v>6.1899999999932254</v>
      </c>
      <c r="L243" s="97" t="s">
        <v>175</v>
      </c>
      <c r="M243" s="98">
        <v>3.27E-2</v>
      </c>
      <c r="N243" s="98">
        <v>3.4899999999966368E-2</v>
      </c>
      <c r="O243" s="94">
        <v>414019.789231</v>
      </c>
      <c r="P243" s="96">
        <v>99.11</v>
      </c>
      <c r="Q243" s="84"/>
      <c r="R243" s="94">
        <v>410.33501996200005</v>
      </c>
      <c r="S243" s="95">
        <v>1.8565909830986548E-3</v>
      </c>
      <c r="T243" s="95">
        <f t="shared" si="4"/>
        <v>8.3284536052149972E-4</v>
      </c>
      <c r="U243" s="95">
        <f>R243/'סכום נכסי הקרן'!$C$42</f>
        <v>8.7516086122562688E-5</v>
      </c>
    </row>
    <row r="244" spans="2:21" s="140" customFormat="1">
      <c r="B244" s="87" t="s">
        <v>875</v>
      </c>
      <c r="C244" s="84" t="s">
        <v>876</v>
      </c>
      <c r="D244" s="97" t="s">
        <v>131</v>
      </c>
      <c r="E244" s="97" t="s">
        <v>326</v>
      </c>
      <c r="F244" s="84" t="s">
        <v>877</v>
      </c>
      <c r="G244" s="97" t="s">
        <v>878</v>
      </c>
      <c r="H244" s="84" t="s">
        <v>666</v>
      </c>
      <c r="I244" s="84" t="s">
        <v>171</v>
      </c>
      <c r="J244" s="84"/>
      <c r="K244" s="94">
        <v>5.7800000000003724</v>
      </c>
      <c r="L244" s="97" t="s">
        <v>175</v>
      </c>
      <c r="M244" s="98">
        <v>4.4500000000000005E-2</v>
      </c>
      <c r="N244" s="98">
        <v>4.1400000000000131E-2</v>
      </c>
      <c r="O244" s="94">
        <v>1422085.0208729999</v>
      </c>
      <c r="P244" s="96">
        <v>102.01</v>
      </c>
      <c r="Q244" s="84"/>
      <c r="R244" s="94">
        <v>1450.6689455570001</v>
      </c>
      <c r="S244" s="95">
        <v>4.7785114948689514E-3</v>
      </c>
      <c r="T244" s="95">
        <f t="shared" si="4"/>
        <v>2.9443816447147263E-3</v>
      </c>
      <c r="U244" s="95">
        <f>R244/'סכום נכסי הקרן'!$C$42</f>
        <v>3.0939808253863089E-4</v>
      </c>
    </row>
    <row r="245" spans="2:21" s="140" customFormat="1">
      <c r="B245" s="87" t="s">
        <v>879</v>
      </c>
      <c r="C245" s="84" t="s">
        <v>880</v>
      </c>
      <c r="D245" s="97" t="s">
        <v>131</v>
      </c>
      <c r="E245" s="97" t="s">
        <v>326</v>
      </c>
      <c r="F245" s="84" t="s">
        <v>881</v>
      </c>
      <c r="G245" s="97" t="s">
        <v>377</v>
      </c>
      <c r="H245" s="84" t="s">
        <v>666</v>
      </c>
      <c r="I245" s="84" t="s">
        <v>171</v>
      </c>
      <c r="J245" s="84"/>
      <c r="K245" s="94">
        <v>4.25000000000023</v>
      </c>
      <c r="L245" s="97" t="s">
        <v>175</v>
      </c>
      <c r="M245" s="98">
        <v>4.2000000000000003E-2</v>
      </c>
      <c r="N245" s="98">
        <v>7.8500000000005996E-2</v>
      </c>
      <c r="O245" s="94">
        <v>1237679.8100030001</v>
      </c>
      <c r="P245" s="96">
        <v>87.55</v>
      </c>
      <c r="Q245" s="84"/>
      <c r="R245" s="94">
        <v>1083.588659991</v>
      </c>
      <c r="S245" s="95">
        <v>2.0281674564153807E-3</v>
      </c>
      <c r="T245" s="95">
        <f t="shared" si="4"/>
        <v>2.199329192694271E-3</v>
      </c>
      <c r="U245" s="95">
        <f>R245/'סכום נכסי הקרן'!$C$42</f>
        <v>2.311073485708988E-4</v>
      </c>
    </row>
    <row r="246" spans="2:21" s="140" customFormat="1">
      <c r="B246" s="87" t="s">
        <v>882</v>
      </c>
      <c r="C246" s="84" t="s">
        <v>883</v>
      </c>
      <c r="D246" s="97" t="s">
        <v>131</v>
      </c>
      <c r="E246" s="97" t="s">
        <v>326</v>
      </c>
      <c r="F246" s="84" t="s">
        <v>881</v>
      </c>
      <c r="G246" s="97" t="s">
        <v>377</v>
      </c>
      <c r="H246" s="84" t="s">
        <v>666</v>
      </c>
      <c r="I246" s="84" t="s">
        <v>171</v>
      </c>
      <c r="J246" s="84"/>
      <c r="K246" s="94">
        <v>4.8900000000004615</v>
      </c>
      <c r="L246" s="97" t="s">
        <v>175</v>
      </c>
      <c r="M246" s="98">
        <v>3.2500000000000001E-2</v>
      </c>
      <c r="N246" s="98">
        <v>6.2300000000004158E-2</v>
      </c>
      <c r="O246" s="94">
        <v>2014965.3527770001</v>
      </c>
      <c r="P246" s="96">
        <v>88.11</v>
      </c>
      <c r="Q246" s="84"/>
      <c r="R246" s="94">
        <v>1775.3859726620001</v>
      </c>
      <c r="S246" s="95">
        <v>2.6857646067146605E-3</v>
      </c>
      <c r="T246" s="95">
        <f t="shared" si="4"/>
        <v>3.6034505916736717E-3</v>
      </c>
      <c r="U246" s="95">
        <f>R246/'סכום נכסי הקרן'!$C$42</f>
        <v>3.7865359797627354E-4</v>
      </c>
    </row>
    <row r="247" spans="2:21" s="140" customFormat="1">
      <c r="B247" s="87" t="s">
        <v>884</v>
      </c>
      <c r="C247" s="84" t="s">
        <v>885</v>
      </c>
      <c r="D247" s="97" t="s">
        <v>131</v>
      </c>
      <c r="E247" s="97" t="s">
        <v>326</v>
      </c>
      <c r="F247" s="84" t="s">
        <v>671</v>
      </c>
      <c r="G247" s="97" t="s">
        <v>586</v>
      </c>
      <c r="H247" s="84" t="s">
        <v>666</v>
      </c>
      <c r="I247" s="84" t="s">
        <v>171</v>
      </c>
      <c r="J247" s="84"/>
      <c r="K247" s="94">
        <v>1.4500000000001061</v>
      </c>
      <c r="L247" s="97" t="s">
        <v>175</v>
      </c>
      <c r="M247" s="98">
        <v>3.3000000000000002E-2</v>
      </c>
      <c r="N247" s="98">
        <v>3.2500000000005302E-2</v>
      </c>
      <c r="O247" s="94">
        <v>469154.85421999998</v>
      </c>
      <c r="P247" s="96">
        <v>100.55</v>
      </c>
      <c r="Q247" s="84"/>
      <c r="R247" s="94">
        <v>471.73518993099998</v>
      </c>
      <c r="S247" s="95">
        <v>1.0294146464175334E-3</v>
      </c>
      <c r="T247" s="95">
        <f t="shared" si="4"/>
        <v>9.5746754533684593E-4</v>
      </c>
      <c r="U247" s="95">
        <f>R247/'סכום נכסי הקרן'!$C$42</f>
        <v>1.0061148939436877E-4</v>
      </c>
    </row>
    <row r="248" spans="2:21" s="140" customFormat="1">
      <c r="B248" s="87" t="s">
        <v>886</v>
      </c>
      <c r="C248" s="84" t="s">
        <v>887</v>
      </c>
      <c r="D248" s="97" t="s">
        <v>131</v>
      </c>
      <c r="E248" s="97" t="s">
        <v>326</v>
      </c>
      <c r="F248" s="84" t="s">
        <v>677</v>
      </c>
      <c r="G248" s="97" t="s">
        <v>492</v>
      </c>
      <c r="H248" s="84" t="s">
        <v>666</v>
      </c>
      <c r="I248" s="84" t="s">
        <v>378</v>
      </c>
      <c r="J248" s="84"/>
      <c r="K248" s="94">
        <v>1.9200000000008524</v>
      </c>
      <c r="L248" s="97" t="s">
        <v>175</v>
      </c>
      <c r="M248" s="98">
        <v>0.06</v>
      </c>
      <c r="N248" s="98">
        <v>2.2000000000003281E-2</v>
      </c>
      <c r="O248" s="94">
        <v>1136493.340422</v>
      </c>
      <c r="P248" s="96">
        <v>107.39</v>
      </c>
      <c r="Q248" s="84"/>
      <c r="R248" s="94">
        <v>1220.4801603629999</v>
      </c>
      <c r="S248" s="95">
        <v>2.7697491716585807E-3</v>
      </c>
      <c r="T248" s="95">
        <f t="shared" si="4"/>
        <v>2.4771739912937312E-3</v>
      </c>
      <c r="U248" s="95">
        <f>R248/'סכום נכסי הקרן'!$C$42</f>
        <v>2.6030351207922481E-4</v>
      </c>
    </row>
    <row r="249" spans="2:21" s="140" customFormat="1">
      <c r="B249" s="87" t="s">
        <v>888</v>
      </c>
      <c r="C249" s="84" t="s">
        <v>889</v>
      </c>
      <c r="D249" s="97" t="s">
        <v>131</v>
      </c>
      <c r="E249" s="97" t="s">
        <v>326</v>
      </c>
      <c r="F249" s="84" t="s">
        <v>677</v>
      </c>
      <c r="G249" s="97" t="s">
        <v>492</v>
      </c>
      <c r="H249" s="84" t="s">
        <v>666</v>
      </c>
      <c r="I249" s="84" t="s">
        <v>378</v>
      </c>
      <c r="J249" s="84"/>
      <c r="K249" s="94">
        <v>3.4699999999293119</v>
      </c>
      <c r="L249" s="97" t="s">
        <v>175</v>
      </c>
      <c r="M249" s="98">
        <v>5.9000000000000004E-2</v>
      </c>
      <c r="N249" s="98">
        <v>3.2899999999062512E-2</v>
      </c>
      <c r="O249" s="94">
        <v>18249.655538999999</v>
      </c>
      <c r="P249" s="96">
        <v>109.3</v>
      </c>
      <c r="Q249" s="84"/>
      <c r="R249" s="94">
        <v>19.946873603</v>
      </c>
      <c r="S249" s="95">
        <v>2.0520240691786912E-5</v>
      </c>
      <c r="T249" s="95">
        <f t="shared" si="4"/>
        <v>4.0485604028400434E-5</v>
      </c>
      <c r="U249" s="95">
        <f>R249/'סכום נכסי הקרן'!$C$42</f>
        <v>4.2542610871421169E-6</v>
      </c>
    </row>
    <row r="250" spans="2:21" s="140" customFormat="1">
      <c r="B250" s="87" t="s">
        <v>890</v>
      </c>
      <c r="C250" s="84" t="s">
        <v>891</v>
      </c>
      <c r="D250" s="97" t="s">
        <v>131</v>
      </c>
      <c r="E250" s="97" t="s">
        <v>326</v>
      </c>
      <c r="F250" s="84" t="s">
        <v>680</v>
      </c>
      <c r="G250" s="97" t="s">
        <v>377</v>
      </c>
      <c r="H250" s="84" t="s">
        <v>666</v>
      </c>
      <c r="I250" s="84" t="s">
        <v>378</v>
      </c>
      <c r="J250" s="84"/>
      <c r="K250" s="94">
        <v>3.9000001822504649</v>
      </c>
      <c r="L250" s="97" t="s">
        <v>175</v>
      </c>
      <c r="M250" s="98">
        <v>6.9000000000000006E-2</v>
      </c>
      <c r="N250" s="98">
        <v>0.11090000747226907</v>
      </c>
      <c r="O250" s="94">
        <v>5.6760380000000001</v>
      </c>
      <c r="P250" s="96">
        <v>87</v>
      </c>
      <c r="Q250" s="84"/>
      <c r="R250" s="94">
        <v>4.9382590000000004E-3</v>
      </c>
      <c r="S250" s="95">
        <v>8.5797651312577369E-9</v>
      </c>
      <c r="T250" s="95">
        <f t="shared" si="4"/>
        <v>1.0023044334808217E-8</v>
      </c>
      <c r="U250" s="95">
        <f>R250/'סכום נכסי הקרן'!$C$42</f>
        <v>1.0532298705081107E-9</v>
      </c>
    </row>
    <row r="251" spans="2:21" s="140" customFormat="1">
      <c r="B251" s="87" t="s">
        <v>892</v>
      </c>
      <c r="C251" s="84" t="s">
        <v>893</v>
      </c>
      <c r="D251" s="97" t="s">
        <v>131</v>
      </c>
      <c r="E251" s="97" t="s">
        <v>326</v>
      </c>
      <c r="F251" s="84" t="s">
        <v>894</v>
      </c>
      <c r="G251" s="97" t="s">
        <v>377</v>
      </c>
      <c r="H251" s="84" t="s">
        <v>666</v>
      </c>
      <c r="I251" s="84" t="s">
        <v>171</v>
      </c>
      <c r="J251" s="84"/>
      <c r="K251" s="94">
        <v>3.6500000000006012</v>
      </c>
      <c r="L251" s="97" t="s">
        <v>175</v>
      </c>
      <c r="M251" s="98">
        <v>4.5999999999999999E-2</v>
      </c>
      <c r="N251" s="98">
        <v>0.11509999999999469</v>
      </c>
      <c r="O251" s="94">
        <v>729407.98517700005</v>
      </c>
      <c r="P251" s="96">
        <v>79.849999999999994</v>
      </c>
      <c r="Q251" s="84"/>
      <c r="R251" s="94">
        <v>582.432276581</v>
      </c>
      <c r="S251" s="95">
        <v>2.8830355145335971E-3</v>
      </c>
      <c r="T251" s="95">
        <f t="shared" si="4"/>
        <v>1.1821462847928074E-3</v>
      </c>
      <c r="U251" s="95">
        <f>R251/'סכום נכסי הקרן'!$C$42</f>
        <v>1.2422091900063378E-4</v>
      </c>
    </row>
    <row r="252" spans="2:21" s="140" customFormat="1">
      <c r="B252" s="87" t="s">
        <v>895</v>
      </c>
      <c r="C252" s="84" t="s">
        <v>896</v>
      </c>
      <c r="D252" s="97" t="s">
        <v>131</v>
      </c>
      <c r="E252" s="97" t="s">
        <v>326</v>
      </c>
      <c r="F252" s="84" t="s">
        <v>897</v>
      </c>
      <c r="G252" s="97" t="s">
        <v>586</v>
      </c>
      <c r="H252" s="84" t="s">
        <v>898</v>
      </c>
      <c r="I252" s="84" t="s">
        <v>378</v>
      </c>
      <c r="J252" s="84"/>
      <c r="K252" s="94">
        <v>1.219999999998965</v>
      </c>
      <c r="L252" s="97" t="s">
        <v>175</v>
      </c>
      <c r="M252" s="98">
        <v>4.7E-2</v>
      </c>
      <c r="N252" s="98">
        <v>3.3999999999948252E-2</v>
      </c>
      <c r="O252" s="94">
        <v>189469.318356</v>
      </c>
      <c r="P252" s="96">
        <v>102</v>
      </c>
      <c r="Q252" s="84"/>
      <c r="R252" s="94">
        <v>193.25869831</v>
      </c>
      <c r="S252" s="95">
        <v>2.8669940919160372E-3</v>
      </c>
      <c r="T252" s="95">
        <f t="shared" si="4"/>
        <v>3.9225170272528349E-4</v>
      </c>
      <c r="U252" s="95">
        <f>R252/'סכום נכסי הקרן'!$C$42</f>
        <v>4.1218136552904032E-5</v>
      </c>
    </row>
    <row r="253" spans="2:21" s="140" customFormat="1">
      <c r="B253" s="83"/>
      <c r="C253" s="84"/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94"/>
      <c r="P253" s="96"/>
      <c r="Q253" s="84"/>
      <c r="R253" s="84"/>
      <c r="S253" s="84"/>
      <c r="T253" s="95"/>
      <c r="U253" s="84"/>
    </row>
    <row r="254" spans="2:21" s="140" customFormat="1">
      <c r="B254" s="102" t="s">
        <v>50</v>
      </c>
      <c r="C254" s="82"/>
      <c r="D254" s="82"/>
      <c r="E254" s="82"/>
      <c r="F254" s="82"/>
      <c r="G254" s="82"/>
      <c r="H254" s="82"/>
      <c r="I254" s="82"/>
      <c r="J254" s="82"/>
      <c r="K254" s="91">
        <v>4.3532895762396198</v>
      </c>
      <c r="L254" s="82"/>
      <c r="M254" s="82"/>
      <c r="N254" s="104">
        <v>5.839132324538937E-2</v>
      </c>
      <c r="O254" s="91"/>
      <c r="P254" s="93"/>
      <c r="Q254" s="82"/>
      <c r="R254" s="91">
        <v>15059.938123706002</v>
      </c>
      <c r="S254" s="82"/>
      <c r="T254" s="92">
        <f t="shared" ref="T254:T258" si="5">R254/$R$11</f>
        <v>3.0566729588985455E-2</v>
      </c>
      <c r="U254" s="92">
        <f>R254/'סכום נכסי הקרן'!$C$42</f>
        <v>3.2119774762504423E-3</v>
      </c>
    </row>
    <row r="255" spans="2:21" s="140" customFormat="1">
      <c r="B255" s="87" t="s">
        <v>899</v>
      </c>
      <c r="C255" s="84" t="s">
        <v>900</v>
      </c>
      <c r="D255" s="97" t="s">
        <v>131</v>
      </c>
      <c r="E255" s="97" t="s">
        <v>326</v>
      </c>
      <c r="F255" s="84" t="s">
        <v>901</v>
      </c>
      <c r="G255" s="97" t="s">
        <v>878</v>
      </c>
      <c r="H255" s="84" t="s">
        <v>392</v>
      </c>
      <c r="I255" s="84" t="s">
        <v>378</v>
      </c>
      <c r="J255" s="84"/>
      <c r="K255" s="94">
        <v>3.499999999999845</v>
      </c>
      <c r="L255" s="97" t="s">
        <v>175</v>
      </c>
      <c r="M255" s="98">
        <v>3.49E-2</v>
      </c>
      <c r="N255" s="98">
        <v>4.8599999999998283E-2</v>
      </c>
      <c r="O255" s="94">
        <v>6501258.3934529992</v>
      </c>
      <c r="P255" s="96">
        <v>99.95</v>
      </c>
      <c r="Q255" s="84"/>
      <c r="R255" s="94">
        <v>6498.0076110919999</v>
      </c>
      <c r="S255" s="95">
        <v>3.0566542928020845E-3</v>
      </c>
      <c r="T255" s="95">
        <f t="shared" si="5"/>
        <v>1.318882188518187E-2</v>
      </c>
      <c r="U255" s="95">
        <f>R255/'סכום נכסי הקרן'!$C$42</f>
        <v>1.3858924197356081E-3</v>
      </c>
    </row>
    <row r="256" spans="2:21" s="140" customFormat="1">
      <c r="B256" s="87" t="s">
        <v>902</v>
      </c>
      <c r="C256" s="84" t="s">
        <v>903</v>
      </c>
      <c r="D256" s="97" t="s">
        <v>131</v>
      </c>
      <c r="E256" s="97" t="s">
        <v>326</v>
      </c>
      <c r="F256" s="84" t="s">
        <v>904</v>
      </c>
      <c r="G256" s="97" t="s">
        <v>878</v>
      </c>
      <c r="H256" s="84" t="s">
        <v>590</v>
      </c>
      <c r="I256" s="84" t="s">
        <v>171</v>
      </c>
      <c r="J256" s="84"/>
      <c r="K256" s="94">
        <v>5.1599999999995605</v>
      </c>
      <c r="L256" s="97" t="s">
        <v>175</v>
      </c>
      <c r="M256" s="98">
        <v>4.6900000000000004E-2</v>
      </c>
      <c r="N256" s="98">
        <v>6.7199999999998539E-2</v>
      </c>
      <c r="O256" s="94">
        <v>556074.76340099995</v>
      </c>
      <c r="P256" s="96">
        <v>97.89</v>
      </c>
      <c r="Q256" s="84"/>
      <c r="R256" s="94">
        <v>544.34161118899999</v>
      </c>
      <c r="S256" s="95">
        <v>2.4768696925959289E-4</v>
      </c>
      <c r="T256" s="95">
        <f t="shared" si="5"/>
        <v>1.1048347407919031E-3</v>
      </c>
      <c r="U256" s="95">
        <f>R256/'סכום נכסי הקרן'!$C$42</f>
        <v>1.1609695738209899E-4</v>
      </c>
    </row>
    <row r="257" spans="2:21" s="140" customFormat="1">
      <c r="B257" s="87" t="s">
        <v>905</v>
      </c>
      <c r="C257" s="84" t="s">
        <v>906</v>
      </c>
      <c r="D257" s="97" t="s">
        <v>131</v>
      </c>
      <c r="E257" s="97" t="s">
        <v>326</v>
      </c>
      <c r="F257" s="84" t="s">
        <v>904</v>
      </c>
      <c r="G257" s="97" t="s">
        <v>878</v>
      </c>
      <c r="H257" s="84" t="s">
        <v>590</v>
      </c>
      <c r="I257" s="84" t="s">
        <v>171</v>
      </c>
      <c r="J257" s="84"/>
      <c r="K257" s="94">
        <v>5.2599999999995966</v>
      </c>
      <c r="L257" s="97" t="s">
        <v>175</v>
      </c>
      <c r="M257" s="98">
        <v>4.6900000000000004E-2</v>
      </c>
      <c r="N257" s="98">
        <v>6.7199999999995055E-2</v>
      </c>
      <c r="O257" s="94">
        <v>7081017.6773339994</v>
      </c>
      <c r="P257" s="96">
        <v>99.46</v>
      </c>
      <c r="Q257" s="84"/>
      <c r="R257" s="94">
        <v>7042.7801981340008</v>
      </c>
      <c r="S257" s="95">
        <v>3.7786185287076238E-3</v>
      </c>
      <c r="T257" s="95">
        <f t="shared" si="5"/>
        <v>1.4294531365448124E-2</v>
      </c>
      <c r="U257" s="95">
        <f>R257/'סכום נכסי הקרן'!$C$42</f>
        <v>1.502081295472303E-3</v>
      </c>
    </row>
    <row r="258" spans="2:21" s="140" customFormat="1">
      <c r="B258" s="87" t="s">
        <v>907</v>
      </c>
      <c r="C258" s="84" t="s">
        <v>908</v>
      </c>
      <c r="D258" s="97" t="s">
        <v>131</v>
      </c>
      <c r="E258" s="97" t="s">
        <v>326</v>
      </c>
      <c r="F258" s="84" t="s">
        <v>677</v>
      </c>
      <c r="G258" s="97" t="s">
        <v>492</v>
      </c>
      <c r="H258" s="84" t="s">
        <v>666</v>
      </c>
      <c r="I258" s="84" t="s">
        <v>378</v>
      </c>
      <c r="J258" s="84"/>
      <c r="K258" s="94">
        <v>3.0400000000003691</v>
      </c>
      <c r="L258" s="97" t="s">
        <v>175</v>
      </c>
      <c r="M258" s="98">
        <v>6.7000000000000004E-2</v>
      </c>
      <c r="N258" s="98">
        <v>5.5100000000016316E-2</v>
      </c>
      <c r="O258" s="94">
        <v>971505.58253500005</v>
      </c>
      <c r="P258" s="96">
        <v>100.34</v>
      </c>
      <c r="Q258" s="84"/>
      <c r="R258" s="94">
        <v>974.80870329100003</v>
      </c>
      <c r="S258" s="95">
        <v>8.0669932959643675E-4</v>
      </c>
      <c r="T258" s="95">
        <f t="shared" si="5"/>
        <v>1.9785415975635545E-3</v>
      </c>
      <c r="U258" s="95">
        <f>R258/'סכום נכסי הקרן'!$C$42</f>
        <v>2.079068036604316E-4</v>
      </c>
    </row>
    <row r="259" spans="2:21" s="140" customFormat="1">
      <c r="B259" s="146"/>
    </row>
    <row r="260" spans="2:21" s="140" customFormat="1">
      <c r="B260" s="146"/>
    </row>
    <row r="261" spans="2:21" s="140" customFormat="1">
      <c r="B261" s="146"/>
    </row>
    <row r="262" spans="2:21" s="140" customFormat="1">
      <c r="B262" s="147" t="s">
        <v>265</v>
      </c>
      <c r="C262" s="141"/>
      <c r="D262" s="141"/>
      <c r="E262" s="141"/>
      <c r="F262" s="141"/>
      <c r="G262" s="141"/>
      <c r="H262" s="141"/>
      <c r="I262" s="141"/>
      <c r="J262" s="141"/>
      <c r="K262" s="141"/>
    </row>
    <row r="263" spans="2:21" s="140" customFormat="1">
      <c r="B263" s="147" t="s">
        <v>123</v>
      </c>
      <c r="C263" s="141"/>
      <c r="D263" s="141"/>
      <c r="E263" s="141"/>
      <c r="F263" s="141"/>
      <c r="G263" s="141"/>
      <c r="H263" s="141"/>
      <c r="I263" s="141"/>
      <c r="J263" s="141"/>
      <c r="K263" s="141"/>
    </row>
    <row r="264" spans="2:21" s="140" customFormat="1">
      <c r="B264" s="147" t="s">
        <v>248</v>
      </c>
      <c r="C264" s="141"/>
      <c r="D264" s="141"/>
      <c r="E264" s="141"/>
      <c r="F264" s="141"/>
      <c r="G264" s="141"/>
      <c r="H264" s="141"/>
      <c r="I264" s="141"/>
      <c r="J264" s="141"/>
      <c r="K264" s="141"/>
    </row>
    <row r="265" spans="2:21" s="140" customFormat="1">
      <c r="B265" s="147" t="s">
        <v>256</v>
      </c>
      <c r="C265" s="141"/>
      <c r="D265" s="141"/>
      <c r="E265" s="141"/>
      <c r="F265" s="141"/>
      <c r="G265" s="141"/>
      <c r="H265" s="141"/>
      <c r="I265" s="141"/>
      <c r="J265" s="141"/>
      <c r="K265" s="141"/>
    </row>
    <row r="266" spans="2:21" s="140" customFormat="1">
      <c r="B266" s="176" t="s">
        <v>261</v>
      </c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2:21" s="140" customFormat="1">
      <c r="B267" s="146"/>
    </row>
    <row r="268" spans="2:21" s="140" customFormat="1">
      <c r="B268" s="146"/>
    </row>
    <row r="269" spans="2:21" s="140" customFormat="1">
      <c r="B269" s="146"/>
    </row>
    <row r="270" spans="2:21" s="140" customFormat="1">
      <c r="B270" s="146"/>
    </row>
    <row r="271" spans="2:21" s="140" customFormat="1">
      <c r="B271" s="146"/>
    </row>
    <row r="272" spans="2:21" s="140" customFormat="1">
      <c r="B272" s="146"/>
    </row>
    <row r="273" spans="2:2" s="140" customFormat="1">
      <c r="B273" s="146"/>
    </row>
    <row r="274" spans="2:2" s="140" customFormat="1">
      <c r="B274" s="146"/>
    </row>
    <row r="275" spans="2:2" s="140" customFormat="1">
      <c r="B275" s="146"/>
    </row>
    <row r="276" spans="2:2" s="140" customFormat="1">
      <c r="B276" s="146"/>
    </row>
    <row r="277" spans="2:2" s="140" customFormat="1">
      <c r="B277" s="146"/>
    </row>
    <row r="278" spans="2:2" s="140" customFormat="1">
      <c r="B278" s="146"/>
    </row>
    <row r="279" spans="2:2" s="140" customFormat="1">
      <c r="B279" s="146"/>
    </row>
    <row r="280" spans="2:2" s="140" customFormat="1">
      <c r="B280" s="146"/>
    </row>
    <row r="281" spans="2:2" s="140" customFormat="1">
      <c r="B281" s="146"/>
    </row>
    <row r="282" spans="2:2" s="140" customFormat="1">
      <c r="B282" s="146"/>
    </row>
    <row r="283" spans="2:2" s="140" customFormat="1">
      <c r="B283" s="146"/>
    </row>
    <row r="284" spans="2:2" s="140" customFormat="1">
      <c r="B284" s="146"/>
    </row>
    <row r="285" spans="2:2" s="140" customFormat="1">
      <c r="B285" s="146"/>
    </row>
    <row r="286" spans="2:2" s="140" customFormat="1">
      <c r="B286" s="146"/>
    </row>
    <row r="287" spans="2:2" s="140" customFormat="1">
      <c r="B287" s="146"/>
    </row>
    <row r="288" spans="2:2" s="140" customFormat="1">
      <c r="B288" s="146"/>
    </row>
    <row r="289" spans="2:2" s="140" customFormat="1">
      <c r="B289" s="146"/>
    </row>
    <row r="290" spans="2:2" s="140" customFormat="1">
      <c r="B290" s="146"/>
    </row>
    <row r="291" spans="2:2" s="140" customFormat="1">
      <c r="B291" s="146"/>
    </row>
    <row r="292" spans="2:2" s="140" customFormat="1">
      <c r="B292" s="146"/>
    </row>
    <row r="293" spans="2:2" s="140" customFormat="1">
      <c r="B293" s="146"/>
    </row>
    <row r="294" spans="2:2" s="140" customFormat="1">
      <c r="B294" s="146"/>
    </row>
    <row r="295" spans="2:2" s="140" customFormat="1">
      <c r="B295" s="146"/>
    </row>
    <row r="296" spans="2:2" s="140" customFormat="1">
      <c r="B296" s="146"/>
    </row>
    <row r="297" spans="2:2" s="140" customFormat="1">
      <c r="B297" s="146"/>
    </row>
    <row r="298" spans="2:2" s="140" customFormat="1">
      <c r="B298" s="146"/>
    </row>
    <row r="299" spans="2:2" s="140" customFormat="1">
      <c r="B299" s="146"/>
    </row>
    <row r="300" spans="2:2" s="140" customFormat="1">
      <c r="B300" s="146"/>
    </row>
    <row r="301" spans="2:2" s="140" customFormat="1">
      <c r="B301" s="146"/>
    </row>
    <row r="302" spans="2:2" s="140" customFormat="1">
      <c r="B302" s="146"/>
    </row>
    <row r="303" spans="2:2" s="140" customFormat="1">
      <c r="B303" s="146"/>
    </row>
    <row r="304" spans="2:2" s="140" customFormat="1">
      <c r="B304" s="146"/>
    </row>
    <row r="305" spans="2:2" s="140" customFormat="1">
      <c r="B305" s="146"/>
    </row>
    <row r="306" spans="2:2" s="140" customFormat="1">
      <c r="B306" s="146"/>
    </row>
    <row r="307" spans="2:2" s="140" customFormat="1">
      <c r="B307" s="146"/>
    </row>
    <row r="308" spans="2:2" s="140" customFormat="1">
      <c r="B308" s="146"/>
    </row>
    <row r="309" spans="2:2" s="140" customFormat="1">
      <c r="B309" s="146"/>
    </row>
    <row r="310" spans="2:2" s="140" customFormat="1">
      <c r="B310" s="146"/>
    </row>
    <row r="311" spans="2:2" s="140" customFormat="1">
      <c r="B311" s="146"/>
    </row>
    <row r="312" spans="2:2" s="140" customFormat="1">
      <c r="B312" s="146"/>
    </row>
    <row r="313" spans="2:2" s="140" customFormat="1">
      <c r="B313" s="146"/>
    </row>
    <row r="314" spans="2:2" s="140" customFormat="1">
      <c r="B314" s="146"/>
    </row>
    <row r="315" spans="2:2" s="140" customFormat="1">
      <c r="B315" s="146"/>
    </row>
    <row r="316" spans="2:2" s="140" customFormat="1">
      <c r="B316" s="146"/>
    </row>
    <row r="317" spans="2:2" s="140" customFormat="1">
      <c r="B317" s="146"/>
    </row>
    <row r="318" spans="2:2" s="140" customFormat="1">
      <c r="B318" s="146"/>
    </row>
    <row r="319" spans="2:2" s="140" customFormat="1">
      <c r="B319" s="146"/>
    </row>
    <row r="320" spans="2:2" s="140" customFormat="1">
      <c r="B320" s="146"/>
    </row>
    <row r="321" spans="2:2" s="140" customFormat="1">
      <c r="B321" s="146"/>
    </row>
    <row r="322" spans="2:2" s="140" customFormat="1">
      <c r="B322" s="146"/>
    </row>
    <row r="323" spans="2:2" s="140" customFormat="1">
      <c r="B323" s="146"/>
    </row>
    <row r="324" spans="2:2" s="140" customFormat="1">
      <c r="B324" s="146"/>
    </row>
    <row r="325" spans="2:2" s="140" customFormat="1">
      <c r="B325" s="146"/>
    </row>
    <row r="326" spans="2:2" s="140" customFormat="1">
      <c r="B326" s="146"/>
    </row>
    <row r="327" spans="2:2" s="140" customFormat="1">
      <c r="B327" s="146"/>
    </row>
    <row r="328" spans="2:2" s="140" customFormat="1">
      <c r="B328" s="146"/>
    </row>
    <row r="329" spans="2:2" s="140" customFormat="1">
      <c r="B329" s="146"/>
    </row>
    <row r="330" spans="2:2" s="140" customFormat="1">
      <c r="B330" s="146"/>
    </row>
    <row r="331" spans="2:2" s="140" customFormat="1">
      <c r="B331" s="146"/>
    </row>
    <row r="332" spans="2:2" s="140" customFormat="1">
      <c r="B332" s="146"/>
    </row>
    <row r="333" spans="2:2" s="140" customFormat="1">
      <c r="B333" s="146"/>
    </row>
    <row r="334" spans="2:2" s="140" customFormat="1">
      <c r="B334" s="146"/>
    </row>
    <row r="335" spans="2:2" s="140" customFormat="1">
      <c r="B335" s="146"/>
    </row>
    <row r="336" spans="2:2" s="140" customFormat="1">
      <c r="B336" s="146"/>
    </row>
    <row r="337" spans="2:2" s="140" customFormat="1">
      <c r="B337" s="146"/>
    </row>
    <row r="338" spans="2:2" s="140" customFormat="1">
      <c r="B338" s="146"/>
    </row>
    <row r="339" spans="2:2" s="140" customFormat="1">
      <c r="B339" s="146"/>
    </row>
    <row r="340" spans="2:2" s="140" customFormat="1">
      <c r="B340" s="146"/>
    </row>
    <row r="341" spans="2:2" s="140" customFormat="1">
      <c r="B341" s="146"/>
    </row>
    <row r="342" spans="2:2" s="140" customFormat="1">
      <c r="B342" s="146"/>
    </row>
    <row r="343" spans="2:2" s="140" customFormat="1">
      <c r="B343" s="146"/>
    </row>
    <row r="344" spans="2:2" s="140" customFormat="1">
      <c r="B344" s="146"/>
    </row>
    <row r="345" spans="2:2" s="140" customFormat="1">
      <c r="B345" s="146"/>
    </row>
    <row r="346" spans="2:2" s="140" customFormat="1">
      <c r="B346" s="146"/>
    </row>
    <row r="347" spans="2:2" s="140" customFormat="1">
      <c r="B347" s="146"/>
    </row>
    <row r="348" spans="2:2" s="140" customFormat="1">
      <c r="B348" s="146"/>
    </row>
    <row r="349" spans="2:2" s="140" customFormat="1">
      <c r="B349" s="146"/>
    </row>
    <row r="350" spans="2:2" s="140" customFormat="1">
      <c r="B350" s="146"/>
    </row>
    <row r="351" spans="2:2" s="140" customFormat="1">
      <c r="B351" s="146"/>
    </row>
    <row r="352" spans="2:2" s="140" customFormat="1">
      <c r="B352" s="146"/>
    </row>
    <row r="353" spans="2:2" s="140" customFormat="1">
      <c r="B353" s="146"/>
    </row>
    <row r="354" spans="2:2" s="140" customFormat="1">
      <c r="B354" s="146"/>
    </row>
    <row r="355" spans="2:2" s="140" customFormat="1">
      <c r="B355" s="146"/>
    </row>
    <row r="356" spans="2:2" s="140" customFormat="1">
      <c r="B356" s="146"/>
    </row>
    <row r="357" spans="2:2" s="140" customFormat="1">
      <c r="B357" s="146"/>
    </row>
    <row r="358" spans="2:2" s="140" customFormat="1">
      <c r="B358" s="146"/>
    </row>
    <row r="359" spans="2:2" s="140" customFormat="1">
      <c r="B359" s="146"/>
    </row>
    <row r="360" spans="2:2" s="140" customFormat="1">
      <c r="B360" s="146"/>
    </row>
    <row r="361" spans="2:2" s="140" customFormat="1">
      <c r="B361" s="146"/>
    </row>
    <row r="362" spans="2:2" s="140" customFormat="1">
      <c r="B362" s="146"/>
    </row>
    <row r="363" spans="2:2" s="140" customFormat="1">
      <c r="B363" s="146"/>
    </row>
    <row r="364" spans="2:2" s="140" customFormat="1">
      <c r="B364" s="146"/>
    </row>
    <row r="365" spans="2:2" s="140" customFormat="1">
      <c r="B365" s="146"/>
    </row>
    <row r="366" spans="2:2" s="140" customFormat="1">
      <c r="B366" s="146"/>
    </row>
    <row r="367" spans="2:2" s="140" customFormat="1">
      <c r="B367" s="146"/>
    </row>
    <row r="368" spans="2:2" s="140" customFormat="1">
      <c r="B368" s="146"/>
    </row>
    <row r="369" spans="2:2" s="140" customFormat="1">
      <c r="B369" s="146"/>
    </row>
    <row r="370" spans="2:2" s="140" customFormat="1">
      <c r="B370" s="146"/>
    </row>
    <row r="371" spans="2:2" s="140" customFormat="1">
      <c r="B371" s="146"/>
    </row>
    <row r="372" spans="2:2" s="140" customFormat="1">
      <c r="B372" s="146"/>
    </row>
    <row r="373" spans="2:2" s="140" customFormat="1">
      <c r="B373" s="146"/>
    </row>
    <row r="374" spans="2:2" s="140" customFormat="1">
      <c r="B374" s="146"/>
    </row>
    <row r="375" spans="2:2" s="140" customFormat="1">
      <c r="B375" s="146"/>
    </row>
    <row r="376" spans="2:2" s="140" customFormat="1">
      <c r="B376" s="146"/>
    </row>
    <row r="377" spans="2:2" s="140" customFormat="1">
      <c r="B377" s="146"/>
    </row>
    <row r="378" spans="2:2" s="140" customFormat="1">
      <c r="B378" s="146"/>
    </row>
    <row r="379" spans="2:2" s="140" customFormat="1">
      <c r="B379" s="146"/>
    </row>
    <row r="380" spans="2:2" s="140" customFormat="1">
      <c r="B380" s="146"/>
    </row>
    <row r="381" spans="2:2" s="140" customFormat="1">
      <c r="B381" s="146"/>
    </row>
    <row r="382" spans="2:2" s="140" customFormat="1">
      <c r="B382" s="146"/>
    </row>
    <row r="383" spans="2:2" s="140" customFormat="1">
      <c r="B383" s="146"/>
    </row>
    <row r="384" spans="2:2" s="140" customFormat="1">
      <c r="B384" s="146"/>
    </row>
    <row r="385" spans="2:2" s="140" customFormat="1">
      <c r="B385" s="146"/>
    </row>
    <row r="386" spans="2:2" s="140" customFormat="1">
      <c r="B386" s="146"/>
    </row>
    <row r="387" spans="2:2" s="140" customFormat="1">
      <c r="B387" s="146"/>
    </row>
    <row r="388" spans="2:2" s="140" customFormat="1">
      <c r="B388" s="146"/>
    </row>
    <row r="389" spans="2:2" s="140" customFormat="1">
      <c r="B389" s="146"/>
    </row>
    <row r="390" spans="2:2" s="140" customFormat="1">
      <c r="B390" s="146"/>
    </row>
    <row r="391" spans="2:2" s="140" customFormat="1">
      <c r="B391" s="146"/>
    </row>
    <row r="392" spans="2:2" s="140" customFormat="1">
      <c r="B392" s="146"/>
    </row>
    <row r="393" spans="2:2" s="140" customFormat="1">
      <c r="B393" s="146"/>
    </row>
    <row r="394" spans="2:2" s="140" customFormat="1">
      <c r="B394" s="146"/>
    </row>
    <row r="395" spans="2:2" s="140" customFormat="1">
      <c r="B395" s="146"/>
    </row>
    <row r="396" spans="2:2" s="140" customFormat="1">
      <c r="B396" s="146"/>
    </row>
    <row r="397" spans="2:2" s="140" customFormat="1">
      <c r="B397" s="146"/>
    </row>
    <row r="398" spans="2:2" s="140" customFormat="1">
      <c r="B398" s="146"/>
    </row>
    <row r="399" spans="2:2" s="140" customFormat="1">
      <c r="B399" s="146"/>
    </row>
    <row r="400" spans="2:2" s="140" customFormat="1">
      <c r="B400" s="146"/>
    </row>
    <row r="401" spans="2:2" s="140" customFormat="1">
      <c r="B401" s="146"/>
    </row>
    <row r="402" spans="2:2" s="140" customFormat="1">
      <c r="B402" s="146"/>
    </row>
    <row r="403" spans="2:2" s="140" customFormat="1">
      <c r="B403" s="146"/>
    </row>
    <row r="404" spans="2:2" s="140" customFormat="1">
      <c r="B404" s="146"/>
    </row>
    <row r="405" spans="2:2" s="140" customFormat="1">
      <c r="B405" s="146"/>
    </row>
    <row r="406" spans="2:2" s="140" customFormat="1">
      <c r="B406" s="146"/>
    </row>
    <row r="407" spans="2:2" s="140" customFormat="1">
      <c r="B407" s="146"/>
    </row>
    <row r="408" spans="2:2" s="140" customFormat="1">
      <c r="B408" s="146"/>
    </row>
    <row r="409" spans="2:2" s="140" customFormat="1">
      <c r="B409" s="146"/>
    </row>
    <row r="410" spans="2:2" s="140" customFormat="1">
      <c r="B410" s="146"/>
    </row>
    <row r="411" spans="2:2" s="140" customFormat="1">
      <c r="B411" s="146"/>
    </row>
    <row r="412" spans="2:2" s="140" customFormat="1">
      <c r="B412" s="146"/>
    </row>
    <row r="413" spans="2:2" s="140" customFormat="1">
      <c r="B413" s="146"/>
    </row>
    <row r="414" spans="2:2" s="140" customFormat="1">
      <c r="B414" s="146"/>
    </row>
    <row r="415" spans="2:2" s="140" customFormat="1">
      <c r="B415" s="146"/>
    </row>
    <row r="416" spans="2:2" s="140" customFormat="1">
      <c r="B416" s="146"/>
    </row>
    <row r="417" spans="2:2" s="140" customFormat="1">
      <c r="B417" s="146"/>
    </row>
    <row r="418" spans="2:2" s="140" customFormat="1">
      <c r="B418" s="146"/>
    </row>
    <row r="419" spans="2:2" s="140" customFormat="1">
      <c r="B419" s="146"/>
    </row>
    <row r="420" spans="2:2" s="140" customFormat="1">
      <c r="B420" s="146"/>
    </row>
    <row r="421" spans="2:2" s="140" customFormat="1">
      <c r="B421" s="146"/>
    </row>
    <row r="422" spans="2:2" s="140" customFormat="1">
      <c r="B422" s="146"/>
    </row>
    <row r="423" spans="2:2" s="140" customFormat="1">
      <c r="B423" s="146"/>
    </row>
    <row r="424" spans="2:2" s="140" customFormat="1">
      <c r="B424" s="146"/>
    </row>
    <row r="425" spans="2:2" s="140" customFormat="1">
      <c r="B425" s="146"/>
    </row>
    <row r="426" spans="2:2" s="140" customFormat="1">
      <c r="B426" s="146"/>
    </row>
    <row r="427" spans="2:2" s="140" customFormat="1">
      <c r="B427" s="146"/>
    </row>
    <row r="428" spans="2:2" s="140" customFormat="1">
      <c r="B428" s="146"/>
    </row>
    <row r="429" spans="2:2" s="140" customFormat="1">
      <c r="B429" s="146"/>
    </row>
    <row r="430" spans="2:2" s="140" customFormat="1">
      <c r="B430" s="146"/>
    </row>
    <row r="431" spans="2:2" s="140" customFormat="1">
      <c r="B431" s="146"/>
    </row>
    <row r="432" spans="2:2" s="140" customFormat="1">
      <c r="B432" s="146"/>
    </row>
    <row r="433" spans="2:2" s="140" customFormat="1">
      <c r="B433" s="146"/>
    </row>
    <row r="434" spans="2:2" s="140" customFormat="1">
      <c r="B434" s="146"/>
    </row>
    <row r="435" spans="2:2" s="140" customFormat="1">
      <c r="B435" s="146"/>
    </row>
    <row r="436" spans="2:2" s="140" customFormat="1">
      <c r="B436" s="146"/>
    </row>
    <row r="437" spans="2:2" s="140" customFormat="1">
      <c r="B437" s="146"/>
    </row>
    <row r="438" spans="2:2" s="140" customFormat="1">
      <c r="B438" s="146"/>
    </row>
    <row r="439" spans="2:2" s="140" customFormat="1">
      <c r="B439" s="146"/>
    </row>
    <row r="440" spans="2:2" s="140" customFormat="1">
      <c r="B440" s="146"/>
    </row>
    <row r="441" spans="2:2" s="140" customFormat="1">
      <c r="B441" s="146"/>
    </row>
    <row r="442" spans="2:2" s="140" customFormat="1">
      <c r="B442" s="146"/>
    </row>
    <row r="443" spans="2:2" s="140" customFormat="1">
      <c r="B443" s="146"/>
    </row>
    <row r="444" spans="2:2" s="140" customFormat="1">
      <c r="B444" s="146"/>
    </row>
    <row r="445" spans="2:2" s="140" customFormat="1">
      <c r="B445" s="146"/>
    </row>
    <row r="446" spans="2:2" s="140" customFormat="1">
      <c r="B446" s="146"/>
    </row>
    <row r="447" spans="2:2" s="140" customFormat="1">
      <c r="B447" s="146"/>
    </row>
    <row r="448" spans="2:2" s="140" customFormat="1">
      <c r="B448" s="146"/>
    </row>
    <row r="449" spans="2:6" s="140" customFormat="1">
      <c r="B449" s="146"/>
    </row>
    <row r="450" spans="2:6" s="140" customFormat="1">
      <c r="B450" s="146"/>
    </row>
    <row r="451" spans="2:6" s="140" customFormat="1">
      <c r="B451" s="146"/>
    </row>
    <row r="452" spans="2:6" s="140" customFormat="1">
      <c r="B452" s="146"/>
    </row>
    <row r="453" spans="2:6" s="140" customFormat="1">
      <c r="B453" s="146"/>
    </row>
    <row r="454" spans="2:6" s="140" customFormat="1">
      <c r="B454" s="146"/>
    </row>
    <row r="455" spans="2:6" s="140" customFormat="1">
      <c r="B455" s="146"/>
    </row>
    <row r="456" spans="2:6" s="140" customFormat="1">
      <c r="B456" s="146"/>
    </row>
    <row r="457" spans="2:6">
      <c r="C457" s="1"/>
      <c r="D457" s="1"/>
      <c r="E457" s="1"/>
      <c r="F457" s="1"/>
    </row>
    <row r="458" spans="2:6">
      <c r="C458" s="1"/>
      <c r="D458" s="1"/>
      <c r="E458" s="1"/>
      <c r="F458" s="1"/>
    </row>
    <row r="459" spans="2:6">
      <c r="C459" s="1"/>
      <c r="D459" s="1"/>
      <c r="E459" s="1"/>
      <c r="F459" s="1"/>
    </row>
    <row r="460" spans="2:6">
      <c r="C460" s="1"/>
      <c r="D460" s="1"/>
      <c r="E460" s="1"/>
      <c r="F460" s="1"/>
    </row>
    <row r="461" spans="2:6">
      <c r="C461" s="1"/>
      <c r="D461" s="1"/>
      <c r="E461" s="1"/>
      <c r="F461" s="1"/>
    </row>
    <row r="462" spans="2:6">
      <c r="C462" s="1"/>
      <c r="D462" s="1"/>
      <c r="E462" s="1"/>
      <c r="F462" s="1"/>
    </row>
    <row r="463" spans="2:6">
      <c r="C463" s="1"/>
      <c r="D463" s="1"/>
      <c r="E463" s="1"/>
      <c r="F463" s="1"/>
    </row>
    <row r="464" spans="2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4"/>
      <c r="C796" s="1"/>
      <c r="D796" s="1"/>
      <c r="E796" s="1"/>
      <c r="F796" s="1"/>
    </row>
    <row r="797" spans="2:6">
      <c r="B797" s="44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266:K266"/>
  </mergeCells>
  <phoneticPr fontId="5" type="noConversion"/>
  <conditionalFormatting sqref="B12:B258">
    <cfRule type="cellIs" dxfId="13" priority="2" operator="equal">
      <formula>"NR3"</formula>
    </cfRule>
  </conditionalFormatting>
  <conditionalFormatting sqref="B12:B258">
    <cfRule type="containsText" dxfId="12" priority="1" operator="containsText" text="הפרשה ">
      <formula>NOT(ISERROR(SEARCH("הפרשה ",B12)))</formula>
    </cfRule>
  </conditionalFormatting>
  <dataValidations count="6">
    <dataValidation type="list" allowBlank="1" showInputMessage="1" showErrorMessage="1" sqref="G556:G828">
      <formula1>$Z$7:$Z$24</formula1>
    </dataValidation>
    <dataValidation allowBlank="1" showInputMessage="1" showErrorMessage="1" sqref="H2 B34 Q9 B36 B264 B266"/>
    <dataValidation type="list" allowBlank="1" showInputMessage="1" showErrorMessage="1" sqref="I12:I35 I267:I828 I37:I265">
      <formula1>$AB$7:$AB$10</formula1>
    </dataValidation>
    <dataValidation type="list" allowBlank="1" showInputMessage="1" showErrorMessage="1" sqref="E12:E35 E267:E822 E37:E265">
      <formula1>$X$7:$X$24</formula1>
    </dataValidation>
    <dataValidation type="list" allowBlank="1" showInputMessage="1" showErrorMessage="1" sqref="L12:L828">
      <formula1>$AC$7:$AC$20</formula1>
    </dataValidation>
    <dataValidation type="list" allowBlank="1" showInputMessage="1" showErrorMessage="1" sqref="G12:G35 G267:G555 G37:G265">
      <formula1>$Z$7:$Z$29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63"/>
  <sheetViews>
    <sheetView rightToLeft="1" workbookViewId="0">
      <selection activeCell="A11" sqref="A11:XFD362"/>
    </sheetView>
  </sheetViews>
  <sheetFormatPr defaultColWidth="9.140625" defaultRowHeight="18"/>
  <cols>
    <col min="1" max="1" width="6.28515625" style="1" customWidth="1"/>
    <col min="2" max="2" width="42.7109375" style="2" bestFit="1" customWidth="1"/>
    <col min="3" max="3" width="41.7109375" style="2" bestFit="1" customWidth="1"/>
    <col min="4" max="4" width="9.7109375" style="2" bestFit="1" customWidth="1"/>
    <col min="5" max="5" width="8" style="2" bestFit="1" customWidth="1"/>
    <col min="6" max="6" width="11.28515625" style="2" bestFit="1" customWidth="1"/>
    <col min="7" max="7" width="35.7109375" style="2" bestFit="1" customWidth="1"/>
    <col min="8" max="8" width="12.28515625" style="1" bestFit="1" customWidth="1"/>
    <col min="9" max="9" width="14.28515625" style="1" bestFit="1" customWidth="1"/>
    <col min="10" max="10" width="10.7109375" style="1" bestFit="1" customWidth="1"/>
    <col min="11" max="11" width="9" style="1" bestFit="1" customWidth="1"/>
    <col min="12" max="12" width="11.28515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" width="7.7109375" style="1" customWidth="1"/>
    <col min="17" max="17" width="7.140625" style="1" customWidth="1"/>
    <col min="18" max="18" width="6" style="1" customWidth="1"/>
    <col min="19" max="19" width="7.85546875" style="1" customWidth="1"/>
    <col min="20" max="20" width="8.140625" style="1" customWidth="1"/>
    <col min="21" max="21" width="6.28515625" style="1" customWidth="1"/>
    <col min="22" max="22" width="8" style="1" customWidth="1"/>
    <col min="23" max="23" width="8.7109375" style="1" customWidth="1"/>
    <col min="24" max="24" width="10" style="1" customWidth="1"/>
    <col min="25" max="25" width="9.5703125" style="1" customWidth="1"/>
    <col min="26" max="26" width="6.140625" style="1" customWidth="1"/>
    <col min="27" max="28" width="5.7109375" style="1" customWidth="1"/>
    <col min="29" max="29" width="6.85546875" style="1" customWidth="1"/>
    <col min="30" max="30" width="6.42578125" style="1" customWidth="1"/>
    <col min="31" max="31" width="6.7109375" style="1" customWidth="1"/>
    <col min="32" max="32" width="7.28515625" style="1" customWidth="1"/>
    <col min="33" max="44" width="5.7109375" style="1" customWidth="1"/>
    <col min="45" max="16384" width="9.140625" style="1"/>
  </cols>
  <sheetData>
    <row r="1" spans="2:62">
      <c r="B1" s="57" t="s">
        <v>190</v>
      </c>
      <c r="C1" s="78" t="s" vm="1">
        <v>266</v>
      </c>
    </row>
    <row r="2" spans="2:62">
      <c r="B2" s="57" t="s">
        <v>189</v>
      </c>
      <c r="C2" s="78" t="s">
        <v>267</v>
      </c>
    </row>
    <row r="3" spans="2:62">
      <c r="B3" s="57" t="s">
        <v>191</v>
      </c>
      <c r="C3" s="78" t="s">
        <v>268</v>
      </c>
    </row>
    <row r="4" spans="2:62">
      <c r="B4" s="57" t="s">
        <v>192</v>
      </c>
      <c r="C4" s="78">
        <v>8801</v>
      </c>
    </row>
    <row r="6" spans="2:62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BJ6" s="3"/>
    </row>
    <row r="7" spans="2:62" ht="26.25" customHeight="1">
      <c r="B7" s="173" t="s">
        <v>100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5"/>
      <c r="BF7" s="3"/>
      <c r="BJ7" s="3"/>
    </row>
    <row r="8" spans="2:62" s="3" customFormat="1" ht="78.75">
      <c r="B8" s="23" t="s">
        <v>126</v>
      </c>
      <c r="C8" s="31" t="s">
        <v>48</v>
      </c>
      <c r="D8" s="31" t="s">
        <v>130</v>
      </c>
      <c r="E8" s="31" t="s">
        <v>236</v>
      </c>
      <c r="F8" s="31" t="s">
        <v>128</v>
      </c>
      <c r="G8" s="31" t="s">
        <v>70</v>
      </c>
      <c r="H8" s="31" t="s">
        <v>112</v>
      </c>
      <c r="I8" s="14" t="s">
        <v>250</v>
      </c>
      <c r="J8" s="14" t="s">
        <v>249</v>
      </c>
      <c r="K8" s="31" t="s">
        <v>264</v>
      </c>
      <c r="L8" s="14" t="s">
        <v>67</v>
      </c>
      <c r="M8" s="14" t="s">
        <v>64</v>
      </c>
      <c r="N8" s="14" t="s">
        <v>193</v>
      </c>
      <c r="O8" s="15" t="s">
        <v>195</v>
      </c>
      <c r="BF8" s="1"/>
      <c r="BG8" s="1"/>
      <c r="BH8" s="1"/>
      <c r="BJ8" s="4"/>
    </row>
    <row r="9" spans="2:62" s="3" customFormat="1" ht="24" customHeight="1">
      <c r="B9" s="16"/>
      <c r="C9" s="17"/>
      <c r="D9" s="17"/>
      <c r="E9" s="17"/>
      <c r="F9" s="17"/>
      <c r="G9" s="17"/>
      <c r="H9" s="17"/>
      <c r="I9" s="17" t="s">
        <v>257</v>
      </c>
      <c r="J9" s="17"/>
      <c r="K9" s="17" t="s">
        <v>253</v>
      </c>
      <c r="L9" s="17" t="s">
        <v>253</v>
      </c>
      <c r="M9" s="17" t="s">
        <v>20</v>
      </c>
      <c r="N9" s="17" t="s">
        <v>20</v>
      </c>
      <c r="O9" s="18" t="s">
        <v>20</v>
      </c>
      <c r="BF9" s="1"/>
      <c r="BH9" s="1"/>
      <c r="BJ9" s="4"/>
    </row>
    <row r="10" spans="2:62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1" t="s">
        <v>10</v>
      </c>
      <c r="M10" s="21" t="s">
        <v>11</v>
      </c>
      <c r="N10" s="21" t="s">
        <v>12</v>
      </c>
      <c r="O10" s="21" t="s">
        <v>13</v>
      </c>
      <c r="BF10" s="1"/>
      <c r="BG10" s="3"/>
      <c r="BH10" s="1"/>
      <c r="BJ10" s="1"/>
    </row>
    <row r="11" spans="2:62" s="139" customFormat="1" ht="18" customHeight="1">
      <c r="B11" s="79" t="s">
        <v>30</v>
      </c>
      <c r="C11" s="80"/>
      <c r="D11" s="80"/>
      <c r="E11" s="80"/>
      <c r="F11" s="80"/>
      <c r="G11" s="80"/>
      <c r="H11" s="80"/>
      <c r="I11" s="88"/>
      <c r="J11" s="90"/>
      <c r="K11" s="88">
        <v>3129.4419691029998</v>
      </c>
      <c r="L11" s="88">
        <v>709384.19287859229</v>
      </c>
      <c r="M11" s="80"/>
      <c r="N11" s="89">
        <f>L11/$L$11</f>
        <v>1</v>
      </c>
      <c r="O11" s="89">
        <f>L11/'סכום נכסי הקרן'!$C$42</f>
        <v>0.15129717206125082</v>
      </c>
      <c r="BF11" s="140"/>
      <c r="BG11" s="144"/>
      <c r="BH11" s="140"/>
      <c r="BJ11" s="140"/>
    </row>
    <row r="12" spans="2:62" s="140" customFormat="1" ht="20.25">
      <c r="B12" s="81" t="s">
        <v>244</v>
      </c>
      <c r="C12" s="82"/>
      <c r="D12" s="82"/>
      <c r="E12" s="82"/>
      <c r="F12" s="82"/>
      <c r="G12" s="82"/>
      <c r="H12" s="82"/>
      <c r="I12" s="91"/>
      <c r="J12" s="93"/>
      <c r="K12" s="91">
        <v>3049.728166076</v>
      </c>
      <c r="L12" s="91">
        <v>542234.99592367513</v>
      </c>
      <c r="M12" s="82"/>
      <c r="N12" s="92">
        <f t="shared" ref="N12:N40" si="0">L12/$L$11</f>
        <v>0.764374229602373</v>
      </c>
      <c r="O12" s="92">
        <f>L12/'סכום נכסי הקרן'!$C$42</f>
        <v>0.11564765933533626</v>
      </c>
      <c r="BG12" s="139"/>
    </row>
    <row r="13" spans="2:62" s="140" customFormat="1">
      <c r="B13" s="102" t="s">
        <v>909</v>
      </c>
      <c r="C13" s="82"/>
      <c r="D13" s="82"/>
      <c r="E13" s="82"/>
      <c r="F13" s="82"/>
      <c r="G13" s="82"/>
      <c r="H13" s="82"/>
      <c r="I13" s="91"/>
      <c r="J13" s="93"/>
      <c r="K13" s="91">
        <v>3049.728166076</v>
      </c>
      <c r="L13" s="91">
        <f>SUM(L14:L40)</f>
        <v>391618.564658919</v>
      </c>
      <c r="M13" s="82"/>
      <c r="N13" s="92">
        <f t="shared" si="0"/>
        <v>0.55205425859544444</v>
      </c>
      <c r="O13" s="92">
        <f>L13/'סכום נכסי הקרן'!$C$42</f>
        <v>8.3524248149861202E-2</v>
      </c>
    </row>
    <row r="14" spans="2:62" s="140" customFormat="1">
      <c r="B14" s="87" t="s">
        <v>910</v>
      </c>
      <c r="C14" s="84" t="s">
        <v>911</v>
      </c>
      <c r="D14" s="97" t="s">
        <v>131</v>
      </c>
      <c r="E14" s="97" t="s">
        <v>326</v>
      </c>
      <c r="F14" s="84" t="s">
        <v>912</v>
      </c>
      <c r="G14" s="97" t="s">
        <v>201</v>
      </c>
      <c r="H14" s="97" t="s">
        <v>175</v>
      </c>
      <c r="I14" s="94">
        <v>58989.251978</v>
      </c>
      <c r="J14" s="96">
        <v>19750</v>
      </c>
      <c r="K14" s="84"/>
      <c r="L14" s="94">
        <v>11650.377280949002</v>
      </c>
      <c r="M14" s="95">
        <v>1.1641270648864513E-3</v>
      </c>
      <c r="N14" s="95">
        <f t="shared" si="0"/>
        <v>1.6423226508153824E-2</v>
      </c>
      <c r="O14" s="95">
        <f>L14/'סכום נכסי הקרן'!$C$42</f>
        <v>2.4847877268050446E-3</v>
      </c>
    </row>
    <row r="15" spans="2:62" s="140" customFormat="1">
      <c r="B15" s="87" t="s">
        <v>913</v>
      </c>
      <c r="C15" s="84" t="s">
        <v>914</v>
      </c>
      <c r="D15" s="97" t="s">
        <v>131</v>
      </c>
      <c r="E15" s="97" t="s">
        <v>326</v>
      </c>
      <c r="F15" s="84">
        <v>29389</v>
      </c>
      <c r="G15" s="97" t="s">
        <v>915</v>
      </c>
      <c r="H15" s="97" t="s">
        <v>175</v>
      </c>
      <c r="I15" s="94">
        <v>16318.322678</v>
      </c>
      <c r="J15" s="96">
        <v>49950</v>
      </c>
      <c r="K15" s="94">
        <v>44.647584241999986</v>
      </c>
      <c r="L15" s="94">
        <v>8195.6497617330006</v>
      </c>
      <c r="M15" s="95">
        <v>1.5305292029758422E-4</v>
      </c>
      <c r="N15" s="95">
        <f t="shared" si="0"/>
        <v>1.1553189151954569E-2</v>
      </c>
      <c r="O15" s="95">
        <f>L15/'סכום נכסי הקרן'!$C$42</f>
        <v>1.7479648469794469E-3</v>
      </c>
    </row>
    <row r="16" spans="2:62" s="140" customFormat="1" ht="20.25">
      <c r="B16" s="87" t="s">
        <v>916</v>
      </c>
      <c r="C16" s="84" t="s">
        <v>917</v>
      </c>
      <c r="D16" s="97" t="s">
        <v>131</v>
      </c>
      <c r="E16" s="97" t="s">
        <v>326</v>
      </c>
      <c r="F16" s="84" t="s">
        <v>391</v>
      </c>
      <c r="G16" s="97" t="s">
        <v>377</v>
      </c>
      <c r="H16" s="97" t="s">
        <v>175</v>
      </c>
      <c r="I16" s="94">
        <v>87817.039992999999</v>
      </c>
      <c r="J16" s="96">
        <v>4593</v>
      </c>
      <c r="K16" s="84"/>
      <c r="L16" s="94">
        <v>4033.436646744</v>
      </c>
      <c r="M16" s="95">
        <v>6.6786407628022302E-4</v>
      </c>
      <c r="N16" s="95">
        <f t="shared" si="0"/>
        <v>5.6858281975199062E-3</v>
      </c>
      <c r="O16" s="95">
        <f>L16/'סכום נכסי הקרן'!$C$42</f>
        <v>8.6024972711088083E-4</v>
      </c>
      <c r="BF16" s="139"/>
    </row>
    <row r="17" spans="2:15" s="140" customFormat="1">
      <c r="B17" s="87" t="s">
        <v>918</v>
      </c>
      <c r="C17" s="84" t="s">
        <v>919</v>
      </c>
      <c r="D17" s="97" t="s">
        <v>131</v>
      </c>
      <c r="E17" s="97" t="s">
        <v>326</v>
      </c>
      <c r="F17" s="84" t="s">
        <v>709</v>
      </c>
      <c r="G17" s="97" t="s">
        <v>710</v>
      </c>
      <c r="H17" s="97" t="s">
        <v>175</v>
      </c>
      <c r="I17" s="94">
        <v>35957.449933999997</v>
      </c>
      <c r="J17" s="96">
        <v>42880</v>
      </c>
      <c r="K17" s="84"/>
      <c r="L17" s="94">
        <v>15418.554531624</v>
      </c>
      <c r="M17" s="95">
        <v>8.4104733851155216E-4</v>
      </c>
      <c r="N17" s="95">
        <f t="shared" si="0"/>
        <v>2.1735125601061726E-2</v>
      </c>
      <c r="O17" s="95">
        <f>L17/'סכום נכסי הקרן'!$C$42</f>
        <v>3.2884630378367335E-3</v>
      </c>
    </row>
    <row r="18" spans="2:15" s="140" customFormat="1">
      <c r="B18" s="87" t="s">
        <v>920</v>
      </c>
      <c r="C18" s="84" t="s">
        <v>921</v>
      </c>
      <c r="D18" s="97" t="s">
        <v>131</v>
      </c>
      <c r="E18" s="97" t="s">
        <v>326</v>
      </c>
      <c r="F18" s="84" t="s">
        <v>399</v>
      </c>
      <c r="G18" s="97" t="s">
        <v>377</v>
      </c>
      <c r="H18" s="97" t="s">
        <v>175</v>
      </c>
      <c r="I18" s="94">
        <v>221968.87222600001</v>
      </c>
      <c r="J18" s="96">
        <v>1814</v>
      </c>
      <c r="K18" s="84"/>
      <c r="L18" s="94">
        <v>4026.5153421759996</v>
      </c>
      <c r="M18" s="95">
        <v>6.3885128029014316E-4</v>
      </c>
      <c r="N18" s="95">
        <f t="shared" si="0"/>
        <v>5.6760714188413249E-3</v>
      </c>
      <c r="O18" s="95">
        <f>L18/'סכום נכסי הקרן'!$C$42</f>
        <v>8.5877355408838397E-4</v>
      </c>
    </row>
    <row r="19" spans="2:15" s="140" customFormat="1">
      <c r="B19" s="87" t="s">
        <v>922</v>
      </c>
      <c r="C19" s="84" t="s">
        <v>923</v>
      </c>
      <c r="D19" s="97" t="s">
        <v>131</v>
      </c>
      <c r="E19" s="97" t="s">
        <v>326</v>
      </c>
      <c r="F19" s="84" t="s">
        <v>408</v>
      </c>
      <c r="G19" s="97" t="s">
        <v>409</v>
      </c>
      <c r="H19" s="97" t="s">
        <v>175</v>
      </c>
      <c r="I19" s="94">
        <v>3881473.5625459999</v>
      </c>
      <c r="J19" s="96">
        <v>365</v>
      </c>
      <c r="K19" s="84"/>
      <c r="L19" s="94">
        <v>14167.378503179003</v>
      </c>
      <c r="M19" s="95">
        <v>1.4035413338634546E-3</v>
      </c>
      <c r="N19" s="95">
        <f t="shared" si="0"/>
        <v>1.9971376082810011E-2</v>
      </c>
      <c r="O19" s="95">
        <f>L19/'סכום נכסי הקרן'!$C$42</f>
        <v>3.0216127235008559E-3</v>
      </c>
    </row>
    <row r="20" spans="2:15" s="140" customFormat="1">
      <c r="B20" s="87" t="s">
        <v>924</v>
      </c>
      <c r="C20" s="84" t="s">
        <v>925</v>
      </c>
      <c r="D20" s="97" t="s">
        <v>131</v>
      </c>
      <c r="E20" s="97" t="s">
        <v>326</v>
      </c>
      <c r="F20" s="84" t="s">
        <v>362</v>
      </c>
      <c r="G20" s="97" t="s">
        <v>328</v>
      </c>
      <c r="H20" s="97" t="s">
        <v>175</v>
      </c>
      <c r="I20" s="94">
        <v>111710.26590499999</v>
      </c>
      <c r="J20" s="96">
        <v>7860</v>
      </c>
      <c r="K20" s="84"/>
      <c r="L20" s="94">
        <v>8780.4269001240009</v>
      </c>
      <c r="M20" s="95">
        <v>1.1134279016035476E-3</v>
      </c>
      <c r="N20" s="95">
        <f t="shared" si="0"/>
        <v>1.2377533906548055E-2</v>
      </c>
      <c r="O20" s="95">
        <f>L20/'סכום נכסי הקרן'!$C$42</f>
        <v>1.8726858771529668E-3</v>
      </c>
    </row>
    <row r="21" spans="2:15" s="140" customFormat="1">
      <c r="B21" s="87" t="s">
        <v>926</v>
      </c>
      <c r="C21" s="84" t="s">
        <v>927</v>
      </c>
      <c r="D21" s="97" t="s">
        <v>131</v>
      </c>
      <c r="E21" s="97" t="s">
        <v>326</v>
      </c>
      <c r="F21" s="84" t="s">
        <v>677</v>
      </c>
      <c r="G21" s="97" t="s">
        <v>492</v>
      </c>
      <c r="H21" s="97" t="s">
        <v>175</v>
      </c>
      <c r="I21" s="94">
        <v>1940079.103932</v>
      </c>
      <c r="J21" s="96">
        <v>178.3</v>
      </c>
      <c r="K21" s="84"/>
      <c r="L21" s="94">
        <v>3459.1610423750003</v>
      </c>
      <c r="M21" s="95">
        <v>6.0554872439609391E-4</v>
      </c>
      <c r="N21" s="95">
        <f t="shared" si="0"/>
        <v>4.876287175695525E-3</v>
      </c>
      <c r="O21" s="95">
        <f>L21/'סכום נכסי הקרן'!$C$42</f>
        <v>7.3776845984127658E-4</v>
      </c>
    </row>
    <row r="22" spans="2:15" s="140" customFormat="1">
      <c r="B22" s="87" t="s">
        <v>928</v>
      </c>
      <c r="C22" s="84" t="s">
        <v>929</v>
      </c>
      <c r="D22" s="97" t="s">
        <v>131</v>
      </c>
      <c r="E22" s="97" t="s">
        <v>326</v>
      </c>
      <c r="F22" s="84" t="s">
        <v>428</v>
      </c>
      <c r="G22" s="97" t="s">
        <v>328</v>
      </c>
      <c r="H22" s="97" t="s">
        <v>175</v>
      </c>
      <c r="I22" s="94">
        <v>1387526.4424439999</v>
      </c>
      <c r="J22" s="96">
        <v>1156</v>
      </c>
      <c r="K22" s="84"/>
      <c r="L22" s="94">
        <v>16039.805674725001</v>
      </c>
      <c r="M22" s="95">
        <v>1.1920156241602222E-3</v>
      </c>
      <c r="N22" s="95">
        <f t="shared" si="0"/>
        <v>2.2610886788493944E-2</v>
      </c>
      <c r="O22" s="95">
        <f>L22/'סכום נכסי הקרן'!$C$42</f>
        <v>3.4209632288962309E-3</v>
      </c>
    </row>
    <row r="23" spans="2:15" s="140" customFormat="1">
      <c r="B23" s="87" t="s">
        <v>930</v>
      </c>
      <c r="C23" s="84" t="s">
        <v>931</v>
      </c>
      <c r="D23" s="97" t="s">
        <v>131</v>
      </c>
      <c r="E23" s="97" t="s">
        <v>326</v>
      </c>
      <c r="F23" s="84" t="s">
        <v>932</v>
      </c>
      <c r="G23" s="97" t="s">
        <v>878</v>
      </c>
      <c r="H23" s="97" t="s">
        <v>175</v>
      </c>
      <c r="I23" s="94">
        <v>2060494.4590189999</v>
      </c>
      <c r="J23" s="96">
        <v>982</v>
      </c>
      <c r="K23" s="94">
        <v>228.19976144999998</v>
      </c>
      <c r="L23" s="94">
        <v>20462.255350398002</v>
      </c>
      <c r="M23" s="95">
        <v>1.7553830896967365E-3</v>
      </c>
      <c r="N23" s="95">
        <f t="shared" si="0"/>
        <v>2.8845096290297547E-2</v>
      </c>
      <c r="O23" s="95">
        <f>L23/'סכום נכסי הקרן'!$C$42</f>
        <v>4.3641814965564955E-3</v>
      </c>
    </row>
    <row r="24" spans="2:15" s="140" customFormat="1">
      <c r="B24" s="87" t="s">
        <v>933</v>
      </c>
      <c r="C24" s="84" t="s">
        <v>934</v>
      </c>
      <c r="D24" s="97" t="s">
        <v>131</v>
      </c>
      <c r="E24" s="97" t="s">
        <v>326</v>
      </c>
      <c r="F24" s="84" t="s">
        <v>580</v>
      </c>
      <c r="G24" s="97" t="s">
        <v>441</v>
      </c>
      <c r="H24" s="97" t="s">
        <v>175</v>
      </c>
      <c r="I24" s="94">
        <v>290157.36676399998</v>
      </c>
      <c r="J24" s="96">
        <v>1901</v>
      </c>
      <c r="K24" s="84"/>
      <c r="L24" s="94">
        <v>5515.8915423399994</v>
      </c>
      <c r="M24" s="95">
        <v>1.1330054482179732E-3</v>
      </c>
      <c r="N24" s="95">
        <f t="shared" si="0"/>
        <v>7.7756053739472288E-3</v>
      </c>
      <c r="O24" s="95">
        <f>L24/'סכום נכסי הקרן'!$C$42</f>
        <v>1.1764271041424803E-3</v>
      </c>
    </row>
    <row r="25" spans="2:15" s="140" customFormat="1">
      <c r="B25" s="87" t="s">
        <v>935</v>
      </c>
      <c r="C25" s="84" t="s">
        <v>936</v>
      </c>
      <c r="D25" s="97" t="s">
        <v>131</v>
      </c>
      <c r="E25" s="97" t="s">
        <v>326</v>
      </c>
      <c r="F25" s="84" t="s">
        <v>440</v>
      </c>
      <c r="G25" s="97" t="s">
        <v>441</v>
      </c>
      <c r="H25" s="97" t="s">
        <v>175</v>
      </c>
      <c r="I25" s="94">
        <v>236516.99562400003</v>
      </c>
      <c r="J25" s="96">
        <v>2459</v>
      </c>
      <c r="K25" s="84"/>
      <c r="L25" s="94">
        <v>5815.9529224059997</v>
      </c>
      <c r="M25" s="95">
        <v>1.1032668594665388E-3</v>
      </c>
      <c r="N25" s="95">
        <f t="shared" si="0"/>
        <v>8.1985939083384293E-3</v>
      </c>
      <c r="O25" s="95">
        <f>L25/'סכום נכסי הקרן'!$C$42</f>
        <v>1.240424073210202E-3</v>
      </c>
    </row>
    <row r="26" spans="2:15" s="140" customFormat="1">
      <c r="B26" s="87" t="s">
        <v>937</v>
      </c>
      <c r="C26" s="84" t="s">
        <v>938</v>
      </c>
      <c r="D26" s="97" t="s">
        <v>131</v>
      </c>
      <c r="E26" s="97" t="s">
        <v>326</v>
      </c>
      <c r="F26" s="84" t="s">
        <v>939</v>
      </c>
      <c r="G26" s="97" t="s">
        <v>575</v>
      </c>
      <c r="H26" s="97" t="s">
        <v>175</v>
      </c>
      <c r="I26" s="94">
        <v>4275.447733</v>
      </c>
      <c r="J26" s="96">
        <v>99250</v>
      </c>
      <c r="K26" s="84"/>
      <c r="L26" s="94">
        <v>4243.3818751889994</v>
      </c>
      <c r="M26" s="95">
        <v>5.5536352016576811E-4</v>
      </c>
      <c r="N26" s="95">
        <f t="shared" si="0"/>
        <v>5.9817823935008852E-3</v>
      </c>
      <c r="O26" s="95">
        <f>L26/'סכום נכסי הקרן'!$C$42</f>
        <v>9.0502676002246409E-4</v>
      </c>
    </row>
    <row r="27" spans="2:15" s="140" customFormat="1">
      <c r="B27" s="87" t="s">
        <v>940</v>
      </c>
      <c r="C27" s="84" t="s">
        <v>941</v>
      </c>
      <c r="D27" s="97" t="s">
        <v>131</v>
      </c>
      <c r="E27" s="97" t="s">
        <v>326</v>
      </c>
      <c r="F27" s="84" t="s">
        <v>942</v>
      </c>
      <c r="G27" s="97" t="s">
        <v>943</v>
      </c>
      <c r="H27" s="97" t="s">
        <v>175</v>
      </c>
      <c r="I27" s="94">
        <v>40329.476873</v>
      </c>
      <c r="J27" s="96">
        <v>5600</v>
      </c>
      <c r="K27" s="84"/>
      <c r="L27" s="94">
        <v>2258.4507026340002</v>
      </c>
      <c r="M27" s="95">
        <v>3.8416559995428434E-4</v>
      </c>
      <c r="N27" s="95">
        <f t="shared" si="0"/>
        <v>3.1836777944959415E-3</v>
      </c>
      <c r="O27" s="95">
        <f>L27/'סכום נכסי הקרן'!$C$42</f>
        <v>4.8168144706143596E-4</v>
      </c>
    </row>
    <row r="28" spans="2:15" s="140" customFormat="1">
      <c r="B28" s="87" t="s">
        <v>944</v>
      </c>
      <c r="C28" s="84" t="s">
        <v>945</v>
      </c>
      <c r="D28" s="97" t="s">
        <v>131</v>
      </c>
      <c r="E28" s="97" t="s">
        <v>326</v>
      </c>
      <c r="F28" s="84" t="s">
        <v>946</v>
      </c>
      <c r="G28" s="97" t="s">
        <v>492</v>
      </c>
      <c r="H28" s="97" t="s">
        <v>175</v>
      </c>
      <c r="I28" s="94">
        <v>110903.30282100002</v>
      </c>
      <c r="J28" s="96">
        <v>5865</v>
      </c>
      <c r="K28" s="84"/>
      <c r="L28" s="94">
        <v>6504.4787104439993</v>
      </c>
      <c r="M28" s="95">
        <v>1.018055079657794E-4</v>
      </c>
      <c r="N28" s="95">
        <f t="shared" si="0"/>
        <v>9.1691903706645032E-3</v>
      </c>
      <c r="O28" s="95">
        <f>L28/'סכום נכסי הקרן'!$C$42</f>
        <v>1.3872725731727915E-3</v>
      </c>
    </row>
    <row r="29" spans="2:15" s="140" customFormat="1">
      <c r="B29" s="87" t="s">
        <v>947</v>
      </c>
      <c r="C29" s="84" t="s">
        <v>948</v>
      </c>
      <c r="D29" s="97" t="s">
        <v>131</v>
      </c>
      <c r="E29" s="97" t="s">
        <v>326</v>
      </c>
      <c r="F29" s="84" t="s">
        <v>901</v>
      </c>
      <c r="G29" s="97" t="s">
        <v>878</v>
      </c>
      <c r="H29" s="97" t="s">
        <v>175</v>
      </c>
      <c r="I29" s="94">
        <v>66026602.470753998</v>
      </c>
      <c r="J29" s="96">
        <v>37.200000000000003</v>
      </c>
      <c r="K29" s="94">
        <v>2776.8808203839999</v>
      </c>
      <c r="L29" s="94">
        <v>27338.776939345</v>
      </c>
      <c r="M29" s="95">
        <v>5.0976798606800888E-3</v>
      </c>
      <c r="N29" s="95">
        <f t="shared" si="0"/>
        <v>3.8538745596244067E-2</v>
      </c>
      <c r="O29" s="95">
        <f>L29/'סכום נכסי הקרן'!$C$42</f>
        <v>5.8308032234997108E-3</v>
      </c>
    </row>
    <row r="30" spans="2:15" s="140" customFormat="1">
      <c r="B30" s="87" t="s">
        <v>949</v>
      </c>
      <c r="C30" s="84" t="s">
        <v>950</v>
      </c>
      <c r="D30" s="97" t="s">
        <v>131</v>
      </c>
      <c r="E30" s="97" t="s">
        <v>326</v>
      </c>
      <c r="F30" s="84" t="s">
        <v>747</v>
      </c>
      <c r="G30" s="97" t="s">
        <v>492</v>
      </c>
      <c r="H30" s="97" t="s">
        <v>175</v>
      </c>
      <c r="I30" s="94">
        <v>1367784.0417160001</v>
      </c>
      <c r="J30" s="96">
        <v>2120</v>
      </c>
      <c r="K30" s="84"/>
      <c r="L30" s="94">
        <v>28997.021684373998</v>
      </c>
      <c r="M30" s="95">
        <v>1.0683299354382286E-3</v>
      </c>
      <c r="N30" s="95">
        <f t="shared" si="0"/>
        <v>4.0876329040696144E-2</v>
      </c>
      <c r="O30" s="95">
        <f>L30/'סכום נכסי הקרן'!$C$42</f>
        <v>6.1844729881025077E-3</v>
      </c>
    </row>
    <row r="31" spans="2:15" s="140" customFormat="1">
      <c r="B31" s="87" t="s">
        <v>951</v>
      </c>
      <c r="C31" s="84" t="s">
        <v>952</v>
      </c>
      <c r="D31" s="97" t="s">
        <v>131</v>
      </c>
      <c r="E31" s="97" t="s">
        <v>326</v>
      </c>
      <c r="F31" s="84" t="s">
        <v>327</v>
      </c>
      <c r="G31" s="97" t="s">
        <v>328</v>
      </c>
      <c r="H31" s="97" t="s">
        <v>175</v>
      </c>
      <c r="I31" s="94">
        <v>2129383.014587</v>
      </c>
      <c r="J31" s="96">
        <v>2260</v>
      </c>
      <c r="K31" s="84"/>
      <c r="L31" s="94">
        <v>48124.056129675002</v>
      </c>
      <c r="M31" s="95">
        <v>1.425663126634223E-3</v>
      </c>
      <c r="N31" s="95">
        <f t="shared" si="0"/>
        <v>6.7839199988927873E-2</v>
      </c>
      <c r="O31" s="95">
        <f>L31/'סכום נכסי הקרן'!$C$42</f>
        <v>1.0263879113222423E-2</v>
      </c>
    </row>
    <row r="32" spans="2:15" s="140" customFormat="1">
      <c r="B32" s="87" t="s">
        <v>953</v>
      </c>
      <c r="C32" s="84" t="s">
        <v>954</v>
      </c>
      <c r="D32" s="97" t="s">
        <v>131</v>
      </c>
      <c r="E32" s="97" t="s">
        <v>326</v>
      </c>
      <c r="F32" s="84" t="s">
        <v>334</v>
      </c>
      <c r="G32" s="97" t="s">
        <v>328</v>
      </c>
      <c r="H32" s="97" t="s">
        <v>175</v>
      </c>
      <c r="I32" s="94">
        <v>352526.07979400002</v>
      </c>
      <c r="J32" s="96">
        <v>6314</v>
      </c>
      <c r="K32" s="84"/>
      <c r="L32" s="94">
        <v>22258.496678187999</v>
      </c>
      <c r="M32" s="95">
        <v>1.5107599000839754E-3</v>
      </c>
      <c r="N32" s="95">
        <f t="shared" si="0"/>
        <v>3.1377209841490554E-2</v>
      </c>
      <c r="O32" s="95">
        <f>L32/'סכום נכסי הקרן'!$C$42</f>
        <v>4.7472831161899688E-3</v>
      </c>
    </row>
    <row r="33" spans="2:15" s="140" customFormat="1">
      <c r="B33" s="87" t="s">
        <v>955</v>
      </c>
      <c r="C33" s="84" t="s">
        <v>956</v>
      </c>
      <c r="D33" s="97" t="s">
        <v>131</v>
      </c>
      <c r="E33" s="97" t="s">
        <v>326</v>
      </c>
      <c r="F33" s="84" t="s">
        <v>464</v>
      </c>
      <c r="G33" s="97" t="s">
        <v>377</v>
      </c>
      <c r="H33" s="97" t="s">
        <v>175</v>
      </c>
      <c r="I33" s="94">
        <v>71324.806574999995</v>
      </c>
      <c r="J33" s="96">
        <v>15580</v>
      </c>
      <c r="K33" s="84"/>
      <c r="L33" s="94">
        <v>11112.404864392</v>
      </c>
      <c r="M33" s="95">
        <v>1.5925840816898597E-3</v>
      </c>
      <c r="N33" s="95">
        <f t="shared" si="0"/>
        <v>1.5664861123137312E-2</v>
      </c>
      <c r="O33" s="95">
        <f>L33/'סכום נכסי הקרן'!$C$42</f>
        <v>2.3700491886629042E-3</v>
      </c>
    </row>
    <row r="34" spans="2:15" s="140" customFormat="1">
      <c r="B34" s="87" t="s">
        <v>957</v>
      </c>
      <c r="C34" s="84" t="s">
        <v>958</v>
      </c>
      <c r="D34" s="97" t="s">
        <v>131</v>
      </c>
      <c r="E34" s="97" t="s">
        <v>326</v>
      </c>
      <c r="F34" s="84" t="s">
        <v>959</v>
      </c>
      <c r="G34" s="97" t="s">
        <v>203</v>
      </c>
      <c r="H34" s="97" t="s">
        <v>175</v>
      </c>
      <c r="I34" s="94">
        <v>12346.276232</v>
      </c>
      <c r="J34" s="96">
        <v>40220</v>
      </c>
      <c r="K34" s="84"/>
      <c r="L34" s="94">
        <v>4965.6723005489994</v>
      </c>
      <c r="M34" s="95">
        <v>1.9962857291335975E-4</v>
      </c>
      <c r="N34" s="95">
        <f t="shared" si="0"/>
        <v>6.9999759656314336E-3</v>
      </c>
      <c r="O34" s="95">
        <f>L34/'סכום נכסי הקרן'!$C$42</f>
        <v>1.0590765680967592E-3</v>
      </c>
    </row>
    <row r="35" spans="2:15" s="140" customFormat="1">
      <c r="B35" s="87" t="s">
        <v>962</v>
      </c>
      <c r="C35" s="84" t="s">
        <v>963</v>
      </c>
      <c r="D35" s="97" t="s">
        <v>131</v>
      </c>
      <c r="E35" s="97" t="s">
        <v>326</v>
      </c>
      <c r="F35" s="84" t="s">
        <v>351</v>
      </c>
      <c r="G35" s="97" t="s">
        <v>328</v>
      </c>
      <c r="H35" s="97" t="s">
        <v>175</v>
      </c>
      <c r="I35" s="94">
        <v>1973600.01801</v>
      </c>
      <c r="J35" s="96">
        <v>2365</v>
      </c>
      <c r="K35" s="84"/>
      <c r="L35" s="94">
        <v>46675.640425944002</v>
      </c>
      <c r="M35" s="95">
        <v>1.4797892158823305E-3</v>
      </c>
      <c r="N35" s="95">
        <f t="shared" si="0"/>
        <v>6.5797406954530652E-2</v>
      </c>
      <c r="O35" s="95">
        <f>L35/'סכום נכסי הקרן'!$C$42</f>
        <v>9.9549616011837642E-3</v>
      </c>
    </row>
    <row r="36" spans="2:15" s="140" customFormat="1">
      <c r="B36" s="87" t="s">
        <v>964</v>
      </c>
      <c r="C36" s="84" t="s">
        <v>965</v>
      </c>
      <c r="D36" s="97" t="s">
        <v>131</v>
      </c>
      <c r="E36" s="97" t="s">
        <v>326</v>
      </c>
      <c r="F36" s="84" t="s">
        <v>574</v>
      </c>
      <c r="G36" s="97" t="s">
        <v>575</v>
      </c>
      <c r="H36" s="97" t="s">
        <v>175</v>
      </c>
      <c r="I36" s="94">
        <v>26896.697841000001</v>
      </c>
      <c r="J36" s="96">
        <v>56410</v>
      </c>
      <c r="K36" s="84"/>
      <c r="L36" s="94">
        <v>15172.427252080999</v>
      </c>
      <c r="M36" s="95">
        <v>2.645448467516986E-3</v>
      </c>
      <c r="N36" s="95">
        <f t="shared" si="0"/>
        <v>2.1388166531471738E-2</v>
      </c>
      <c r="O36" s="95">
        <f>L36/'סכום נכסי הקרן'!$C$42</f>
        <v>3.2359691117867656E-3</v>
      </c>
    </row>
    <row r="37" spans="2:15" s="140" customFormat="1">
      <c r="B37" s="87" t="s">
        <v>968</v>
      </c>
      <c r="C37" s="84" t="s">
        <v>969</v>
      </c>
      <c r="D37" s="97" t="s">
        <v>131</v>
      </c>
      <c r="E37" s="97" t="s">
        <v>326</v>
      </c>
      <c r="F37" s="84" t="s">
        <v>970</v>
      </c>
      <c r="G37" s="97" t="s">
        <v>492</v>
      </c>
      <c r="H37" s="97" t="s">
        <v>175</v>
      </c>
      <c r="I37" s="94">
        <v>31541.283441</v>
      </c>
      <c r="J37" s="96">
        <v>14580</v>
      </c>
      <c r="K37" s="84"/>
      <c r="L37" s="94">
        <v>4598.7191256349997</v>
      </c>
      <c r="M37" s="95">
        <v>2.2586393622887424E-4</v>
      </c>
      <c r="N37" s="95">
        <f t="shared" si="0"/>
        <v>6.4826918499184105E-3</v>
      </c>
      <c r="O37" s="95">
        <f>L37/'סכום נכסי הקרן'!$C$42</f>
        <v>9.8081294423717409E-4</v>
      </c>
    </row>
    <row r="38" spans="2:15" s="140" customFormat="1">
      <c r="B38" s="87" t="s">
        <v>971</v>
      </c>
      <c r="C38" s="84" t="s">
        <v>972</v>
      </c>
      <c r="D38" s="97" t="s">
        <v>131</v>
      </c>
      <c r="E38" s="97" t="s">
        <v>326</v>
      </c>
      <c r="F38" s="84" t="s">
        <v>376</v>
      </c>
      <c r="G38" s="97" t="s">
        <v>377</v>
      </c>
      <c r="H38" s="97" t="s">
        <v>175</v>
      </c>
      <c r="I38" s="94">
        <v>154152.21902600001</v>
      </c>
      <c r="J38" s="96">
        <v>17850</v>
      </c>
      <c r="K38" s="84"/>
      <c r="L38" s="94">
        <v>27516.171096128</v>
      </c>
      <c r="M38" s="95">
        <v>1.2711199038102209E-3</v>
      </c>
      <c r="N38" s="95">
        <f t="shared" si="0"/>
        <v>3.8788813413604302E-2</v>
      </c>
      <c r="O38" s="95">
        <f>L38/'סכום נכסי הקרן'!$C$42</f>
        <v>5.8686377770898433E-3</v>
      </c>
    </row>
    <row r="39" spans="2:15" s="140" customFormat="1">
      <c r="B39" s="87" t="s">
        <v>973</v>
      </c>
      <c r="C39" s="84" t="s">
        <v>974</v>
      </c>
      <c r="D39" s="97" t="s">
        <v>131</v>
      </c>
      <c r="E39" s="97" t="s">
        <v>326</v>
      </c>
      <c r="F39" s="84" t="s">
        <v>488</v>
      </c>
      <c r="G39" s="97" t="s">
        <v>162</v>
      </c>
      <c r="H39" s="97" t="s">
        <v>175</v>
      </c>
      <c r="I39" s="94">
        <v>329043.43980699999</v>
      </c>
      <c r="J39" s="96">
        <v>2455</v>
      </c>
      <c r="K39" s="84"/>
      <c r="L39" s="94">
        <v>8078.0164473220002</v>
      </c>
      <c r="M39" s="95">
        <v>1.381627441886764E-3</v>
      </c>
      <c r="N39" s="95">
        <f t="shared" si="0"/>
        <v>1.138736460216631E-2</v>
      </c>
      <c r="O39" s="95">
        <f>L39/'סכום נכסי הקרן'!$C$42</f>
        <v>1.7228760615381532E-3</v>
      </c>
    </row>
    <row r="40" spans="2:15" s="140" customFormat="1">
      <c r="B40" s="87" t="s">
        <v>975</v>
      </c>
      <c r="C40" s="84" t="s">
        <v>976</v>
      </c>
      <c r="D40" s="97" t="s">
        <v>131</v>
      </c>
      <c r="E40" s="97" t="s">
        <v>326</v>
      </c>
      <c r="F40" s="84" t="s">
        <v>761</v>
      </c>
      <c r="G40" s="97" t="s">
        <v>762</v>
      </c>
      <c r="H40" s="97" t="s">
        <v>175</v>
      </c>
      <c r="I40" s="94">
        <v>191036.47528700001</v>
      </c>
      <c r="J40" s="96">
        <v>8485</v>
      </c>
      <c r="K40" s="84"/>
      <c r="L40" s="94">
        <v>16209.444928245999</v>
      </c>
      <c r="M40" s="95">
        <v>1.6578814162383525E-3</v>
      </c>
      <c r="N40" s="95">
        <f t="shared" si="0"/>
        <v>2.2850022725302208E-2</v>
      </c>
      <c r="O40" s="95">
        <f>L40/'סכום נכסי הקרן'!$C$42</f>
        <v>3.4571438198735395E-3</v>
      </c>
    </row>
    <row r="41" spans="2:15" s="140" customFormat="1">
      <c r="B41" s="83"/>
      <c r="C41" s="84"/>
      <c r="D41" s="84"/>
      <c r="E41" s="84"/>
      <c r="F41" s="84"/>
      <c r="G41" s="84"/>
      <c r="H41" s="84"/>
      <c r="I41" s="94"/>
      <c r="J41" s="96"/>
      <c r="K41" s="84"/>
      <c r="L41" s="84"/>
      <c r="M41" s="84"/>
      <c r="N41" s="95"/>
      <c r="O41" s="84"/>
    </row>
    <row r="42" spans="2:15" s="140" customFormat="1">
      <c r="B42" s="102" t="s">
        <v>977</v>
      </c>
      <c r="C42" s="82"/>
      <c r="D42" s="82"/>
      <c r="E42" s="82"/>
      <c r="F42" s="82"/>
      <c r="G42" s="82"/>
      <c r="H42" s="82"/>
      <c r="I42" s="91"/>
      <c r="J42" s="93"/>
      <c r="K42" s="82"/>
      <c r="L42" s="91">
        <f>SUM(L43:L81)</f>
        <v>130242.21581988101</v>
      </c>
      <c r="M42" s="82"/>
      <c r="N42" s="92">
        <f t="shared" ref="N42:N81" si="1">L42/$L$11</f>
        <v>0.18359898222622412</v>
      </c>
      <c r="O42" s="92">
        <f>L42/'סכום נכסי הקרן'!$C$42</f>
        <v>2.7778006804151559E-2</v>
      </c>
    </row>
    <row r="43" spans="2:15" s="140" customFormat="1">
      <c r="B43" s="87" t="s">
        <v>978</v>
      </c>
      <c r="C43" s="84" t="s">
        <v>979</v>
      </c>
      <c r="D43" s="97" t="s">
        <v>131</v>
      </c>
      <c r="E43" s="97" t="s">
        <v>326</v>
      </c>
      <c r="F43" s="84" t="s">
        <v>980</v>
      </c>
      <c r="G43" s="97" t="s">
        <v>981</v>
      </c>
      <c r="H43" s="97" t="s">
        <v>175</v>
      </c>
      <c r="I43" s="94">
        <v>782983.72118200001</v>
      </c>
      <c r="J43" s="96">
        <v>379.5</v>
      </c>
      <c r="K43" s="84"/>
      <c r="L43" s="94">
        <v>2971.4232220469999</v>
      </c>
      <c r="M43" s="95">
        <v>2.6384942805690137E-3</v>
      </c>
      <c r="N43" s="95">
        <f t="shared" si="1"/>
        <v>4.1887361628250219E-3</v>
      </c>
      <c r="O43" s="95">
        <f>L43/'סכום נכסי הקרן'!$C$42</f>
        <v>6.3374393594612082E-4</v>
      </c>
    </row>
    <row r="44" spans="2:15" s="140" customFormat="1">
      <c r="B44" s="87" t="s">
        <v>982</v>
      </c>
      <c r="C44" s="84" t="s">
        <v>983</v>
      </c>
      <c r="D44" s="97" t="s">
        <v>131</v>
      </c>
      <c r="E44" s="97" t="s">
        <v>326</v>
      </c>
      <c r="F44" s="84" t="s">
        <v>877</v>
      </c>
      <c r="G44" s="97" t="s">
        <v>878</v>
      </c>
      <c r="H44" s="97" t="s">
        <v>175</v>
      </c>
      <c r="I44" s="94">
        <v>293061.57543600001</v>
      </c>
      <c r="J44" s="96">
        <v>1929</v>
      </c>
      <c r="K44" s="84"/>
      <c r="L44" s="94">
        <v>5653.1577901689998</v>
      </c>
      <c r="M44" s="95">
        <v>2.2220703738324043E-3</v>
      </c>
      <c r="N44" s="95">
        <f t="shared" si="1"/>
        <v>7.969105946989307E-3</v>
      </c>
      <c r="O44" s="95">
        <f>L44/'סכום נכסי הקרן'!$C$42</f>
        <v>1.2057031936359784E-3</v>
      </c>
    </row>
    <row r="45" spans="2:15" s="140" customFormat="1">
      <c r="B45" s="87" t="s">
        <v>984</v>
      </c>
      <c r="C45" s="84" t="s">
        <v>985</v>
      </c>
      <c r="D45" s="97" t="s">
        <v>131</v>
      </c>
      <c r="E45" s="97" t="s">
        <v>326</v>
      </c>
      <c r="F45" s="84" t="s">
        <v>639</v>
      </c>
      <c r="G45" s="97" t="s">
        <v>377</v>
      </c>
      <c r="H45" s="97" t="s">
        <v>175</v>
      </c>
      <c r="I45" s="94">
        <v>336443.89885599999</v>
      </c>
      <c r="J45" s="96">
        <v>327.39999999999998</v>
      </c>
      <c r="K45" s="84"/>
      <c r="L45" s="94">
        <v>1101.5173249260001</v>
      </c>
      <c r="M45" s="95">
        <v>1.5964856069336933E-3</v>
      </c>
      <c r="N45" s="95">
        <f t="shared" si="1"/>
        <v>1.5527796305358605E-3</v>
      </c>
      <c r="O45" s="95">
        <f>L45/'סכום נכסי הקרן'!$C$42</f>
        <v>2.3493116693438956E-4</v>
      </c>
    </row>
    <row r="46" spans="2:15" s="140" customFormat="1">
      <c r="B46" s="87" t="s">
        <v>986</v>
      </c>
      <c r="C46" s="84" t="s">
        <v>987</v>
      </c>
      <c r="D46" s="97" t="s">
        <v>131</v>
      </c>
      <c r="E46" s="97" t="s">
        <v>326</v>
      </c>
      <c r="F46" s="84" t="s">
        <v>874</v>
      </c>
      <c r="G46" s="97" t="s">
        <v>441</v>
      </c>
      <c r="H46" s="97" t="s">
        <v>175</v>
      </c>
      <c r="I46" s="94">
        <v>22135.745122000004</v>
      </c>
      <c r="J46" s="96">
        <v>19160</v>
      </c>
      <c r="K46" s="84"/>
      <c r="L46" s="94">
        <v>4241.2087653599992</v>
      </c>
      <c r="M46" s="95">
        <v>1.5084072472525052E-3</v>
      </c>
      <c r="N46" s="95">
        <f t="shared" si="1"/>
        <v>5.9787190184626259E-3</v>
      </c>
      <c r="O46" s="95">
        <f>L46/'סכום נכסי הקרן'!$C$42</f>
        <v>9.0456328004221245E-4</v>
      </c>
    </row>
    <row r="47" spans="2:15" s="140" customFormat="1">
      <c r="B47" s="87" t="s">
        <v>988</v>
      </c>
      <c r="C47" s="84" t="s">
        <v>989</v>
      </c>
      <c r="D47" s="97" t="s">
        <v>131</v>
      </c>
      <c r="E47" s="97" t="s">
        <v>326</v>
      </c>
      <c r="F47" s="84" t="s">
        <v>990</v>
      </c>
      <c r="G47" s="97" t="s">
        <v>991</v>
      </c>
      <c r="H47" s="97" t="s">
        <v>175</v>
      </c>
      <c r="I47" s="94">
        <v>255085.17410800004</v>
      </c>
      <c r="J47" s="96">
        <v>1090</v>
      </c>
      <c r="K47" s="84"/>
      <c r="L47" s="94">
        <v>2780.4283977730001</v>
      </c>
      <c r="M47" s="95">
        <v>2.344212675621694E-3</v>
      </c>
      <c r="N47" s="95">
        <f t="shared" si="1"/>
        <v>3.9194958467997001E-3</v>
      </c>
      <c r="O47" s="95">
        <f>L47/'סכום נכסי הקרן'!$C$42</f>
        <v>5.9300863752661224E-4</v>
      </c>
    </row>
    <row r="48" spans="2:15" s="140" customFormat="1">
      <c r="B48" s="87" t="s">
        <v>992</v>
      </c>
      <c r="C48" s="84" t="s">
        <v>993</v>
      </c>
      <c r="D48" s="97" t="s">
        <v>131</v>
      </c>
      <c r="E48" s="97" t="s">
        <v>326</v>
      </c>
      <c r="F48" s="84" t="s">
        <v>994</v>
      </c>
      <c r="G48" s="97" t="s">
        <v>162</v>
      </c>
      <c r="H48" s="97" t="s">
        <v>175</v>
      </c>
      <c r="I48" s="94">
        <v>13881.610086999999</v>
      </c>
      <c r="J48" s="96">
        <v>4247</v>
      </c>
      <c r="K48" s="84"/>
      <c r="L48" s="94">
        <v>589.55198039200002</v>
      </c>
      <c r="M48" s="95">
        <v>6.1816628467708786E-4</v>
      </c>
      <c r="N48" s="95">
        <f t="shared" si="1"/>
        <v>8.3107572216921247E-4</v>
      </c>
      <c r="O48" s="95">
        <f>L48/'סכום נכסי הקרן'!$C$42</f>
        <v>1.2573940653296361E-4</v>
      </c>
    </row>
    <row r="49" spans="2:15" s="140" customFormat="1">
      <c r="B49" s="87" t="s">
        <v>995</v>
      </c>
      <c r="C49" s="84" t="s">
        <v>996</v>
      </c>
      <c r="D49" s="97" t="s">
        <v>131</v>
      </c>
      <c r="E49" s="97" t="s">
        <v>326</v>
      </c>
      <c r="F49" s="84" t="s">
        <v>770</v>
      </c>
      <c r="G49" s="97" t="s">
        <v>575</v>
      </c>
      <c r="H49" s="97" t="s">
        <v>175</v>
      </c>
      <c r="I49" s="94">
        <v>9060.3859979999997</v>
      </c>
      <c r="J49" s="96">
        <v>89700</v>
      </c>
      <c r="K49" s="84"/>
      <c r="L49" s="94">
        <v>8127.1662398079989</v>
      </c>
      <c r="M49" s="95">
        <v>2.5070916397036667E-3</v>
      </c>
      <c r="N49" s="95">
        <f t="shared" si="1"/>
        <v>1.1456649755373001E-2</v>
      </c>
      <c r="O49" s="95">
        <f>L49/'סכום נכסי הקרן'!$C$42</f>
        <v>1.7333587092841561E-3</v>
      </c>
    </row>
    <row r="50" spans="2:15" s="140" customFormat="1">
      <c r="B50" s="87" t="s">
        <v>997</v>
      </c>
      <c r="C50" s="84" t="s">
        <v>998</v>
      </c>
      <c r="D50" s="97" t="s">
        <v>131</v>
      </c>
      <c r="E50" s="97" t="s">
        <v>326</v>
      </c>
      <c r="F50" s="84" t="s">
        <v>999</v>
      </c>
      <c r="G50" s="97" t="s">
        <v>201</v>
      </c>
      <c r="H50" s="97" t="s">
        <v>175</v>
      </c>
      <c r="I50" s="94">
        <v>862512.66830500006</v>
      </c>
      <c r="J50" s="96">
        <v>176.1</v>
      </c>
      <c r="K50" s="84"/>
      <c r="L50" s="94">
        <v>1518.8848089820001</v>
      </c>
      <c r="M50" s="95">
        <v>1.6086253929909699E-3</v>
      </c>
      <c r="N50" s="95">
        <f t="shared" si="1"/>
        <v>2.1411314549011243E-3</v>
      </c>
      <c r="O50" s="95">
        <f>L50/'סכום נכסי הקרן'!$C$42</f>
        <v>3.2394713413793171E-4</v>
      </c>
    </row>
    <row r="51" spans="2:15" s="140" customFormat="1">
      <c r="B51" s="87" t="s">
        <v>1000</v>
      </c>
      <c r="C51" s="84" t="s">
        <v>1001</v>
      </c>
      <c r="D51" s="97" t="s">
        <v>131</v>
      </c>
      <c r="E51" s="97" t="s">
        <v>326</v>
      </c>
      <c r="F51" s="84" t="s">
        <v>1002</v>
      </c>
      <c r="G51" s="97" t="s">
        <v>201</v>
      </c>
      <c r="H51" s="97" t="s">
        <v>175</v>
      </c>
      <c r="I51" s="94">
        <v>442857.94206700003</v>
      </c>
      <c r="J51" s="96">
        <v>478.3</v>
      </c>
      <c r="K51" s="84"/>
      <c r="L51" s="94">
        <v>2118.1895367500001</v>
      </c>
      <c r="M51" s="95">
        <v>1.1659586239495944E-3</v>
      </c>
      <c r="N51" s="95">
        <f t="shared" si="1"/>
        <v>2.9859553652508831E-3</v>
      </c>
      <c r="O51" s="95">
        <f>L51/'סכום נכסי הקרן'!$C$42</f>
        <v>4.5176660266357793E-4</v>
      </c>
    </row>
    <row r="52" spans="2:15" s="140" customFormat="1">
      <c r="B52" s="87" t="s">
        <v>1003</v>
      </c>
      <c r="C52" s="84" t="s">
        <v>1004</v>
      </c>
      <c r="D52" s="97" t="s">
        <v>131</v>
      </c>
      <c r="E52" s="97" t="s">
        <v>326</v>
      </c>
      <c r="F52" s="84" t="s">
        <v>1005</v>
      </c>
      <c r="G52" s="97" t="s">
        <v>448</v>
      </c>
      <c r="H52" s="97" t="s">
        <v>175</v>
      </c>
      <c r="I52" s="94">
        <v>8204.5131170000004</v>
      </c>
      <c r="J52" s="96">
        <v>17500</v>
      </c>
      <c r="K52" s="84"/>
      <c r="L52" s="94">
        <v>1435.789795531</v>
      </c>
      <c r="M52" s="95">
        <v>1.7913639381079236E-3</v>
      </c>
      <c r="N52" s="95">
        <f t="shared" si="1"/>
        <v>2.0239946279388388E-3</v>
      </c>
      <c r="O52" s="95">
        <f>L52/'סכום נכסי הקרן'!$C$42</f>
        <v>3.0622466347430985E-4</v>
      </c>
    </row>
    <row r="53" spans="2:15" s="140" customFormat="1">
      <c r="B53" s="87" t="s">
        <v>1006</v>
      </c>
      <c r="C53" s="84" t="s">
        <v>1007</v>
      </c>
      <c r="D53" s="97" t="s">
        <v>131</v>
      </c>
      <c r="E53" s="97" t="s">
        <v>326</v>
      </c>
      <c r="F53" s="84" t="s">
        <v>1008</v>
      </c>
      <c r="G53" s="97" t="s">
        <v>1009</v>
      </c>
      <c r="H53" s="97" t="s">
        <v>175</v>
      </c>
      <c r="I53" s="94">
        <v>53079.267339999999</v>
      </c>
      <c r="J53" s="96">
        <v>3942</v>
      </c>
      <c r="K53" s="84"/>
      <c r="L53" s="94">
        <v>2092.3847185499999</v>
      </c>
      <c r="M53" s="95">
        <v>2.1462881052268256E-3</v>
      </c>
      <c r="N53" s="95">
        <f t="shared" si="1"/>
        <v>2.9495790004276309E-3</v>
      </c>
      <c r="O53" s="95">
        <f>L53/'סכום נכסי הקרן'!$C$42</f>
        <v>4.4626296153595145E-4</v>
      </c>
    </row>
    <row r="54" spans="2:15" s="140" customFormat="1">
      <c r="B54" s="87" t="s">
        <v>1010</v>
      </c>
      <c r="C54" s="84" t="s">
        <v>1011</v>
      </c>
      <c r="D54" s="97" t="s">
        <v>131</v>
      </c>
      <c r="E54" s="97" t="s">
        <v>326</v>
      </c>
      <c r="F54" s="84" t="s">
        <v>425</v>
      </c>
      <c r="G54" s="97" t="s">
        <v>377</v>
      </c>
      <c r="H54" s="97" t="s">
        <v>175</v>
      </c>
      <c r="I54" s="94">
        <v>6301.7245919999996</v>
      </c>
      <c r="J54" s="96">
        <v>159100</v>
      </c>
      <c r="K54" s="84"/>
      <c r="L54" s="94">
        <v>10026.04382624</v>
      </c>
      <c r="M54" s="95">
        <v>2.9492031571237694E-3</v>
      </c>
      <c r="N54" s="95">
        <f t="shared" si="1"/>
        <v>1.4133446906330924E-2</v>
      </c>
      <c r="O54" s="95">
        <f>L54/'סכום נכסי הקרן'!$C$42</f>
        <v>2.138350548405703E-3</v>
      </c>
    </row>
    <row r="55" spans="2:15" s="140" customFormat="1">
      <c r="B55" s="87" t="s">
        <v>1012</v>
      </c>
      <c r="C55" s="84" t="s">
        <v>1013</v>
      </c>
      <c r="D55" s="97" t="s">
        <v>131</v>
      </c>
      <c r="E55" s="97" t="s">
        <v>326</v>
      </c>
      <c r="F55" s="84" t="s">
        <v>1014</v>
      </c>
      <c r="G55" s="97" t="s">
        <v>377</v>
      </c>
      <c r="H55" s="97" t="s">
        <v>175</v>
      </c>
      <c r="I55" s="94">
        <v>24454.898114</v>
      </c>
      <c r="J55" s="96">
        <v>5028</v>
      </c>
      <c r="K55" s="84"/>
      <c r="L55" s="94">
        <v>1229.592277147</v>
      </c>
      <c r="M55" s="95">
        <v>1.3635137214210822E-3</v>
      </c>
      <c r="N55" s="95">
        <f t="shared" si="1"/>
        <v>1.7333234789986909E-3</v>
      </c>
      <c r="O55" s="95">
        <f>L55/'סכום נכסי הקרן'!$C$42</f>
        <v>2.6224694063987079E-4</v>
      </c>
    </row>
    <row r="56" spans="2:15" s="140" customFormat="1">
      <c r="B56" s="87" t="s">
        <v>1015</v>
      </c>
      <c r="C56" s="84" t="s">
        <v>1016</v>
      </c>
      <c r="D56" s="97" t="s">
        <v>131</v>
      </c>
      <c r="E56" s="97" t="s">
        <v>326</v>
      </c>
      <c r="F56" s="84" t="s">
        <v>1017</v>
      </c>
      <c r="G56" s="97" t="s">
        <v>586</v>
      </c>
      <c r="H56" s="97" t="s">
        <v>175</v>
      </c>
      <c r="I56" s="94">
        <v>19124.539553999999</v>
      </c>
      <c r="J56" s="96">
        <v>18210</v>
      </c>
      <c r="K56" s="84"/>
      <c r="L56" s="94">
        <v>3482.5786527249998</v>
      </c>
      <c r="M56" s="95">
        <v>3.6296026232457684E-3</v>
      </c>
      <c r="N56" s="95">
        <f t="shared" si="1"/>
        <v>4.9092983572034945E-3</v>
      </c>
      <c r="O56" s="95">
        <f>L56/'סכום נכסי הקרן'!$C$42</f>
        <v>7.42762958249833E-4</v>
      </c>
    </row>
    <row r="57" spans="2:15" s="140" customFormat="1">
      <c r="B57" s="87" t="s">
        <v>1018</v>
      </c>
      <c r="C57" s="84" t="s">
        <v>1019</v>
      </c>
      <c r="D57" s="97" t="s">
        <v>131</v>
      </c>
      <c r="E57" s="97" t="s">
        <v>326</v>
      </c>
      <c r="F57" s="84" t="s">
        <v>1020</v>
      </c>
      <c r="G57" s="97" t="s">
        <v>991</v>
      </c>
      <c r="H57" s="97" t="s">
        <v>175</v>
      </c>
      <c r="I57" s="94">
        <v>25653.560366000002</v>
      </c>
      <c r="J57" s="96">
        <v>6638</v>
      </c>
      <c r="K57" s="84"/>
      <c r="L57" s="94">
        <v>1702.8833371190001</v>
      </c>
      <c r="M57" s="95">
        <v>1.8284211366368735E-3</v>
      </c>
      <c r="N57" s="95">
        <f t="shared" si="1"/>
        <v>2.4005092786306848E-3</v>
      </c>
      <c r="O57" s="95">
        <f>L57/'סכום נכסי הקרן'!$C$42</f>
        <v>3.6319026536361579E-4</v>
      </c>
    </row>
    <row r="58" spans="2:15" s="140" customFormat="1">
      <c r="B58" s="87" t="s">
        <v>1021</v>
      </c>
      <c r="C58" s="84" t="s">
        <v>1022</v>
      </c>
      <c r="D58" s="97" t="s">
        <v>131</v>
      </c>
      <c r="E58" s="97" t="s">
        <v>326</v>
      </c>
      <c r="F58" s="84" t="s">
        <v>1023</v>
      </c>
      <c r="G58" s="97" t="s">
        <v>1024</v>
      </c>
      <c r="H58" s="97" t="s">
        <v>175</v>
      </c>
      <c r="I58" s="94">
        <v>12136.524095000001</v>
      </c>
      <c r="J58" s="96">
        <v>12540</v>
      </c>
      <c r="K58" s="84"/>
      <c r="L58" s="94">
        <v>1521.92012148</v>
      </c>
      <c r="M58" s="95">
        <v>1.7868020414539018E-3</v>
      </c>
      <c r="N58" s="95">
        <f t="shared" si="1"/>
        <v>2.1454102540743665E-3</v>
      </c>
      <c r="O58" s="95">
        <f>L58/'סכום נכסי הקרן'!$C$42</f>
        <v>3.2459450435266124E-4</v>
      </c>
    </row>
    <row r="59" spans="2:15" s="140" customFormat="1">
      <c r="B59" s="87" t="s">
        <v>1025</v>
      </c>
      <c r="C59" s="84" t="s">
        <v>1026</v>
      </c>
      <c r="D59" s="97" t="s">
        <v>131</v>
      </c>
      <c r="E59" s="97" t="s">
        <v>326</v>
      </c>
      <c r="F59" s="84" t="s">
        <v>1027</v>
      </c>
      <c r="G59" s="97" t="s">
        <v>1024</v>
      </c>
      <c r="H59" s="97" t="s">
        <v>175</v>
      </c>
      <c r="I59" s="94">
        <v>60057.539682999995</v>
      </c>
      <c r="J59" s="96">
        <v>8787</v>
      </c>
      <c r="K59" s="84"/>
      <c r="L59" s="94">
        <v>5277.2560119330001</v>
      </c>
      <c r="M59" s="95">
        <v>2.6712806345525488E-3</v>
      </c>
      <c r="N59" s="95">
        <f t="shared" si="1"/>
        <v>7.4392072235477304E-3</v>
      </c>
      <c r="O59" s="95">
        <f>L59/'סכום נכסי הקרן'!$C$42</f>
        <v>1.1255310153004008E-3</v>
      </c>
    </row>
    <row r="60" spans="2:15" s="140" customFormat="1">
      <c r="B60" s="87" t="s">
        <v>1028</v>
      </c>
      <c r="C60" s="84" t="s">
        <v>1029</v>
      </c>
      <c r="D60" s="97" t="s">
        <v>131</v>
      </c>
      <c r="E60" s="97" t="s">
        <v>326</v>
      </c>
      <c r="F60" s="84" t="s">
        <v>1030</v>
      </c>
      <c r="G60" s="97" t="s">
        <v>575</v>
      </c>
      <c r="H60" s="97" t="s">
        <v>175</v>
      </c>
      <c r="I60" s="94">
        <v>11162.099177000002</v>
      </c>
      <c r="J60" s="96">
        <v>21080</v>
      </c>
      <c r="K60" s="84"/>
      <c r="L60" s="94">
        <v>2352.9705065090002</v>
      </c>
      <c r="M60" s="95">
        <v>6.4624053557244075E-4</v>
      </c>
      <c r="N60" s="95">
        <f t="shared" si="1"/>
        <v>3.3169198441833619E-3</v>
      </c>
      <c r="O60" s="95">
        <f>L60/'סכום נכסי הקרן'!$C$42</f>
        <v>5.0184059237878733E-4</v>
      </c>
    </row>
    <row r="61" spans="2:15" s="140" customFormat="1">
      <c r="B61" s="87" t="s">
        <v>1031</v>
      </c>
      <c r="C61" s="84" t="s">
        <v>1032</v>
      </c>
      <c r="D61" s="97" t="s">
        <v>131</v>
      </c>
      <c r="E61" s="97" t="s">
        <v>326</v>
      </c>
      <c r="F61" s="84" t="s">
        <v>531</v>
      </c>
      <c r="G61" s="97" t="s">
        <v>377</v>
      </c>
      <c r="H61" s="97" t="s">
        <v>175</v>
      </c>
      <c r="I61" s="94">
        <v>5555.0976170000004</v>
      </c>
      <c r="J61" s="96">
        <v>39860</v>
      </c>
      <c r="K61" s="84"/>
      <c r="L61" s="94">
        <v>2214.2619100839997</v>
      </c>
      <c r="M61" s="95">
        <v>1.0279801123115619E-3</v>
      </c>
      <c r="N61" s="95">
        <f t="shared" si="1"/>
        <v>3.1213860307470372E-3</v>
      </c>
      <c r="O61" s="95">
        <f>L61/'סכום נכסי הקרן'!$C$42</f>
        <v>4.7225687936351918E-4</v>
      </c>
    </row>
    <row r="62" spans="2:15" s="140" customFormat="1">
      <c r="B62" s="87" t="s">
        <v>1033</v>
      </c>
      <c r="C62" s="84" t="s">
        <v>1034</v>
      </c>
      <c r="D62" s="97" t="s">
        <v>131</v>
      </c>
      <c r="E62" s="97" t="s">
        <v>326</v>
      </c>
      <c r="F62" s="84" t="s">
        <v>1035</v>
      </c>
      <c r="G62" s="97" t="s">
        <v>441</v>
      </c>
      <c r="H62" s="97" t="s">
        <v>175</v>
      </c>
      <c r="I62" s="94">
        <v>78786.818813000005</v>
      </c>
      <c r="J62" s="96">
        <v>5268</v>
      </c>
      <c r="K62" s="84"/>
      <c r="L62" s="94">
        <v>4150.4896151869998</v>
      </c>
      <c r="M62" s="95">
        <v>1.4175679186299354E-3</v>
      </c>
      <c r="N62" s="95">
        <f t="shared" si="1"/>
        <v>5.8508346490564337E-3</v>
      </c>
      <c r="O62" s="95">
        <f>L62/'סכום נכסי הקרן'!$C$42</f>
        <v>8.8521473660021924E-4</v>
      </c>
    </row>
    <row r="63" spans="2:15" s="140" customFormat="1">
      <c r="B63" s="87" t="s">
        <v>1036</v>
      </c>
      <c r="C63" s="84" t="s">
        <v>1037</v>
      </c>
      <c r="D63" s="97" t="s">
        <v>131</v>
      </c>
      <c r="E63" s="97" t="s">
        <v>326</v>
      </c>
      <c r="F63" s="84" t="s">
        <v>1038</v>
      </c>
      <c r="G63" s="97" t="s">
        <v>1024</v>
      </c>
      <c r="H63" s="97" t="s">
        <v>175</v>
      </c>
      <c r="I63" s="94">
        <v>173203.50717700002</v>
      </c>
      <c r="J63" s="96">
        <v>4137</v>
      </c>
      <c r="K63" s="84"/>
      <c r="L63" s="94">
        <v>7165.4290919260002</v>
      </c>
      <c r="M63" s="95">
        <v>2.8081353792325445E-3</v>
      </c>
      <c r="N63" s="95">
        <f t="shared" si="1"/>
        <v>1.0100914516927118E-2</v>
      </c>
      <c r="O63" s="95">
        <f>L63/'סכום נכסי הקרן'!$C$42</f>
        <v>1.5282398016435083E-3</v>
      </c>
    </row>
    <row r="64" spans="2:15" s="140" customFormat="1">
      <c r="B64" s="87" t="s">
        <v>1039</v>
      </c>
      <c r="C64" s="84" t="s">
        <v>1040</v>
      </c>
      <c r="D64" s="97" t="s">
        <v>131</v>
      </c>
      <c r="E64" s="97" t="s">
        <v>326</v>
      </c>
      <c r="F64" s="84" t="s">
        <v>1041</v>
      </c>
      <c r="G64" s="97" t="s">
        <v>1009</v>
      </c>
      <c r="H64" s="97" t="s">
        <v>175</v>
      </c>
      <c r="I64" s="94">
        <v>307931.27443300001</v>
      </c>
      <c r="J64" s="96">
        <v>2136</v>
      </c>
      <c r="K64" s="84"/>
      <c r="L64" s="94">
        <v>6577.4120220000004</v>
      </c>
      <c r="M64" s="95">
        <v>2.8601180185807056E-3</v>
      </c>
      <c r="N64" s="95">
        <f t="shared" si="1"/>
        <v>9.2720025171546122E-3</v>
      </c>
      <c r="O64" s="95">
        <f>L64/'סכום נכסי הקרן'!$C$42</f>
        <v>1.4028277601902919E-3</v>
      </c>
    </row>
    <row r="65" spans="2:15" s="140" customFormat="1">
      <c r="B65" s="87" t="s">
        <v>1042</v>
      </c>
      <c r="C65" s="84" t="s">
        <v>1043</v>
      </c>
      <c r="D65" s="97" t="s">
        <v>131</v>
      </c>
      <c r="E65" s="97" t="s">
        <v>326</v>
      </c>
      <c r="F65" s="84" t="s">
        <v>560</v>
      </c>
      <c r="G65" s="97" t="s">
        <v>441</v>
      </c>
      <c r="H65" s="97" t="s">
        <v>175</v>
      </c>
      <c r="I65" s="94">
        <v>72650.695475</v>
      </c>
      <c r="J65" s="96">
        <v>3975</v>
      </c>
      <c r="K65" s="84"/>
      <c r="L65" s="94">
        <v>2887.865145147</v>
      </c>
      <c r="M65" s="95">
        <v>1.1482294648949469E-3</v>
      </c>
      <c r="N65" s="95">
        <f t="shared" si="1"/>
        <v>4.0709465676538473E-3</v>
      </c>
      <c r="O65" s="95">
        <f>L65/'סכום נכסי הקרן'!$C$42</f>
        <v>6.1592270329848258E-4</v>
      </c>
    </row>
    <row r="66" spans="2:15" s="140" customFormat="1">
      <c r="B66" s="87" t="s">
        <v>1044</v>
      </c>
      <c r="C66" s="84" t="s">
        <v>1045</v>
      </c>
      <c r="D66" s="97" t="s">
        <v>131</v>
      </c>
      <c r="E66" s="97" t="s">
        <v>326</v>
      </c>
      <c r="F66" s="84" t="s">
        <v>1046</v>
      </c>
      <c r="G66" s="97" t="s">
        <v>943</v>
      </c>
      <c r="H66" s="97" t="s">
        <v>175</v>
      </c>
      <c r="I66" s="94">
        <v>5977.774069000001</v>
      </c>
      <c r="J66" s="96">
        <v>8450</v>
      </c>
      <c r="K66" s="84"/>
      <c r="L66" s="94">
        <v>505.12190882799996</v>
      </c>
      <c r="M66" s="95">
        <v>2.1296071574177614E-4</v>
      </c>
      <c r="N66" s="95">
        <f t="shared" si="1"/>
        <v>7.1205689934854407E-4</v>
      </c>
      <c r="O66" s="95">
        <f>L66/'סכום נכסי הקרן'!$C$42</f>
        <v>1.0773219521813742E-4</v>
      </c>
    </row>
    <row r="67" spans="2:15" s="140" customFormat="1">
      <c r="B67" s="87" t="s">
        <v>1047</v>
      </c>
      <c r="C67" s="84" t="s">
        <v>1048</v>
      </c>
      <c r="D67" s="97" t="s">
        <v>131</v>
      </c>
      <c r="E67" s="97" t="s">
        <v>326</v>
      </c>
      <c r="F67" s="84" t="s">
        <v>1049</v>
      </c>
      <c r="G67" s="97" t="s">
        <v>878</v>
      </c>
      <c r="H67" s="97" t="s">
        <v>175</v>
      </c>
      <c r="I67" s="94">
        <v>211417.82440000001</v>
      </c>
      <c r="J67" s="96">
        <v>2380</v>
      </c>
      <c r="K67" s="84"/>
      <c r="L67" s="94">
        <v>5031.7442205809994</v>
      </c>
      <c r="M67" s="95">
        <v>2.1534200169692303E-3</v>
      </c>
      <c r="N67" s="95">
        <f t="shared" si="1"/>
        <v>7.0931157912651121E-3</v>
      </c>
      <c r="O67" s="95">
        <f>L67/'סכום נכסי הקרן'!$C$42</f>
        <v>1.0731683603214129E-3</v>
      </c>
    </row>
    <row r="68" spans="2:15" s="140" customFormat="1">
      <c r="B68" s="87" t="s">
        <v>1050</v>
      </c>
      <c r="C68" s="84" t="s">
        <v>1051</v>
      </c>
      <c r="D68" s="97" t="s">
        <v>131</v>
      </c>
      <c r="E68" s="97" t="s">
        <v>326</v>
      </c>
      <c r="F68" s="84" t="s">
        <v>1052</v>
      </c>
      <c r="G68" s="97" t="s">
        <v>203</v>
      </c>
      <c r="H68" s="97" t="s">
        <v>175</v>
      </c>
      <c r="I68" s="94">
        <v>38991.206769999997</v>
      </c>
      <c r="J68" s="96">
        <v>4119</v>
      </c>
      <c r="K68" s="84"/>
      <c r="L68" s="94">
        <v>1606.0478068520001</v>
      </c>
      <c r="M68" s="95">
        <v>7.8301389912084857E-4</v>
      </c>
      <c r="N68" s="95">
        <f t="shared" si="1"/>
        <v>2.2640028111351892E-3</v>
      </c>
      <c r="O68" s="95">
        <f>L68/'סכום נכסי הקרן'!$C$42</f>
        <v>3.4253722286347623E-4</v>
      </c>
    </row>
    <row r="69" spans="2:15" s="140" customFormat="1">
      <c r="B69" s="87" t="s">
        <v>960</v>
      </c>
      <c r="C69" s="84" t="s">
        <v>961</v>
      </c>
      <c r="D69" s="97" t="s">
        <v>131</v>
      </c>
      <c r="E69" s="97" t="s">
        <v>326</v>
      </c>
      <c r="F69" s="84" t="s">
        <v>622</v>
      </c>
      <c r="G69" s="97" t="s">
        <v>409</v>
      </c>
      <c r="H69" s="97" t="s">
        <v>175</v>
      </c>
      <c r="I69" s="94">
        <v>136159.56415399999</v>
      </c>
      <c r="J69" s="96">
        <v>2210</v>
      </c>
      <c r="K69" s="84"/>
      <c r="L69" s="94">
        <v>3009.1263678080009</v>
      </c>
      <c r="M69" s="95">
        <v>1.1718090998961762E-3</v>
      </c>
      <c r="N69" s="95">
        <f>L69/$L$11</f>
        <v>4.241885283061274E-3</v>
      </c>
      <c r="O69" s="95">
        <f>L69/'סכום נכסי הקרן'!$C$42</f>
        <v>6.4178524753540913E-4</v>
      </c>
    </row>
    <row r="70" spans="2:15" s="140" customFormat="1">
      <c r="B70" s="87" t="s">
        <v>1053</v>
      </c>
      <c r="C70" s="84" t="s">
        <v>1054</v>
      </c>
      <c r="D70" s="97" t="s">
        <v>131</v>
      </c>
      <c r="E70" s="97" t="s">
        <v>326</v>
      </c>
      <c r="F70" s="84" t="s">
        <v>1055</v>
      </c>
      <c r="G70" s="97" t="s">
        <v>162</v>
      </c>
      <c r="H70" s="97" t="s">
        <v>175</v>
      </c>
      <c r="I70" s="94">
        <v>25916.656874</v>
      </c>
      <c r="J70" s="96">
        <v>9236</v>
      </c>
      <c r="K70" s="84"/>
      <c r="L70" s="94">
        <v>2393.6624289250003</v>
      </c>
      <c r="M70" s="95">
        <v>2.3790124277208325E-3</v>
      </c>
      <c r="N70" s="95">
        <f t="shared" si="1"/>
        <v>3.3742821632546079E-3</v>
      </c>
      <c r="O70" s="95">
        <f>L70/'סכום נכסי הקרן'!$C$42</f>
        <v>5.1051934903714204E-4</v>
      </c>
    </row>
    <row r="71" spans="2:15" s="140" customFormat="1">
      <c r="B71" s="87" t="s">
        <v>1056</v>
      </c>
      <c r="C71" s="84" t="s">
        <v>1057</v>
      </c>
      <c r="D71" s="97" t="s">
        <v>131</v>
      </c>
      <c r="E71" s="97" t="s">
        <v>326</v>
      </c>
      <c r="F71" s="84" t="s">
        <v>1058</v>
      </c>
      <c r="G71" s="97" t="s">
        <v>492</v>
      </c>
      <c r="H71" s="97" t="s">
        <v>175</v>
      </c>
      <c r="I71" s="94">
        <v>17319.311667999998</v>
      </c>
      <c r="J71" s="96">
        <v>16330</v>
      </c>
      <c r="K71" s="84"/>
      <c r="L71" s="94">
        <v>2828.2435953499999</v>
      </c>
      <c r="M71" s="95">
        <v>1.8139289165062045E-3</v>
      </c>
      <c r="N71" s="95">
        <f t="shared" si="1"/>
        <v>3.9868996571143503E-3</v>
      </c>
      <c r="O71" s="95">
        <f>L71/'סכום נכסי הקרן'!$C$42</f>
        <v>6.0320664341337175E-4</v>
      </c>
    </row>
    <row r="72" spans="2:15" s="140" customFormat="1">
      <c r="B72" s="87" t="s">
        <v>966</v>
      </c>
      <c r="C72" s="84" t="s">
        <v>967</v>
      </c>
      <c r="D72" s="97" t="s">
        <v>131</v>
      </c>
      <c r="E72" s="97" t="s">
        <v>326</v>
      </c>
      <c r="F72" s="84" t="s">
        <v>855</v>
      </c>
      <c r="G72" s="97" t="s">
        <v>409</v>
      </c>
      <c r="H72" s="97" t="s">
        <v>175</v>
      </c>
      <c r="I72" s="94">
        <v>224244.456332</v>
      </c>
      <c r="J72" s="96">
        <v>1835</v>
      </c>
      <c r="K72" s="84"/>
      <c r="L72" s="94">
        <v>4114.8857736930004</v>
      </c>
      <c r="M72" s="95">
        <v>1.3731990138931985E-3</v>
      </c>
      <c r="N72" s="95">
        <f>L72/$L$11</f>
        <v>5.8006448621237367E-3</v>
      </c>
      <c r="O72" s="95">
        <f>L72/'סכום נכסי הקרן'!$C$42</f>
        <v>8.7762116377094557E-4</v>
      </c>
    </row>
    <row r="73" spans="2:15" s="140" customFormat="1">
      <c r="B73" s="87" t="s">
        <v>1059</v>
      </c>
      <c r="C73" s="84" t="s">
        <v>1060</v>
      </c>
      <c r="D73" s="97" t="s">
        <v>131</v>
      </c>
      <c r="E73" s="97" t="s">
        <v>326</v>
      </c>
      <c r="F73" s="84" t="s">
        <v>1061</v>
      </c>
      <c r="G73" s="97" t="s">
        <v>991</v>
      </c>
      <c r="H73" s="97" t="s">
        <v>175</v>
      </c>
      <c r="I73" s="94">
        <v>4247.0276130000002</v>
      </c>
      <c r="J73" s="96">
        <v>23330</v>
      </c>
      <c r="K73" s="84"/>
      <c r="L73" s="94">
        <v>990.83154219300002</v>
      </c>
      <c r="M73" s="95">
        <v>1.8130150380658112E-3</v>
      </c>
      <c r="N73" s="95">
        <f t="shared" si="1"/>
        <v>1.3967488310845067E-3</v>
      </c>
      <c r="O73" s="95">
        <f>L73/'סכום נכסי הקרן'!$C$42</f>
        <v>2.1132414822294356E-4</v>
      </c>
    </row>
    <row r="74" spans="2:15" s="140" customFormat="1">
      <c r="B74" s="87" t="s">
        <v>1062</v>
      </c>
      <c r="C74" s="84" t="s">
        <v>1063</v>
      </c>
      <c r="D74" s="97" t="s">
        <v>131</v>
      </c>
      <c r="E74" s="97" t="s">
        <v>326</v>
      </c>
      <c r="F74" s="84" t="s">
        <v>1064</v>
      </c>
      <c r="G74" s="97" t="s">
        <v>1065</v>
      </c>
      <c r="H74" s="97" t="s">
        <v>175</v>
      </c>
      <c r="I74" s="94">
        <v>39285.636621999998</v>
      </c>
      <c r="J74" s="96">
        <v>1869</v>
      </c>
      <c r="K74" s="84"/>
      <c r="L74" s="94">
        <v>734.248548465</v>
      </c>
      <c r="M74" s="95">
        <v>9.756158261717934E-4</v>
      </c>
      <c r="N74" s="95">
        <f t="shared" si="1"/>
        <v>1.0350506197290797E-3</v>
      </c>
      <c r="O74" s="95">
        <f>L74/'סכום נכסי הקרן'!$C$42</f>
        <v>1.5660023170525488E-4</v>
      </c>
    </row>
    <row r="75" spans="2:15" s="140" customFormat="1">
      <c r="B75" s="87" t="s">
        <v>1066</v>
      </c>
      <c r="C75" s="84" t="s">
        <v>1067</v>
      </c>
      <c r="D75" s="97" t="s">
        <v>131</v>
      </c>
      <c r="E75" s="97" t="s">
        <v>326</v>
      </c>
      <c r="F75" s="84" t="s">
        <v>1068</v>
      </c>
      <c r="G75" s="97" t="s">
        <v>762</v>
      </c>
      <c r="H75" s="97" t="s">
        <v>175</v>
      </c>
      <c r="I75" s="94">
        <v>30798.767348000001</v>
      </c>
      <c r="J75" s="96">
        <v>9232</v>
      </c>
      <c r="K75" s="84"/>
      <c r="L75" s="94">
        <v>2843.3422015809997</v>
      </c>
      <c r="M75" s="95">
        <v>2.4487127085484326E-3</v>
      </c>
      <c r="N75" s="95">
        <f t="shared" si="1"/>
        <v>4.0081837601188613E-3</v>
      </c>
      <c r="O75" s="95">
        <f>L75/'סכום נכסי הקרן'!$C$42</f>
        <v>6.0642686800781458E-4</v>
      </c>
    </row>
    <row r="76" spans="2:15" s="140" customFormat="1">
      <c r="B76" s="87" t="s">
        <v>1069</v>
      </c>
      <c r="C76" s="84" t="s">
        <v>1070</v>
      </c>
      <c r="D76" s="97" t="s">
        <v>131</v>
      </c>
      <c r="E76" s="97" t="s">
        <v>326</v>
      </c>
      <c r="F76" s="84" t="s">
        <v>481</v>
      </c>
      <c r="G76" s="97" t="s">
        <v>377</v>
      </c>
      <c r="H76" s="97" t="s">
        <v>175</v>
      </c>
      <c r="I76" s="94">
        <v>290203.34650400002</v>
      </c>
      <c r="J76" s="96">
        <v>1381</v>
      </c>
      <c r="K76" s="84"/>
      <c r="L76" s="94">
        <v>4007.708215223</v>
      </c>
      <c r="M76" s="95">
        <v>1.6495286472473873E-3</v>
      </c>
      <c r="N76" s="95">
        <f t="shared" si="1"/>
        <v>5.6495595129632389E-3</v>
      </c>
      <c r="O76" s="95">
        <f>L76/'סכום נכסי הקרן'!$C$42</f>
        <v>8.5476237770307543E-4</v>
      </c>
    </row>
    <row r="77" spans="2:15" s="140" customFormat="1">
      <c r="B77" s="87" t="s">
        <v>1071</v>
      </c>
      <c r="C77" s="84" t="s">
        <v>1072</v>
      </c>
      <c r="D77" s="97" t="s">
        <v>131</v>
      </c>
      <c r="E77" s="97" t="s">
        <v>326</v>
      </c>
      <c r="F77" s="84" t="s">
        <v>1073</v>
      </c>
      <c r="G77" s="97" t="s">
        <v>162</v>
      </c>
      <c r="H77" s="97" t="s">
        <v>175</v>
      </c>
      <c r="I77" s="94">
        <v>12931.15453</v>
      </c>
      <c r="J77" s="96">
        <v>19240</v>
      </c>
      <c r="K77" s="84"/>
      <c r="L77" s="94">
        <v>2487.954131559</v>
      </c>
      <c r="M77" s="95">
        <v>9.3870107203448299E-4</v>
      </c>
      <c r="N77" s="95">
        <f t="shared" si="1"/>
        <v>3.5072026646987909E-3</v>
      </c>
      <c r="O77" s="95">
        <f>L77/'סכום נכסי הקרן'!$C$42</f>
        <v>5.3062984501461028E-4</v>
      </c>
    </row>
    <row r="78" spans="2:15" s="140" customFormat="1">
      <c r="B78" s="87" t="s">
        <v>1074</v>
      </c>
      <c r="C78" s="84" t="s">
        <v>1075</v>
      </c>
      <c r="D78" s="97" t="s">
        <v>131</v>
      </c>
      <c r="E78" s="97" t="s">
        <v>326</v>
      </c>
      <c r="F78" s="84" t="s">
        <v>1076</v>
      </c>
      <c r="G78" s="97" t="s">
        <v>878</v>
      </c>
      <c r="H78" s="97" t="s">
        <v>175</v>
      </c>
      <c r="I78" s="94">
        <v>2016262.944037</v>
      </c>
      <c r="J78" s="96">
        <v>254.6</v>
      </c>
      <c r="K78" s="84"/>
      <c r="L78" s="94">
        <v>5133.4054554759996</v>
      </c>
      <c r="M78" s="95">
        <v>1.7941199237859367E-3</v>
      </c>
      <c r="N78" s="95">
        <f t="shared" si="1"/>
        <v>7.236424926026731E-3</v>
      </c>
      <c r="O78" s="95">
        <f>L78/'סכום נכסי הקרן'!$C$42</f>
        <v>1.0948506271413905E-3</v>
      </c>
    </row>
    <row r="79" spans="2:15" s="140" customFormat="1">
      <c r="B79" s="87" t="s">
        <v>1077</v>
      </c>
      <c r="C79" s="84" t="s">
        <v>1078</v>
      </c>
      <c r="D79" s="97" t="s">
        <v>131</v>
      </c>
      <c r="E79" s="97" t="s">
        <v>326</v>
      </c>
      <c r="F79" s="84" t="s">
        <v>662</v>
      </c>
      <c r="G79" s="97" t="s">
        <v>377</v>
      </c>
      <c r="H79" s="97" t="s">
        <v>175</v>
      </c>
      <c r="I79" s="94">
        <v>825436.87403099996</v>
      </c>
      <c r="J79" s="96">
        <v>634.1</v>
      </c>
      <c r="K79" s="84"/>
      <c r="L79" s="94">
        <v>5234.0952181679995</v>
      </c>
      <c r="M79" s="95">
        <v>2.0609854918471216E-3</v>
      </c>
      <c r="N79" s="95">
        <f t="shared" si="1"/>
        <v>7.3783646023020278E-3</v>
      </c>
      <c r="O79" s="95">
        <f>L79/'סכום נכסי הקרן'!$C$42</f>
        <v>1.1163256987651324E-3</v>
      </c>
    </row>
    <row r="80" spans="2:15" s="140" customFormat="1">
      <c r="B80" s="87" t="s">
        <v>1079</v>
      </c>
      <c r="C80" s="84" t="s">
        <v>1080</v>
      </c>
      <c r="D80" s="97" t="s">
        <v>131</v>
      </c>
      <c r="E80" s="97" t="s">
        <v>326</v>
      </c>
      <c r="F80" s="84" t="s">
        <v>865</v>
      </c>
      <c r="G80" s="97" t="s">
        <v>377</v>
      </c>
      <c r="H80" s="97" t="s">
        <v>175</v>
      </c>
      <c r="I80" s="94">
        <v>477923.25530600006</v>
      </c>
      <c r="J80" s="96">
        <v>1150</v>
      </c>
      <c r="K80" s="84"/>
      <c r="L80" s="94">
        <v>5496.1174360229998</v>
      </c>
      <c r="M80" s="95">
        <v>1.3624748405376918E-3</v>
      </c>
      <c r="N80" s="95">
        <f t="shared" si="1"/>
        <v>7.7477303430182774E-3</v>
      </c>
      <c r="O80" s="95">
        <f>L80/'סכום נכסי הקרן'!$C$42</f>
        <v>1.1722096907918101E-3</v>
      </c>
    </row>
    <row r="81" spans="2:15" s="140" customFormat="1">
      <c r="B81" s="87" t="s">
        <v>1081</v>
      </c>
      <c r="C81" s="84" t="s">
        <v>1082</v>
      </c>
      <c r="D81" s="97" t="s">
        <v>131</v>
      </c>
      <c r="E81" s="97" t="s">
        <v>326</v>
      </c>
      <c r="F81" s="84" t="s">
        <v>904</v>
      </c>
      <c r="G81" s="97" t="s">
        <v>878</v>
      </c>
      <c r="H81" s="97" t="s">
        <v>175</v>
      </c>
      <c r="I81" s="94">
        <v>171081.093922</v>
      </c>
      <c r="J81" s="96">
        <v>1524</v>
      </c>
      <c r="K81" s="84"/>
      <c r="L81" s="94">
        <v>2607.275871371</v>
      </c>
      <c r="M81" s="95">
        <v>1.9332163443062961E-3</v>
      </c>
      <c r="N81" s="95">
        <f t="shared" si="1"/>
        <v>3.6754073427982667E-3</v>
      </c>
      <c r="O81" s="95">
        <f>L81/'סכום נכסי הקרן'!$C$42</f>
        <v>5.5607873713853402E-4</v>
      </c>
    </row>
    <row r="82" spans="2:15" s="140" customFormat="1">
      <c r="B82" s="83"/>
      <c r="C82" s="84"/>
      <c r="D82" s="84"/>
      <c r="E82" s="84"/>
      <c r="F82" s="84"/>
      <c r="G82" s="84"/>
      <c r="H82" s="84"/>
      <c r="I82" s="94"/>
      <c r="J82" s="96"/>
      <c r="K82" s="84"/>
      <c r="L82" s="84"/>
      <c r="M82" s="84"/>
      <c r="N82" s="95"/>
      <c r="O82" s="84"/>
    </row>
    <row r="83" spans="2:15" s="140" customFormat="1">
      <c r="B83" s="102" t="s">
        <v>29</v>
      </c>
      <c r="C83" s="82"/>
      <c r="D83" s="82"/>
      <c r="E83" s="82"/>
      <c r="F83" s="82"/>
      <c r="G83" s="82"/>
      <c r="H83" s="82"/>
      <c r="I83" s="91"/>
      <c r="J83" s="93"/>
      <c r="K83" s="82"/>
      <c r="L83" s="91">
        <v>20374.215444874993</v>
      </c>
      <c r="M83" s="82"/>
      <c r="N83" s="92">
        <f t="shared" ref="N83:N122" si="2">L83/$L$11</f>
        <v>2.8720988780704258E-2</v>
      </c>
      <c r="O83" s="92">
        <f>L83/'סכום נכסי הקרן'!$C$42</f>
        <v>4.3454043813234656E-3</v>
      </c>
    </row>
    <row r="84" spans="2:15" s="140" customFormat="1">
      <c r="B84" s="87" t="s">
        <v>1083</v>
      </c>
      <c r="C84" s="84" t="s">
        <v>1084</v>
      </c>
      <c r="D84" s="97" t="s">
        <v>131</v>
      </c>
      <c r="E84" s="97" t="s">
        <v>326</v>
      </c>
      <c r="F84" s="84" t="s">
        <v>1085</v>
      </c>
      <c r="G84" s="97" t="s">
        <v>1065</v>
      </c>
      <c r="H84" s="97" t="s">
        <v>175</v>
      </c>
      <c r="I84" s="94">
        <v>59550.865268000001</v>
      </c>
      <c r="J84" s="96">
        <v>778</v>
      </c>
      <c r="K84" s="84"/>
      <c r="L84" s="94">
        <v>463.30573178799989</v>
      </c>
      <c r="M84" s="95">
        <v>2.3122691047633721E-3</v>
      </c>
      <c r="N84" s="95">
        <f t="shared" si="2"/>
        <v>6.531097484819378E-4</v>
      </c>
      <c r="O84" s="95">
        <f>L84/'סכום נכסי הקרן'!$C$42</f>
        <v>9.8813657990951985E-5</v>
      </c>
    </row>
    <row r="85" spans="2:15" s="140" customFormat="1">
      <c r="B85" s="87" t="s">
        <v>1086</v>
      </c>
      <c r="C85" s="84" t="s">
        <v>1087</v>
      </c>
      <c r="D85" s="97" t="s">
        <v>131</v>
      </c>
      <c r="E85" s="97" t="s">
        <v>326</v>
      </c>
      <c r="F85" s="84" t="s">
        <v>1088</v>
      </c>
      <c r="G85" s="97" t="s">
        <v>1009</v>
      </c>
      <c r="H85" s="97" t="s">
        <v>175</v>
      </c>
      <c r="I85" s="94">
        <v>10809.679980000001</v>
      </c>
      <c r="J85" s="96">
        <v>2980</v>
      </c>
      <c r="K85" s="84"/>
      <c r="L85" s="94">
        <v>322.12846340800002</v>
      </c>
      <c r="M85" s="95">
        <v>2.1896965306766121E-3</v>
      </c>
      <c r="N85" s="95">
        <f t="shared" si="2"/>
        <v>4.5409591395156835E-4</v>
      </c>
      <c r="O85" s="95">
        <f>L85/'סכום נכסי הקרן'!$C$42</f>
        <v>6.8703427625441387E-5</v>
      </c>
    </row>
    <row r="86" spans="2:15" s="140" customFormat="1">
      <c r="B86" s="87" t="s">
        <v>1089</v>
      </c>
      <c r="C86" s="84" t="s">
        <v>1090</v>
      </c>
      <c r="D86" s="97" t="s">
        <v>131</v>
      </c>
      <c r="E86" s="97" t="s">
        <v>326</v>
      </c>
      <c r="F86" s="84" t="s">
        <v>1091</v>
      </c>
      <c r="G86" s="97" t="s">
        <v>162</v>
      </c>
      <c r="H86" s="97" t="s">
        <v>175</v>
      </c>
      <c r="I86" s="94">
        <v>141294.08931400001</v>
      </c>
      <c r="J86" s="96">
        <v>449.8</v>
      </c>
      <c r="K86" s="84"/>
      <c r="L86" s="94">
        <v>635.54081366999992</v>
      </c>
      <c r="M86" s="95">
        <v>2.5695487427961428E-3</v>
      </c>
      <c r="N86" s="95">
        <f t="shared" si="2"/>
        <v>8.95904955382576E-4</v>
      </c>
      <c r="O86" s="95">
        <f>L86/'סכום נכסי הקרן'!$C$42</f>
        <v>1.3554788618504483E-4</v>
      </c>
    </row>
    <row r="87" spans="2:15" s="140" customFormat="1">
      <c r="B87" s="87" t="s">
        <v>1092</v>
      </c>
      <c r="C87" s="84" t="s">
        <v>1093</v>
      </c>
      <c r="D87" s="97" t="s">
        <v>131</v>
      </c>
      <c r="E87" s="97" t="s">
        <v>326</v>
      </c>
      <c r="F87" s="84" t="s">
        <v>1094</v>
      </c>
      <c r="G87" s="97" t="s">
        <v>586</v>
      </c>
      <c r="H87" s="97" t="s">
        <v>175</v>
      </c>
      <c r="I87" s="94">
        <v>44975.713623999996</v>
      </c>
      <c r="J87" s="96">
        <v>2167</v>
      </c>
      <c r="K87" s="84"/>
      <c r="L87" s="94">
        <v>974.62371422199999</v>
      </c>
      <c r="M87" s="95">
        <v>3.3880653421066824E-3</v>
      </c>
      <c r="N87" s="95">
        <f t="shared" si="2"/>
        <v>1.3739010877407613E-3</v>
      </c>
      <c r="O87" s="95">
        <f>L87/'סכום נכסי הקרן'!$C$42</f>
        <v>2.0786734926705363E-4</v>
      </c>
    </row>
    <row r="88" spans="2:15" s="140" customFormat="1">
      <c r="B88" s="87" t="s">
        <v>1095</v>
      </c>
      <c r="C88" s="84" t="s">
        <v>1096</v>
      </c>
      <c r="D88" s="97" t="s">
        <v>131</v>
      </c>
      <c r="E88" s="97" t="s">
        <v>326</v>
      </c>
      <c r="F88" s="84" t="s">
        <v>1097</v>
      </c>
      <c r="G88" s="97" t="s">
        <v>162</v>
      </c>
      <c r="H88" s="97" t="s">
        <v>175</v>
      </c>
      <c r="I88" s="94">
        <v>4856.3122560000002</v>
      </c>
      <c r="J88" s="96">
        <v>5240</v>
      </c>
      <c r="K88" s="84"/>
      <c r="L88" s="94">
        <v>254.47076219099998</v>
      </c>
      <c r="M88" s="95">
        <v>4.8393744454409569E-4</v>
      </c>
      <c r="N88" s="95">
        <f t="shared" si="2"/>
        <v>3.587206548237133E-4</v>
      </c>
      <c r="O88" s="95">
        <f>L88/'סכום נכסי הקרן'!$C$42</f>
        <v>5.4273420634787913E-5</v>
      </c>
    </row>
    <row r="89" spans="2:15" s="140" customFormat="1">
      <c r="B89" s="87" t="s">
        <v>1098</v>
      </c>
      <c r="C89" s="84" t="s">
        <v>1099</v>
      </c>
      <c r="D89" s="97" t="s">
        <v>131</v>
      </c>
      <c r="E89" s="97" t="s">
        <v>326</v>
      </c>
      <c r="F89" s="84" t="s">
        <v>1100</v>
      </c>
      <c r="G89" s="97" t="s">
        <v>710</v>
      </c>
      <c r="H89" s="97" t="s">
        <v>175</v>
      </c>
      <c r="I89" s="94">
        <v>47454.349452000002</v>
      </c>
      <c r="J89" s="96">
        <v>890</v>
      </c>
      <c r="K89" s="84"/>
      <c r="L89" s="94">
        <v>422.34371012000003</v>
      </c>
      <c r="M89" s="95">
        <v>8.7300331813876491E-4</v>
      </c>
      <c r="N89" s="95">
        <f t="shared" si="2"/>
        <v>5.9536667769009919E-4</v>
      </c>
      <c r="O89" s="95">
        <f>L89/'סכום נכסי הקרן'!$C$42</f>
        <v>9.0077294674014192E-5</v>
      </c>
    </row>
    <row r="90" spans="2:15" s="140" customFormat="1">
      <c r="B90" s="87" t="s">
        <v>1101</v>
      </c>
      <c r="C90" s="84" t="s">
        <v>1102</v>
      </c>
      <c r="D90" s="97" t="s">
        <v>131</v>
      </c>
      <c r="E90" s="97" t="s">
        <v>326</v>
      </c>
      <c r="F90" s="84" t="s">
        <v>1103</v>
      </c>
      <c r="G90" s="97" t="s">
        <v>1104</v>
      </c>
      <c r="H90" s="97" t="s">
        <v>175</v>
      </c>
      <c r="I90" s="94">
        <v>663426.52423700003</v>
      </c>
      <c r="J90" s="96">
        <v>128</v>
      </c>
      <c r="K90" s="84"/>
      <c r="L90" s="94">
        <v>849.18595102399991</v>
      </c>
      <c r="M90" s="95">
        <v>2.306640706199225E-3</v>
      </c>
      <c r="N90" s="95">
        <f t="shared" si="2"/>
        <v>1.1970748143937484E-3</v>
      </c>
      <c r="O90" s="95">
        <f>L90/'סכום נכסי הקרן'!$C$42</f>
        <v>1.8111403416352085E-4</v>
      </c>
    </row>
    <row r="91" spans="2:15" s="140" customFormat="1">
      <c r="B91" s="87" t="s">
        <v>1105</v>
      </c>
      <c r="C91" s="84" t="s">
        <v>1106</v>
      </c>
      <c r="D91" s="97" t="s">
        <v>131</v>
      </c>
      <c r="E91" s="97" t="s">
        <v>326</v>
      </c>
      <c r="F91" s="84" t="s">
        <v>1107</v>
      </c>
      <c r="G91" s="97" t="s">
        <v>203</v>
      </c>
      <c r="H91" s="97" t="s">
        <v>175</v>
      </c>
      <c r="I91" s="94">
        <v>4585.576626</v>
      </c>
      <c r="J91" s="96">
        <v>2249</v>
      </c>
      <c r="K91" s="84"/>
      <c r="L91" s="94">
        <v>103.12961832799999</v>
      </c>
      <c r="M91" s="95">
        <v>1.3611721082611096E-4</v>
      </c>
      <c r="N91" s="95">
        <f t="shared" si="2"/>
        <v>1.4537907577206211E-4</v>
      </c>
      <c r="O91" s="95">
        <f>L91/'סכום נכסי הקרן'!$C$42</f>
        <v>2.1995443041191301E-5</v>
      </c>
    </row>
    <row r="92" spans="2:15" s="140" customFormat="1">
      <c r="B92" s="87" t="s">
        <v>1108</v>
      </c>
      <c r="C92" s="84" t="s">
        <v>1109</v>
      </c>
      <c r="D92" s="97" t="s">
        <v>131</v>
      </c>
      <c r="E92" s="97" t="s">
        <v>326</v>
      </c>
      <c r="F92" s="84" t="s">
        <v>1110</v>
      </c>
      <c r="G92" s="97" t="s">
        <v>448</v>
      </c>
      <c r="H92" s="97" t="s">
        <v>175</v>
      </c>
      <c r="I92" s="94">
        <v>70792.867708999998</v>
      </c>
      <c r="J92" s="96">
        <v>170</v>
      </c>
      <c r="K92" s="84"/>
      <c r="L92" s="94">
        <v>120.347875106</v>
      </c>
      <c r="M92" s="95">
        <v>3.6673903261591674E-3</v>
      </c>
      <c r="N92" s="95">
        <f t="shared" si="2"/>
        <v>1.6965119368905499E-4</v>
      </c>
      <c r="O92" s="95">
        <f>L92/'סכום נכסי הקרן'!$C$42</f>
        <v>2.5667745841969542E-5</v>
      </c>
    </row>
    <row r="93" spans="2:15" s="140" customFormat="1">
      <c r="B93" s="87" t="s">
        <v>1111</v>
      </c>
      <c r="C93" s="84" t="s">
        <v>1112</v>
      </c>
      <c r="D93" s="97" t="s">
        <v>131</v>
      </c>
      <c r="E93" s="97" t="s">
        <v>326</v>
      </c>
      <c r="F93" s="84" t="s">
        <v>1113</v>
      </c>
      <c r="G93" s="97" t="s">
        <v>200</v>
      </c>
      <c r="H93" s="97" t="s">
        <v>175</v>
      </c>
      <c r="I93" s="94">
        <v>42489.687269000002</v>
      </c>
      <c r="J93" s="96">
        <v>832.1</v>
      </c>
      <c r="K93" s="84"/>
      <c r="L93" s="94">
        <v>353.55668785699999</v>
      </c>
      <c r="M93" s="95">
        <v>1.4285240759517785E-3</v>
      </c>
      <c r="N93" s="95">
        <f t="shared" si="2"/>
        <v>4.9839944476675073E-4</v>
      </c>
      <c r="O93" s="95">
        <f>L93/'סכום נכסי הקרן'!$C$42</f>
        <v>7.5406426550106952E-5</v>
      </c>
    </row>
    <row r="94" spans="2:15" s="140" customFormat="1">
      <c r="B94" s="87" t="s">
        <v>1114</v>
      </c>
      <c r="C94" s="84" t="s">
        <v>1115</v>
      </c>
      <c r="D94" s="97" t="s">
        <v>131</v>
      </c>
      <c r="E94" s="97" t="s">
        <v>326</v>
      </c>
      <c r="F94" s="84" t="s">
        <v>1116</v>
      </c>
      <c r="G94" s="97" t="s">
        <v>575</v>
      </c>
      <c r="H94" s="97" t="s">
        <v>175</v>
      </c>
      <c r="I94" s="94">
        <v>44541.86981199999</v>
      </c>
      <c r="J94" s="96">
        <v>2253</v>
      </c>
      <c r="K94" s="84"/>
      <c r="L94" s="94">
        <v>1003.5283268700001</v>
      </c>
      <c r="M94" s="95">
        <v>1.5911348649167486E-3</v>
      </c>
      <c r="N94" s="95">
        <f t="shared" si="2"/>
        <v>1.4146471502244893E-3</v>
      </c>
      <c r="O94" s="95">
        <f>L94/'סכום נכסי הקרן'!$C$42</f>
        <v>2.1403211329347271E-4</v>
      </c>
    </row>
    <row r="95" spans="2:15" s="140" customFormat="1">
      <c r="B95" s="87" t="s">
        <v>1117</v>
      </c>
      <c r="C95" s="84" t="s">
        <v>1118</v>
      </c>
      <c r="D95" s="97" t="s">
        <v>131</v>
      </c>
      <c r="E95" s="97" t="s">
        <v>326</v>
      </c>
      <c r="F95" s="84" t="s">
        <v>1119</v>
      </c>
      <c r="G95" s="97" t="s">
        <v>586</v>
      </c>
      <c r="H95" s="97" t="s">
        <v>175</v>
      </c>
      <c r="I95" s="94">
        <v>23778.253256</v>
      </c>
      <c r="J95" s="96">
        <v>1943</v>
      </c>
      <c r="K95" s="84"/>
      <c r="L95" s="94">
        <v>462.01146075599996</v>
      </c>
      <c r="M95" s="95">
        <v>3.5743818038876138E-3</v>
      </c>
      <c r="N95" s="95">
        <f t="shared" si="2"/>
        <v>6.5128524908514708E-4</v>
      </c>
      <c r="O95" s="95">
        <f>L95/'סכום נכסי הקרן'!$C$42</f>
        <v>9.8537616391790089E-5</v>
      </c>
    </row>
    <row r="96" spans="2:15" s="140" customFormat="1">
      <c r="B96" s="87" t="s">
        <v>1120</v>
      </c>
      <c r="C96" s="84" t="s">
        <v>1121</v>
      </c>
      <c r="D96" s="97" t="s">
        <v>131</v>
      </c>
      <c r="E96" s="97" t="s">
        <v>326</v>
      </c>
      <c r="F96" s="84" t="s">
        <v>1122</v>
      </c>
      <c r="G96" s="97" t="s">
        <v>991</v>
      </c>
      <c r="H96" s="97" t="s">
        <v>175</v>
      </c>
      <c r="I96" s="94">
        <v>3951.982747</v>
      </c>
      <c r="J96" s="96">
        <v>0</v>
      </c>
      <c r="K96" s="84"/>
      <c r="L96" s="94">
        <v>3.8839999999999996E-6</v>
      </c>
      <c r="M96" s="95">
        <v>2.4997819303941792E-3</v>
      </c>
      <c r="N96" s="95">
        <f t="shared" si="2"/>
        <v>5.4751713373245795E-12</v>
      </c>
      <c r="O96" s="95">
        <f>L96/'סכום נכסי הקרן'!$C$42</f>
        <v>8.2837793988802557E-13</v>
      </c>
    </row>
    <row r="97" spans="2:15" s="140" customFormat="1">
      <c r="B97" s="87" t="s">
        <v>1123</v>
      </c>
      <c r="C97" s="84" t="s">
        <v>1124</v>
      </c>
      <c r="D97" s="97" t="s">
        <v>131</v>
      </c>
      <c r="E97" s="97" t="s">
        <v>326</v>
      </c>
      <c r="F97" s="84" t="s">
        <v>1125</v>
      </c>
      <c r="G97" s="97" t="s">
        <v>1104</v>
      </c>
      <c r="H97" s="97" t="s">
        <v>175</v>
      </c>
      <c r="I97" s="94">
        <v>44274.631347000002</v>
      </c>
      <c r="J97" s="96">
        <v>731.6</v>
      </c>
      <c r="K97" s="84"/>
      <c r="L97" s="94">
        <v>323.91320323599996</v>
      </c>
      <c r="M97" s="95">
        <v>1.6448517697396396E-3</v>
      </c>
      <c r="N97" s="95">
        <f t="shared" si="2"/>
        <v>4.5661181414488632E-4</v>
      </c>
      <c r="O97" s="95">
        <f>L97/'סכום נכסי הקרן'!$C$42</f>
        <v>6.9084076209878744E-5</v>
      </c>
    </row>
    <row r="98" spans="2:15" s="140" customFormat="1">
      <c r="B98" s="87" t="s">
        <v>1126</v>
      </c>
      <c r="C98" s="84" t="s">
        <v>1127</v>
      </c>
      <c r="D98" s="97" t="s">
        <v>131</v>
      </c>
      <c r="E98" s="97" t="s">
        <v>326</v>
      </c>
      <c r="F98" s="84" t="s">
        <v>1128</v>
      </c>
      <c r="G98" s="97" t="s">
        <v>198</v>
      </c>
      <c r="H98" s="97" t="s">
        <v>175</v>
      </c>
      <c r="I98" s="94">
        <v>27389.324041</v>
      </c>
      <c r="J98" s="96">
        <v>656.8</v>
      </c>
      <c r="K98" s="84"/>
      <c r="L98" s="94">
        <v>179.893080303</v>
      </c>
      <c r="M98" s="95">
        <v>4.5402609646941657E-3</v>
      </c>
      <c r="N98" s="95">
        <f t="shared" si="2"/>
        <v>2.5359048327961239E-4</v>
      </c>
      <c r="O98" s="95">
        <f>L98/'סכום נכסי הקרן'!$C$42</f>
        <v>3.8367522981851267E-5</v>
      </c>
    </row>
    <row r="99" spans="2:15" s="140" customFormat="1">
      <c r="B99" s="87" t="s">
        <v>1129</v>
      </c>
      <c r="C99" s="84" t="s">
        <v>1130</v>
      </c>
      <c r="D99" s="97" t="s">
        <v>131</v>
      </c>
      <c r="E99" s="97" t="s">
        <v>326</v>
      </c>
      <c r="F99" s="84" t="s">
        <v>1131</v>
      </c>
      <c r="G99" s="97" t="s">
        <v>201</v>
      </c>
      <c r="H99" s="97" t="s">
        <v>175</v>
      </c>
      <c r="I99" s="94">
        <v>62584.156960000008</v>
      </c>
      <c r="J99" s="96">
        <v>393</v>
      </c>
      <c r="K99" s="84"/>
      <c r="L99" s="94">
        <v>245.95573693</v>
      </c>
      <c r="M99" s="95">
        <v>4.5863542935149467E-3</v>
      </c>
      <c r="N99" s="95">
        <f t="shared" si="2"/>
        <v>3.4671725053802286E-4</v>
      </c>
      <c r="O99" s="95">
        <f>L99/'סכום נכסי הקרן'!$C$42</f>
        <v>5.245733951125505E-5</v>
      </c>
    </row>
    <row r="100" spans="2:15" s="140" customFormat="1">
      <c r="B100" s="87" t="s">
        <v>1132</v>
      </c>
      <c r="C100" s="84" t="s">
        <v>1133</v>
      </c>
      <c r="D100" s="97" t="s">
        <v>131</v>
      </c>
      <c r="E100" s="97" t="s">
        <v>326</v>
      </c>
      <c r="F100" s="84" t="s">
        <v>1134</v>
      </c>
      <c r="G100" s="97" t="s">
        <v>492</v>
      </c>
      <c r="H100" s="97" t="s">
        <v>175</v>
      </c>
      <c r="I100" s="94">
        <v>87613.103299000009</v>
      </c>
      <c r="J100" s="96">
        <v>662.9</v>
      </c>
      <c r="K100" s="84"/>
      <c r="L100" s="94">
        <v>580.78726204299994</v>
      </c>
      <c r="M100" s="95">
        <v>2.5594040056803264E-3</v>
      </c>
      <c r="N100" s="95">
        <f t="shared" si="2"/>
        <v>8.1872033218873669E-4</v>
      </c>
      <c r="O100" s="95">
        <f>L100/'סכום נכסי הקרן'!$C$42</f>
        <v>1.238700709692037E-4</v>
      </c>
    </row>
    <row r="101" spans="2:15" s="140" customFormat="1">
      <c r="B101" s="87" t="s">
        <v>1135</v>
      </c>
      <c r="C101" s="84" t="s">
        <v>1136</v>
      </c>
      <c r="D101" s="97" t="s">
        <v>131</v>
      </c>
      <c r="E101" s="97" t="s">
        <v>326</v>
      </c>
      <c r="F101" s="84" t="s">
        <v>1137</v>
      </c>
      <c r="G101" s="97" t="s">
        <v>492</v>
      </c>
      <c r="H101" s="97" t="s">
        <v>175</v>
      </c>
      <c r="I101" s="94">
        <v>54698.987587000003</v>
      </c>
      <c r="J101" s="96">
        <v>1946</v>
      </c>
      <c r="K101" s="84"/>
      <c r="L101" s="94">
        <v>1064.4422984490002</v>
      </c>
      <c r="M101" s="95">
        <v>3.6034141753954461E-3</v>
      </c>
      <c r="N101" s="95">
        <f t="shared" si="2"/>
        <v>1.5005159533223126E-3</v>
      </c>
      <c r="O101" s="95">
        <f>L101/'סכום נכסי הקרן'!$C$42</f>
        <v>2.2702382037045773E-4</v>
      </c>
    </row>
    <row r="102" spans="2:15" s="140" customFormat="1">
      <c r="B102" s="87" t="s">
        <v>1138</v>
      </c>
      <c r="C102" s="84" t="s">
        <v>1139</v>
      </c>
      <c r="D102" s="97" t="s">
        <v>131</v>
      </c>
      <c r="E102" s="97" t="s">
        <v>326</v>
      </c>
      <c r="F102" s="84" t="s">
        <v>1140</v>
      </c>
      <c r="G102" s="97" t="s">
        <v>878</v>
      </c>
      <c r="H102" s="97" t="s">
        <v>175</v>
      </c>
      <c r="I102" s="94">
        <v>51483.144209000006</v>
      </c>
      <c r="J102" s="96">
        <v>1032</v>
      </c>
      <c r="K102" s="84"/>
      <c r="L102" s="94">
        <v>531.30604823199997</v>
      </c>
      <c r="M102" s="95">
        <v>2.574028509024549E-3</v>
      </c>
      <c r="N102" s="95">
        <f t="shared" si="2"/>
        <v>7.4896798316865013E-4</v>
      </c>
      <c r="O102" s="95">
        <f>L102/'סכום נכסי הקרן'!$C$42</f>
        <v>1.1331673781783525E-4</v>
      </c>
    </row>
    <row r="103" spans="2:15" s="140" customFormat="1">
      <c r="B103" s="87" t="s">
        <v>1141</v>
      </c>
      <c r="C103" s="84" t="s">
        <v>1142</v>
      </c>
      <c r="D103" s="97" t="s">
        <v>131</v>
      </c>
      <c r="E103" s="97" t="s">
        <v>326</v>
      </c>
      <c r="F103" s="84" t="s">
        <v>1143</v>
      </c>
      <c r="G103" s="97" t="s">
        <v>762</v>
      </c>
      <c r="H103" s="97" t="s">
        <v>175</v>
      </c>
      <c r="I103" s="94">
        <v>37944.582447000001</v>
      </c>
      <c r="J103" s="96">
        <v>1464</v>
      </c>
      <c r="K103" s="84"/>
      <c r="L103" s="94">
        <v>555.50868703100002</v>
      </c>
      <c r="M103" s="95">
        <v>2.626042059282557E-3</v>
      </c>
      <c r="N103" s="95">
        <f t="shared" si="2"/>
        <v>7.8308579836944953E-4</v>
      </c>
      <c r="O103" s="95">
        <f>L103/'סכום נכסי הקרן'!$C$42</f>
        <v>1.1847866677462457E-4</v>
      </c>
    </row>
    <row r="104" spans="2:15" s="140" customFormat="1">
      <c r="B104" s="87" t="s">
        <v>1144</v>
      </c>
      <c r="C104" s="84" t="s">
        <v>1145</v>
      </c>
      <c r="D104" s="97" t="s">
        <v>131</v>
      </c>
      <c r="E104" s="97" t="s">
        <v>326</v>
      </c>
      <c r="F104" s="84" t="s">
        <v>1146</v>
      </c>
      <c r="G104" s="97" t="s">
        <v>991</v>
      </c>
      <c r="H104" s="97" t="s">
        <v>175</v>
      </c>
      <c r="I104" s="94">
        <v>28321.717608999999</v>
      </c>
      <c r="J104" s="96">
        <v>1476</v>
      </c>
      <c r="K104" s="84"/>
      <c r="L104" s="94">
        <v>418.02855190499997</v>
      </c>
      <c r="M104" s="95">
        <v>2.3043584564501037E-3</v>
      </c>
      <c r="N104" s="95">
        <f t="shared" si="2"/>
        <v>5.8928371410235745E-4</v>
      </c>
      <c r="O104" s="95">
        <f>L104/'סכום נכסי הקרן'!$C$42</f>
        <v>8.9156959485437308E-5</v>
      </c>
    </row>
    <row r="105" spans="2:15" s="140" customFormat="1">
      <c r="B105" s="87" t="s">
        <v>1147</v>
      </c>
      <c r="C105" s="84" t="s">
        <v>1148</v>
      </c>
      <c r="D105" s="97" t="s">
        <v>131</v>
      </c>
      <c r="E105" s="97" t="s">
        <v>326</v>
      </c>
      <c r="F105" s="84" t="s">
        <v>1149</v>
      </c>
      <c r="G105" s="97" t="s">
        <v>200</v>
      </c>
      <c r="H105" s="97" t="s">
        <v>175</v>
      </c>
      <c r="I105" s="94">
        <v>205888.13074500003</v>
      </c>
      <c r="J105" s="96">
        <v>269.5</v>
      </c>
      <c r="K105" s="84"/>
      <c r="L105" s="94">
        <v>554.86851250199993</v>
      </c>
      <c r="M105" s="95">
        <v>1.276938217237277E-3</v>
      </c>
      <c r="N105" s="95">
        <f t="shared" si="2"/>
        <v>7.8218336138899988E-4</v>
      </c>
      <c r="O105" s="95">
        <f>L105/'סכום נכסי הקרן'!$C$42</f>
        <v>1.1834213061151904E-4</v>
      </c>
    </row>
    <row r="106" spans="2:15" s="140" customFormat="1">
      <c r="B106" s="87" t="s">
        <v>1150</v>
      </c>
      <c r="C106" s="84" t="s">
        <v>1151</v>
      </c>
      <c r="D106" s="97" t="s">
        <v>131</v>
      </c>
      <c r="E106" s="97" t="s">
        <v>326</v>
      </c>
      <c r="F106" s="84" t="s">
        <v>1152</v>
      </c>
      <c r="G106" s="97" t="s">
        <v>586</v>
      </c>
      <c r="H106" s="97" t="s">
        <v>175</v>
      </c>
      <c r="I106" s="94">
        <v>37976.045268000002</v>
      </c>
      <c r="J106" s="96">
        <v>353.9</v>
      </c>
      <c r="K106" s="84"/>
      <c r="L106" s="94">
        <v>134.397224107</v>
      </c>
      <c r="M106" s="95">
        <v>3.2951941788211662E-3</v>
      </c>
      <c r="N106" s="95">
        <f t="shared" si="2"/>
        <v>1.8945618672673391E-4</v>
      </c>
      <c r="O106" s="95">
        <f>L106/'סכום נכסי הקרן'!$C$42</f>
        <v>2.8664185281263123E-5</v>
      </c>
    </row>
    <row r="107" spans="2:15" s="140" customFormat="1">
      <c r="B107" s="87" t="s">
        <v>1153</v>
      </c>
      <c r="C107" s="84" t="s">
        <v>1154</v>
      </c>
      <c r="D107" s="97" t="s">
        <v>131</v>
      </c>
      <c r="E107" s="97" t="s">
        <v>326</v>
      </c>
      <c r="F107" s="84" t="s">
        <v>1155</v>
      </c>
      <c r="G107" s="97" t="s">
        <v>377</v>
      </c>
      <c r="H107" s="97" t="s">
        <v>175</v>
      </c>
      <c r="I107" s="94">
        <v>15929.833233999998</v>
      </c>
      <c r="J107" s="96">
        <v>10840</v>
      </c>
      <c r="K107" s="84"/>
      <c r="L107" s="94">
        <v>1726.79392261</v>
      </c>
      <c r="M107" s="95">
        <v>4.3641083082752901E-3</v>
      </c>
      <c r="N107" s="95">
        <f t="shared" si="2"/>
        <v>2.4342153940629637E-3</v>
      </c>
      <c r="O107" s="95">
        <f>L107/'סכום נכסי הקרן'!$C$42</f>
        <v>3.6828990530968968E-4</v>
      </c>
    </row>
    <row r="108" spans="2:15" s="140" customFormat="1">
      <c r="B108" s="87" t="s">
        <v>1156</v>
      </c>
      <c r="C108" s="84" t="s">
        <v>1157</v>
      </c>
      <c r="D108" s="97" t="s">
        <v>131</v>
      </c>
      <c r="E108" s="97" t="s">
        <v>326</v>
      </c>
      <c r="F108" s="84" t="s">
        <v>1158</v>
      </c>
      <c r="G108" s="97" t="s">
        <v>162</v>
      </c>
      <c r="H108" s="97" t="s">
        <v>175</v>
      </c>
      <c r="I108" s="94">
        <v>39375.299186999997</v>
      </c>
      <c r="J108" s="96">
        <v>1368</v>
      </c>
      <c r="K108" s="84"/>
      <c r="L108" s="94">
        <v>538.65409287599994</v>
      </c>
      <c r="M108" s="95">
        <v>2.7353805138599892E-3</v>
      </c>
      <c r="N108" s="95">
        <f t="shared" si="2"/>
        <v>7.593263259647907E-4</v>
      </c>
      <c r="O108" s="95">
        <f>L108/'סכום נכסי הקרן'!$C$42</f>
        <v>1.1488392579013236E-4</v>
      </c>
    </row>
    <row r="109" spans="2:15" s="140" customFormat="1">
      <c r="B109" s="87" t="s">
        <v>1159</v>
      </c>
      <c r="C109" s="84" t="s">
        <v>1160</v>
      </c>
      <c r="D109" s="97" t="s">
        <v>131</v>
      </c>
      <c r="E109" s="97" t="s">
        <v>326</v>
      </c>
      <c r="F109" s="84" t="s">
        <v>1161</v>
      </c>
      <c r="G109" s="97" t="s">
        <v>162</v>
      </c>
      <c r="H109" s="97" t="s">
        <v>175</v>
      </c>
      <c r="I109" s="94">
        <v>102910.06319099999</v>
      </c>
      <c r="J109" s="96">
        <v>764.2</v>
      </c>
      <c r="K109" s="84"/>
      <c r="L109" s="94">
        <v>786.43870303699998</v>
      </c>
      <c r="M109" s="95">
        <v>2.5974201228431814E-3</v>
      </c>
      <c r="N109" s="95">
        <f t="shared" si="2"/>
        <v>1.1086216903787073E-3</v>
      </c>
      <c r="O109" s="95">
        <f>L109/'סכום נכסי הקרן'!$C$42</f>
        <v>1.6773132664006201E-4</v>
      </c>
    </row>
    <row r="110" spans="2:15" s="140" customFormat="1">
      <c r="B110" s="87" t="s">
        <v>1162</v>
      </c>
      <c r="C110" s="84" t="s">
        <v>1163</v>
      </c>
      <c r="D110" s="97" t="s">
        <v>131</v>
      </c>
      <c r="E110" s="97" t="s">
        <v>326</v>
      </c>
      <c r="F110" s="84" t="s">
        <v>1164</v>
      </c>
      <c r="G110" s="97" t="s">
        <v>162</v>
      </c>
      <c r="H110" s="97" t="s">
        <v>175</v>
      </c>
      <c r="I110" s="94">
        <v>168344.28169800004</v>
      </c>
      <c r="J110" s="96">
        <v>73.2</v>
      </c>
      <c r="K110" s="84"/>
      <c r="L110" s="94">
        <v>123.228014073</v>
      </c>
      <c r="M110" s="95">
        <v>9.6282132449605512E-4</v>
      </c>
      <c r="N110" s="95">
        <f t="shared" si="2"/>
        <v>1.737112488691863E-4</v>
      </c>
      <c r="O110" s="95">
        <f>L110/'סכום נכסי הקרן'!$C$42</f>
        <v>2.6282020709136039E-5</v>
      </c>
    </row>
    <row r="111" spans="2:15" s="140" customFormat="1">
      <c r="B111" s="87" t="s">
        <v>1165</v>
      </c>
      <c r="C111" s="84" t="s">
        <v>1166</v>
      </c>
      <c r="D111" s="97" t="s">
        <v>131</v>
      </c>
      <c r="E111" s="97" t="s">
        <v>326</v>
      </c>
      <c r="F111" s="84" t="s">
        <v>1167</v>
      </c>
      <c r="G111" s="97" t="s">
        <v>162</v>
      </c>
      <c r="H111" s="97" t="s">
        <v>175</v>
      </c>
      <c r="I111" s="94">
        <v>397766.31416800001</v>
      </c>
      <c r="J111" s="96">
        <v>111.8</v>
      </c>
      <c r="K111" s="84"/>
      <c r="L111" s="94">
        <v>444.70273930500002</v>
      </c>
      <c r="M111" s="95">
        <v>1.1364751833371428E-3</v>
      </c>
      <c r="N111" s="95">
        <f t="shared" si="2"/>
        <v>6.2688560552843998E-4</v>
      </c>
      <c r="O111" s="95">
        <f>L111/'סכום נכסי הקרן'!$C$42</f>
        <v>9.4846019322357794E-5</v>
      </c>
    </row>
    <row r="112" spans="2:15" s="140" customFormat="1">
      <c r="B112" s="87" t="s">
        <v>1168</v>
      </c>
      <c r="C112" s="84" t="s">
        <v>1169</v>
      </c>
      <c r="D112" s="97" t="s">
        <v>131</v>
      </c>
      <c r="E112" s="97" t="s">
        <v>326</v>
      </c>
      <c r="F112" s="84" t="s">
        <v>1170</v>
      </c>
      <c r="G112" s="97" t="s">
        <v>981</v>
      </c>
      <c r="H112" s="97" t="s">
        <v>175</v>
      </c>
      <c r="I112" s="94">
        <v>18902.702714999999</v>
      </c>
      <c r="J112" s="96">
        <v>3016</v>
      </c>
      <c r="K112" s="84"/>
      <c r="L112" s="94">
        <v>570.10551403399995</v>
      </c>
      <c r="M112" s="95">
        <v>1.7950016366364997E-3</v>
      </c>
      <c r="N112" s="95">
        <f t="shared" si="2"/>
        <v>8.0366255656273244E-4</v>
      </c>
      <c r="O112" s="95">
        <f>L112/'סכום נכסי הקרן'!$C$42</f>
        <v>1.2159187209945643E-4</v>
      </c>
    </row>
    <row r="113" spans="2:15" s="140" customFormat="1">
      <c r="B113" s="87" t="s">
        <v>1171</v>
      </c>
      <c r="C113" s="84" t="s">
        <v>1172</v>
      </c>
      <c r="D113" s="97" t="s">
        <v>131</v>
      </c>
      <c r="E113" s="97" t="s">
        <v>326</v>
      </c>
      <c r="F113" s="84" t="s">
        <v>1173</v>
      </c>
      <c r="G113" s="97" t="s">
        <v>377</v>
      </c>
      <c r="H113" s="97" t="s">
        <v>175</v>
      </c>
      <c r="I113" s="94">
        <v>495.02248900000001</v>
      </c>
      <c r="J113" s="96">
        <v>35.6</v>
      </c>
      <c r="K113" s="84"/>
      <c r="L113" s="94">
        <v>0.176228049</v>
      </c>
      <c r="M113" s="95">
        <v>7.2206994629064717E-5</v>
      </c>
      <c r="N113" s="95">
        <f t="shared" si="2"/>
        <v>2.4842398628152204E-7</v>
      </c>
      <c r="O113" s="95">
        <f>L113/'סכום נכסי הקרן'!$C$42</f>
        <v>3.758584659657725E-8</v>
      </c>
    </row>
    <row r="114" spans="2:15" s="140" customFormat="1">
      <c r="B114" s="87" t="s">
        <v>1174</v>
      </c>
      <c r="C114" s="84" t="s">
        <v>1175</v>
      </c>
      <c r="D114" s="97" t="s">
        <v>131</v>
      </c>
      <c r="E114" s="97" t="s">
        <v>326</v>
      </c>
      <c r="F114" s="84" t="s">
        <v>1176</v>
      </c>
      <c r="G114" s="97" t="s">
        <v>492</v>
      </c>
      <c r="H114" s="97" t="s">
        <v>175</v>
      </c>
      <c r="I114" s="94">
        <v>23898.375197000001</v>
      </c>
      <c r="J114" s="96">
        <v>562.5</v>
      </c>
      <c r="K114" s="84"/>
      <c r="L114" s="94">
        <v>134.42836064599999</v>
      </c>
      <c r="M114" s="95">
        <v>1.8207768416943276E-3</v>
      </c>
      <c r="N114" s="95">
        <f t="shared" si="2"/>
        <v>1.8950007907634158E-4</v>
      </c>
      <c r="O114" s="95">
        <f>L114/'סכום נכסי הקרן'!$C$42</f>
        <v>2.8670826069633889E-5</v>
      </c>
    </row>
    <row r="115" spans="2:15" s="140" customFormat="1">
      <c r="B115" s="87" t="s">
        <v>1177</v>
      </c>
      <c r="C115" s="84" t="s">
        <v>1178</v>
      </c>
      <c r="D115" s="97" t="s">
        <v>131</v>
      </c>
      <c r="E115" s="97" t="s">
        <v>326</v>
      </c>
      <c r="F115" s="84" t="s">
        <v>1179</v>
      </c>
      <c r="G115" s="97" t="s">
        <v>492</v>
      </c>
      <c r="H115" s="97" t="s">
        <v>175</v>
      </c>
      <c r="I115" s="94">
        <v>52432.110783999997</v>
      </c>
      <c r="J115" s="96">
        <v>1795</v>
      </c>
      <c r="K115" s="84"/>
      <c r="L115" s="94">
        <v>941.15638857800002</v>
      </c>
      <c r="M115" s="95">
        <v>2.0381387059455859E-3</v>
      </c>
      <c r="N115" s="95">
        <f t="shared" si="2"/>
        <v>1.3267230902889238E-3</v>
      </c>
      <c r="O115" s="95">
        <f>L115/'סכום נכסי הקרן'!$C$42</f>
        <v>2.0072945166907773E-4</v>
      </c>
    </row>
    <row r="116" spans="2:15" s="140" customFormat="1">
      <c r="B116" s="87" t="s">
        <v>1180</v>
      </c>
      <c r="C116" s="84" t="s">
        <v>1181</v>
      </c>
      <c r="D116" s="97" t="s">
        <v>131</v>
      </c>
      <c r="E116" s="97" t="s">
        <v>326</v>
      </c>
      <c r="F116" s="84" t="s">
        <v>1182</v>
      </c>
      <c r="G116" s="97" t="s">
        <v>1183</v>
      </c>
      <c r="H116" s="97" t="s">
        <v>175</v>
      </c>
      <c r="I116" s="94">
        <v>402856.65542899998</v>
      </c>
      <c r="J116" s="96">
        <v>163.1</v>
      </c>
      <c r="K116" s="84"/>
      <c r="L116" s="94">
        <v>657.05920516699996</v>
      </c>
      <c r="M116" s="95">
        <v>2.800853994529564E-3</v>
      </c>
      <c r="N116" s="95">
        <f t="shared" si="2"/>
        <v>9.2623885866519788E-4</v>
      </c>
      <c r="O116" s="95">
        <f>L116/'סכום נכסי הקרן'!$C$42</f>
        <v>1.4013731996928501E-4</v>
      </c>
    </row>
    <row r="117" spans="2:15" s="140" customFormat="1">
      <c r="B117" s="87" t="s">
        <v>1184</v>
      </c>
      <c r="C117" s="84" t="s">
        <v>1185</v>
      </c>
      <c r="D117" s="97" t="s">
        <v>131</v>
      </c>
      <c r="E117" s="97" t="s">
        <v>326</v>
      </c>
      <c r="F117" s="84" t="s">
        <v>1186</v>
      </c>
      <c r="G117" s="97" t="s">
        <v>409</v>
      </c>
      <c r="H117" s="97" t="s">
        <v>175</v>
      </c>
      <c r="I117" s="94">
        <v>23250.765472999996</v>
      </c>
      <c r="J117" s="96">
        <v>1462</v>
      </c>
      <c r="K117" s="84"/>
      <c r="L117" s="94">
        <v>339.926191217</v>
      </c>
      <c r="M117" s="95">
        <v>2.6286816553117006E-3</v>
      </c>
      <c r="N117" s="95">
        <f t="shared" si="2"/>
        <v>4.791848967449106E-4</v>
      </c>
      <c r="O117" s="95">
        <f>L117/'סכום נכסי הקרן'!$C$42</f>
        <v>7.2499319771967448E-5</v>
      </c>
    </row>
    <row r="118" spans="2:15" s="140" customFormat="1">
      <c r="B118" s="87" t="s">
        <v>1187</v>
      </c>
      <c r="C118" s="84" t="s">
        <v>1188</v>
      </c>
      <c r="D118" s="97" t="s">
        <v>131</v>
      </c>
      <c r="E118" s="97" t="s">
        <v>326</v>
      </c>
      <c r="F118" s="84" t="s">
        <v>1189</v>
      </c>
      <c r="G118" s="97" t="s">
        <v>198</v>
      </c>
      <c r="H118" s="97" t="s">
        <v>175</v>
      </c>
      <c r="I118" s="94">
        <v>12171.385028999999</v>
      </c>
      <c r="J118" s="96">
        <v>7473</v>
      </c>
      <c r="K118" s="84"/>
      <c r="L118" s="94">
        <v>909.56760339900006</v>
      </c>
      <c r="M118" s="95">
        <v>1.4757433382680842E-3</v>
      </c>
      <c r="N118" s="95">
        <f t="shared" si="2"/>
        <v>1.2821932212897056E-3</v>
      </c>
      <c r="O118" s="95">
        <f>L118/'סכום נכסי הקרן'!$C$42</f>
        <v>1.9399220841723801E-4</v>
      </c>
    </row>
    <row r="119" spans="2:15" s="140" customFormat="1">
      <c r="B119" s="87" t="s">
        <v>1190</v>
      </c>
      <c r="C119" s="84" t="s">
        <v>1191</v>
      </c>
      <c r="D119" s="97" t="s">
        <v>131</v>
      </c>
      <c r="E119" s="97" t="s">
        <v>326</v>
      </c>
      <c r="F119" s="84" t="s">
        <v>1192</v>
      </c>
      <c r="G119" s="97" t="s">
        <v>492</v>
      </c>
      <c r="H119" s="97" t="s">
        <v>175</v>
      </c>
      <c r="I119" s="94">
        <v>268008.26871700003</v>
      </c>
      <c r="J119" s="96">
        <v>585.5</v>
      </c>
      <c r="K119" s="84"/>
      <c r="L119" s="94">
        <v>1569.1884133409999</v>
      </c>
      <c r="M119" s="95">
        <v>3.4348232310203262E-3</v>
      </c>
      <c r="N119" s="95">
        <f t="shared" si="2"/>
        <v>2.212043105969742E-3</v>
      </c>
      <c r="O119" s="95">
        <f>L119/'סכום נכסי הקרן'!$C$42</f>
        <v>3.3467586641080773E-4</v>
      </c>
    </row>
    <row r="120" spans="2:15" s="140" customFormat="1">
      <c r="B120" s="87" t="s">
        <v>1193</v>
      </c>
      <c r="C120" s="84" t="s">
        <v>1194</v>
      </c>
      <c r="D120" s="97" t="s">
        <v>131</v>
      </c>
      <c r="E120" s="97" t="s">
        <v>326</v>
      </c>
      <c r="F120" s="84" t="s">
        <v>1195</v>
      </c>
      <c r="G120" s="97" t="s">
        <v>1065</v>
      </c>
      <c r="H120" s="97" t="s">
        <v>175</v>
      </c>
      <c r="I120" s="94">
        <v>161983.192071</v>
      </c>
      <c r="J120" s="96">
        <v>201.7</v>
      </c>
      <c r="K120" s="84"/>
      <c r="L120" s="94">
        <v>326.72009856999995</v>
      </c>
      <c r="M120" s="95">
        <v>5.7099283577443055E-4</v>
      </c>
      <c r="N120" s="95">
        <f t="shared" si="2"/>
        <v>4.6056861972665428E-4</v>
      </c>
      <c r="O120" s="95">
        <f>L120/'סכום נכסי הקרן'!$C$42</f>
        <v>6.9682729704796412E-5</v>
      </c>
    </row>
    <row r="121" spans="2:15" s="140" customFormat="1">
      <c r="B121" s="87" t="s">
        <v>1196</v>
      </c>
      <c r="C121" s="84" t="s">
        <v>1197</v>
      </c>
      <c r="D121" s="97" t="s">
        <v>131</v>
      </c>
      <c r="E121" s="97" t="s">
        <v>326</v>
      </c>
      <c r="F121" s="84" t="s">
        <v>1198</v>
      </c>
      <c r="G121" s="97" t="s">
        <v>492</v>
      </c>
      <c r="H121" s="97" t="s">
        <v>175</v>
      </c>
      <c r="I121" s="94">
        <v>63462.710261</v>
      </c>
      <c r="J121" s="96">
        <v>1134</v>
      </c>
      <c r="K121" s="84"/>
      <c r="L121" s="94">
        <v>719.66713435899999</v>
      </c>
      <c r="M121" s="95">
        <v>3.7782540735203985E-3</v>
      </c>
      <c r="N121" s="95">
        <f t="shared" si="2"/>
        <v>1.0144955886861261E-3</v>
      </c>
      <c r="O121" s="95">
        <f>L121/'סכום נכסי הקרן'!$C$42</f>
        <v>1.5349031363682476E-4</v>
      </c>
    </row>
    <row r="122" spans="2:15" s="140" customFormat="1">
      <c r="B122" s="87" t="s">
        <v>1199</v>
      </c>
      <c r="C122" s="84" t="s">
        <v>1200</v>
      </c>
      <c r="D122" s="97" t="s">
        <v>131</v>
      </c>
      <c r="E122" s="97" t="s">
        <v>326</v>
      </c>
      <c r="F122" s="84" t="s">
        <v>1201</v>
      </c>
      <c r="G122" s="97" t="s">
        <v>991</v>
      </c>
      <c r="H122" s="97" t="s">
        <v>175</v>
      </c>
      <c r="I122" s="94">
        <v>328011.00741800002</v>
      </c>
      <c r="J122" s="96">
        <v>10.1</v>
      </c>
      <c r="K122" s="84"/>
      <c r="L122" s="94">
        <v>33.129111651999999</v>
      </c>
      <c r="M122" s="95">
        <v>7.966180836077413E-4</v>
      </c>
      <c r="N122" s="95">
        <f t="shared" si="2"/>
        <v>4.6701226196718886E-5</v>
      </c>
      <c r="O122" s="95">
        <f>L122/'סכום נכסי הקרן'!$C$42</f>
        <v>7.0657634553563716E-6</v>
      </c>
    </row>
    <row r="123" spans="2:15" s="140" customFormat="1">
      <c r="B123" s="83"/>
      <c r="C123" s="84"/>
      <c r="D123" s="84"/>
      <c r="E123" s="84"/>
      <c r="F123" s="84"/>
      <c r="G123" s="84"/>
      <c r="H123" s="84"/>
      <c r="I123" s="94"/>
      <c r="J123" s="96"/>
      <c r="K123" s="84"/>
      <c r="L123" s="84"/>
      <c r="M123" s="84"/>
      <c r="N123" s="95"/>
      <c r="O123" s="84"/>
    </row>
    <row r="124" spans="2:15" s="140" customFormat="1">
      <c r="B124" s="81" t="s">
        <v>243</v>
      </c>
      <c r="C124" s="82"/>
      <c r="D124" s="82"/>
      <c r="E124" s="82"/>
      <c r="F124" s="82"/>
      <c r="G124" s="82"/>
      <c r="H124" s="82"/>
      <c r="I124" s="91"/>
      <c r="J124" s="93"/>
      <c r="K124" s="91">
        <v>79.713803026999997</v>
      </c>
      <c r="L124" s="91">
        <f>L125+L147</f>
        <v>167149.19695491705</v>
      </c>
      <c r="M124" s="82"/>
      <c r="N124" s="92">
        <f t="shared" ref="N124:N145" si="3">L124/$L$11</f>
        <v>0.23562577039762689</v>
      </c>
      <c r="O124" s="92">
        <f>L124/'סכום נכסי הקרן'!$C$42</f>
        <v>3.5649512725914531E-2</v>
      </c>
    </row>
    <row r="125" spans="2:15" s="140" customFormat="1">
      <c r="B125" s="102" t="s">
        <v>69</v>
      </c>
      <c r="C125" s="82"/>
      <c r="D125" s="82"/>
      <c r="E125" s="82"/>
      <c r="F125" s="82"/>
      <c r="G125" s="82"/>
      <c r="H125" s="82"/>
      <c r="I125" s="91"/>
      <c r="J125" s="93"/>
      <c r="K125" s="91">
        <v>22.131563026999999</v>
      </c>
      <c r="L125" s="91">
        <f>SUM(L126:L145)</f>
        <v>44586.078684374013</v>
      </c>
      <c r="M125" s="82"/>
      <c r="N125" s="92">
        <f t="shared" si="3"/>
        <v>6.2851807429552792E-2</v>
      </c>
      <c r="O125" s="92">
        <f>L125/'סכום נכסי הקרן'!$C$42</f>
        <v>9.5093007230296501E-3</v>
      </c>
    </row>
    <row r="126" spans="2:15" s="140" customFormat="1">
      <c r="B126" s="87" t="s">
        <v>1202</v>
      </c>
      <c r="C126" s="84" t="s">
        <v>1203</v>
      </c>
      <c r="D126" s="97" t="s">
        <v>1204</v>
      </c>
      <c r="E126" s="97" t="s">
        <v>1205</v>
      </c>
      <c r="F126" s="84" t="s">
        <v>1107</v>
      </c>
      <c r="G126" s="97" t="s">
        <v>203</v>
      </c>
      <c r="H126" s="97" t="s">
        <v>174</v>
      </c>
      <c r="I126" s="94">
        <v>65237.543508000002</v>
      </c>
      <c r="J126" s="96">
        <v>607</v>
      </c>
      <c r="K126" s="84"/>
      <c r="L126" s="94">
        <v>1484.1776005820002</v>
      </c>
      <c r="M126" s="95">
        <v>1.9364963640792995E-3</v>
      </c>
      <c r="N126" s="95">
        <f t="shared" si="3"/>
        <v>2.0922056277563688E-3</v>
      </c>
      <c r="O126" s="95">
        <f>L126/'סכום נכסי הקרן'!$C$42</f>
        <v>3.1654479485017259E-4</v>
      </c>
    </row>
    <row r="127" spans="2:15" s="140" customFormat="1">
      <c r="B127" s="87" t="s">
        <v>1206</v>
      </c>
      <c r="C127" s="84" t="s">
        <v>1207</v>
      </c>
      <c r="D127" s="97" t="s">
        <v>1208</v>
      </c>
      <c r="E127" s="97" t="s">
        <v>1205</v>
      </c>
      <c r="F127" s="84" t="s">
        <v>1209</v>
      </c>
      <c r="G127" s="97" t="s">
        <v>1210</v>
      </c>
      <c r="H127" s="97" t="s">
        <v>174</v>
      </c>
      <c r="I127" s="94">
        <v>12657.926476000001</v>
      </c>
      <c r="J127" s="96">
        <v>5858</v>
      </c>
      <c r="K127" s="94">
        <v>11.860477011000002</v>
      </c>
      <c r="L127" s="94">
        <v>2791.0074727579999</v>
      </c>
      <c r="M127" s="95">
        <v>9.0688686534969563E-5</v>
      </c>
      <c r="N127" s="95">
        <f t="shared" si="3"/>
        <v>3.9344088869987933E-3</v>
      </c>
      <c r="O127" s="95">
        <f>L127/'סכום נכסי הקרן'!$C$42</f>
        <v>5.9526493833557078E-4</v>
      </c>
    </row>
    <row r="128" spans="2:15" s="140" customFormat="1">
      <c r="B128" s="87" t="s">
        <v>1211</v>
      </c>
      <c r="C128" s="84" t="s">
        <v>1212</v>
      </c>
      <c r="D128" s="97" t="s">
        <v>1204</v>
      </c>
      <c r="E128" s="97" t="s">
        <v>1205</v>
      </c>
      <c r="F128" s="84" t="s">
        <v>1213</v>
      </c>
      <c r="G128" s="97" t="s">
        <v>1210</v>
      </c>
      <c r="H128" s="97" t="s">
        <v>174</v>
      </c>
      <c r="I128" s="94">
        <v>8890.4802920000002</v>
      </c>
      <c r="J128" s="96">
        <v>10265</v>
      </c>
      <c r="K128" s="84"/>
      <c r="L128" s="94">
        <v>3420.4540419820005</v>
      </c>
      <c r="M128" s="95">
        <v>5.6912305205752991E-5</v>
      </c>
      <c r="N128" s="95">
        <f t="shared" si="3"/>
        <v>4.8217229483254005E-3</v>
      </c>
      <c r="O128" s="95">
        <f>L128/'סכום נכסי הקרן'!$C$42</f>
        <v>7.2951304654446966E-4</v>
      </c>
    </row>
    <row r="129" spans="2:15" s="140" customFormat="1">
      <c r="B129" s="87" t="s">
        <v>1214</v>
      </c>
      <c r="C129" s="84" t="s">
        <v>1215</v>
      </c>
      <c r="D129" s="97" t="s">
        <v>1204</v>
      </c>
      <c r="E129" s="97" t="s">
        <v>1205</v>
      </c>
      <c r="F129" s="84">
        <v>512291642</v>
      </c>
      <c r="G129" s="97" t="s">
        <v>1210</v>
      </c>
      <c r="H129" s="97" t="s">
        <v>174</v>
      </c>
      <c r="I129" s="94">
        <v>3075.069915</v>
      </c>
      <c r="J129" s="96">
        <v>7414</v>
      </c>
      <c r="K129" s="84"/>
      <c r="L129" s="94">
        <v>854.49034175100007</v>
      </c>
      <c r="M129" s="95">
        <v>8.5273165890777076E-5</v>
      </c>
      <c r="N129" s="95">
        <f t="shared" si="3"/>
        <v>1.2045522727023069E-3</v>
      </c>
      <c r="O129" s="95">
        <f>L129/'סכום נכסי הקרן'!$C$42</f>
        <v>1.8224535245981165E-4</v>
      </c>
    </row>
    <row r="130" spans="2:15" s="140" customFormat="1">
      <c r="B130" s="87" t="s">
        <v>1216</v>
      </c>
      <c r="C130" s="84" t="s">
        <v>1217</v>
      </c>
      <c r="D130" s="97" t="s">
        <v>1204</v>
      </c>
      <c r="E130" s="97" t="s">
        <v>1205</v>
      </c>
      <c r="F130" s="84" t="s">
        <v>1218</v>
      </c>
      <c r="G130" s="97" t="s">
        <v>1065</v>
      </c>
      <c r="H130" s="97" t="s">
        <v>174</v>
      </c>
      <c r="I130" s="94">
        <v>18747.989150000001</v>
      </c>
      <c r="J130" s="96">
        <v>754</v>
      </c>
      <c r="K130" s="84"/>
      <c r="L130" s="94">
        <v>529.816673401</v>
      </c>
      <c r="M130" s="95">
        <v>5.6425678447846305E-4</v>
      </c>
      <c r="N130" s="95">
        <f t="shared" si="3"/>
        <v>7.4686845114361826E-4</v>
      </c>
      <c r="O130" s="95">
        <f>L130/'סכום נכסי הקרן'!$C$42</f>
        <v>1.1299908455979591E-4</v>
      </c>
    </row>
    <row r="131" spans="2:15" s="140" customFormat="1">
      <c r="B131" s="87" t="s">
        <v>1219</v>
      </c>
      <c r="C131" s="84" t="s">
        <v>1220</v>
      </c>
      <c r="D131" s="97" t="s">
        <v>1204</v>
      </c>
      <c r="E131" s="97" t="s">
        <v>1205</v>
      </c>
      <c r="F131" s="84" t="s">
        <v>1221</v>
      </c>
      <c r="G131" s="97" t="s">
        <v>586</v>
      </c>
      <c r="H131" s="97" t="s">
        <v>174</v>
      </c>
      <c r="I131" s="94">
        <v>11914.860108000001</v>
      </c>
      <c r="J131" s="96">
        <v>3206</v>
      </c>
      <c r="K131" s="94">
        <v>10.271086016</v>
      </c>
      <c r="L131" s="94">
        <v>1441.9711618870003</v>
      </c>
      <c r="M131" s="95">
        <v>5.5829257217099781E-4</v>
      </c>
      <c r="N131" s="95">
        <f t="shared" si="3"/>
        <v>2.0327083354305681E-3</v>
      </c>
      <c r="O131" s="95">
        <f>L131/'סכום נכסי הקרן'!$C$42</f>
        <v>3.0754302277597736E-4</v>
      </c>
    </row>
    <row r="132" spans="2:15" s="140" customFormat="1">
      <c r="B132" s="87" t="s">
        <v>1222</v>
      </c>
      <c r="C132" s="84" t="s">
        <v>1223</v>
      </c>
      <c r="D132" s="97" t="s">
        <v>1204</v>
      </c>
      <c r="E132" s="97" t="s">
        <v>1205</v>
      </c>
      <c r="F132" s="84" t="s">
        <v>1064</v>
      </c>
      <c r="G132" s="97" t="s">
        <v>1065</v>
      </c>
      <c r="H132" s="97" t="s">
        <v>174</v>
      </c>
      <c r="I132" s="94">
        <v>14943.998189</v>
      </c>
      <c r="J132" s="96">
        <v>500</v>
      </c>
      <c r="K132" s="84"/>
      <c r="L132" s="94">
        <v>280.050526058</v>
      </c>
      <c r="M132" s="95">
        <v>3.7111785357466827E-4</v>
      </c>
      <c r="N132" s="95">
        <f t="shared" si="3"/>
        <v>3.9477976654877242E-4</v>
      </c>
      <c r="O132" s="95">
        <f>L132/'סכום נכסי הקרן'!$C$42</f>
        <v>5.9729062265830048E-5</v>
      </c>
    </row>
    <row r="133" spans="2:15" s="140" customFormat="1">
      <c r="B133" s="87" t="s">
        <v>1224</v>
      </c>
      <c r="C133" s="84" t="s">
        <v>1225</v>
      </c>
      <c r="D133" s="97" t="s">
        <v>1204</v>
      </c>
      <c r="E133" s="97" t="s">
        <v>1205</v>
      </c>
      <c r="F133" s="84" t="s">
        <v>1226</v>
      </c>
      <c r="G133" s="97" t="s">
        <v>28</v>
      </c>
      <c r="H133" s="97" t="s">
        <v>174</v>
      </c>
      <c r="I133" s="94">
        <v>23589.346855</v>
      </c>
      <c r="J133" s="96">
        <v>1872</v>
      </c>
      <c r="K133" s="84"/>
      <c r="L133" s="94">
        <v>1655.08896424</v>
      </c>
      <c r="M133" s="95">
        <v>6.7711708729173621E-4</v>
      </c>
      <c r="N133" s="95">
        <f t="shared" si="3"/>
        <v>2.3331348243380728E-3</v>
      </c>
      <c r="O133" s="95">
        <f>L133/'סכום נכסי הקרן'!$C$42</f>
        <v>3.5299670095997361E-4</v>
      </c>
    </row>
    <row r="134" spans="2:15" s="140" customFormat="1">
      <c r="B134" s="87" t="s">
        <v>1227</v>
      </c>
      <c r="C134" s="84" t="s">
        <v>1228</v>
      </c>
      <c r="D134" s="97" t="s">
        <v>1204</v>
      </c>
      <c r="E134" s="97" t="s">
        <v>1205</v>
      </c>
      <c r="F134" s="84" t="s">
        <v>1229</v>
      </c>
      <c r="G134" s="97" t="s">
        <v>1230</v>
      </c>
      <c r="H134" s="97" t="s">
        <v>174</v>
      </c>
      <c r="I134" s="94">
        <v>61796.34605900001</v>
      </c>
      <c r="J134" s="96">
        <v>406</v>
      </c>
      <c r="K134" s="84"/>
      <c r="L134" s="94">
        <v>940.34758271800013</v>
      </c>
      <c r="M134" s="95">
        <v>2.2736933707506791E-3</v>
      </c>
      <c r="N134" s="95">
        <f t="shared" si="3"/>
        <v>1.3255829382131949E-3</v>
      </c>
      <c r="O134" s="95">
        <f>L134/'סכום נכסי הקרן'!$C$42</f>
        <v>2.0055694988430016E-4</v>
      </c>
    </row>
    <row r="135" spans="2:15" s="140" customFormat="1">
      <c r="B135" s="87" t="s">
        <v>1231</v>
      </c>
      <c r="C135" s="84" t="s">
        <v>1232</v>
      </c>
      <c r="D135" s="97" t="s">
        <v>1204</v>
      </c>
      <c r="E135" s="97" t="s">
        <v>1205</v>
      </c>
      <c r="F135" s="84" t="s">
        <v>1233</v>
      </c>
      <c r="G135" s="97" t="s">
        <v>943</v>
      </c>
      <c r="H135" s="97" t="s">
        <v>174</v>
      </c>
      <c r="I135" s="94">
        <v>7734.6100649999998</v>
      </c>
      <c r="J135" s="96">
        <v>9238</v>
      </c>
      <c r="K135" s="84"/>
      <c r="L135" s="94">
        <v>2678.0332453290002</v>
      </c>
      <c r="M135" s="95">
        <v>1.4451612441240304E-4</v>
      </c>
      <c r="N135" s="95">
        <f t="shared" si="3"/>
        <v>3.7751521280194817E-3</v>
      </c>
      <c r="O135" s="95">
        <f>L135/'סכום נכסי הקרן'!$C$42</f>
        <v>5.7116984107036066E-4</v>
      </c>
    </row>
    <row r="136" spans="2:15" s="140" customFormat="1">
      <c r="B136" s="87" t="s">
        <v>1234</v>
      </c>
      <c r="C136" s="84" t="s">
        <v>1235</v>
      </c>
      <c r="D136" s="97" t="s">
        <v>1204</v>
      </c>
      <c r="E136" s="97" t="s">
        <v>1205</v>
      </c>
      <c r="F136" s="84" t="s">
        <v>959</v>
      </c>
      <c r="G136" s="97" t="s">
        <v>203</v>
      </c>
      <c r="H136" s="97" t="s">
        <v>174</v>
      </c>
      <c r="I136" s="94">
        <v>37676.727673000001</v>
      </c>
      <c r="J136" s="96">
        <v>10821</v>
      </c>
      <c r="K136" s="84"/>
      <c r="L136" s="94">
        <v>15280.591133400001</v>
      </c>
      <c r="M136" s="95">
        <v>6.0919999164702626E-4</v>
      </c>
      <c r="N136" s="95">
        <f t="shared" si="3"/>
        <v>2.1540642273678631E-2</v>
      </c>
      <c r="O136" s="95">
        <f>L136/'סכום נכסי הקרן'!$C$42</f>
        <v>3.2590382603906089E-3</v>
      </c>
    </row>
    <row r="137" spans="2:15" s="140" customFormat="1">
      <c r="B137" s="87" t="s">
        <v>1236</v>
      </c>
      <c r="C137" s="84" t="s">
        <v>1237</v>
      </c>
      <c r="D137" s="97" t="s">
        <v>1204</v>
      </c>
      <c r="E137" s="97" t="s">
        <v>1205</v>
      </c>
      <c r="F137" s="84" t="s">
        <v>1046</v>
      </c>
      <c r="G137" s="97" t="s">
        <v>943</v>
      </c>
      <c r="H137" s="97" t="s">
        <v>174</v>
      </c>
      <c r="I137" s="94">
        <v>27621.31379</v>
      </c>
      <c r="J137" s="96">
        <v>2278</v>
      </c>
      <c r="K137" s="84"/>
      <c r="L137" s="94">
        <v>2358.2923034270002</v>
      </c>
      <c r="M137" s="95">
        <v>9.8402092259579355E-4</v>
      </c>
      <c r="N137" s="95">
        <f t="shared" si="3"/>
        <v>3.3244218395357037E-3</v>
      </c>
      <c r="O137" s="95">
        <f>L137/'סכום נכסי הקרן'!$C$42</f>
        <v>5.0297562306041328E-4</v>
      </c>
    </row>
    <row r="138" spans="2:15" s="140" customFormat="1">
      <c r="B138" s="87" t="s">
        <v>1240</v>
      </c>
      <c r="C138" s="84" t="s">
        <v>1241</v>
      </c>
      <c r="D138" s="97" t="s">
        <v>1204</v>
      </c>
      <c r="E138" s="97" t="s">
        <v>1205</v>
      </c>
      <c r="F138" s="84" t="s">
        <v>855</v>
      </c>
      <c r="G138" s="97" t="s">
        <v>409</v>
      </c>
      <c r="H138" s="97" t="s">
        <v>174</v>
      </c>
      <c r="I138" s="94">
        <v>2393.9257440000001</v>
      </c>
      <c r="J138" s="96">
        <v>472</v>
      </c>
      <c r="K138" s="84"/>
      <c r="L138" s="94">
        <v>42.349887146000007</v>
      </c>
      <c r="M138" s="95">
        <v>1.4659610876298991E-5</v>
      </c>
      <c r="N138" s="95">
        <f t="shared" si="3"/>
        <v>5.9699507785970626E-5</v>
      </c>
      <c r="O138" s="95">
        <f>L138/'סכום נכסי הקרן'!$C$42</f>
        <v>9.0323667014659803E-6</v>
      </c>
    </row>
    <row r="139" spans="2:15" s="140" customFormat="1">
      <c r="B139" s="87" t="s">
        <v>1244</v>
      </c>
      <c r="C139" s="84" t="s">
        <v>1245</v>
      </c>
      <c r="D139" s="97" t="s">
        <v>134</v>
      </c>
      <c r="E139" s="97" t="s">
        <v>1205</v>
      </c>
      <c r="F139" s="84" t="s">
        <v>1173</v>
      </c>
      <c r="G139" s="97" t="s">
        <v>377</v>
      </c>
      <c r="H139" s="97" t="s">
        <v>177</v>
      </c>
      <c r="I139" s="94">
        <v>607.148278</v>
      </c>
      <c r="J139" s="96">
        <v>35</v>
      </c>
      <c r="K139" s="84"/>
      <c r="L139" s="94">
        <v>1.018606551</v>
      </c>
      <c r="M139" s="95">
        <v>8.8562344989930134E-5</v>
      </c>
      <c r="N139" s="95">
        <f t="shared" si="3"/>
        <v>1.4359025211241628E-6</v>
      </c>
      <c r="O139" s="95">
        <f>L139/'סכום נכסי הקרן'!$C$42</f>
        <v>2.1724799080170626E-7</v>
      </c>
    </row>
    <row r="140" spans="2:15" s="140" customFormat="1">
      <c r="B140" s="87" t="s">
        <v>1246</v>
      </c>
      <c r="C140" s="84" t="s">
        <v>1247</v>
      </c>
      <c r="D140" s="97" t="s">
        <v>1204</v>
      </c>
      <c r="E140" s="97" t="s">
        <v>1205</v>
      </c>
      <c r="F140" s="84" t="s">
        <v>1195</v>
      </c>
      <c r="G140" s="97" t="s">
        <v>1065</v>
      </c>
      <c r="H140" s="97" t="s">
        <v>174</v>
      </c>
      <c r="I140" s="94">
        <v>12621.187482000001</v>
      </c>
      <c r="J140" s="96">
        <v>555</v>
      </c>
      <c r="K140" s="84"/>
      <c r="L140" s="94">
        <v>262.538369311</v>
      </c>
      <c r="M140" s="95">
        <v>4.4489847917198583E-4</v>
      </c>
      <c r="N140" s="95">
        <f t="shared" si="3"/>
        <v>3.7009334567443932E-4</v>
      </c>
      <c r="O140" s="95">
        <f>L140/'סכום נכסי הקרן'!$C$42</f>
        <v>5.5994076599229617E-5</v>
      </c>
    </row>
    <row r="141" spans="2:15" s="140" customFormat="1">
      <c r="B141" s="87" t="s">
        <v>1250</v>
      </c>
      <c r="C141" s="84" t="s">
        <v>1251</v>
      </c>
      <c r="D141" s="97" t="s">
        <v>1204</v>
      </c>
      <c r="E141" s="97" t="s">
        <v>1205</v>
      </c>
      <c r="F141" s="84" t="s">
        <v>1252</v>
      </c>
      <c r="G141" s="97" t="s">
        <v>1253</v>
      </c>
      <c r="H141" s="97" t="s">
        <v>174</v>
      </c>
      <c r="I141" s="94">
        <v>15912.062567000001</v>
      </c>
      <c r="J141" s="96">
        <v>3510</v>
      </c>
      <c r="K141" s="84"/>
      <c r="L141" s="94">
        <v>2093.3082086569998</v>
      </c>
      <c r="M141" s="95">
        <v>3.4779274910049526E-4</v>
      </c>
      <c r="N141" s="95">
        <f t="shared" si="3"/>
        <v>2.9508808198313767E-3</v>
      </c>
      <c r="O141" s="95">
        <f>L141/'סכום נכסי הקרן'!$C$42</f>
        <v>4.4645992313027265E-4</v>
      </c>
    </row>
    <row r="142" spans="2:15" s="140" customFormat="1">
      <c r="B142" s="87" t="s">
        <v>1254</v>
      </c>
      <c r="C142" s="84" t="s">
        <v>1255</v>
      </c>
      <c r="D142" s="97" t="s">
        <v>1204</v>
      </c>
      <c r="E142" s="97" t="s">
        <v>1205</v>
      </c>
      <c r="F142" s="84" t="s">
        <v>946</v>
      </c>
      <c r="G142" s="97" t="s">
        <v>492</v>
      </c>
      <c r="H142" s="97" t="s">
        <v>174</v>
      </c>
      <c r="I142" s="94">
        <v>92342.731089999987</v>
      </c>
      <c r="J142" s="96">
        <v>1542</v>
      </c>
      <c r="K142" s="84"/>
      <c r="L142" s="94">
        <v>5336.8705754940001</v>
      </c>
      <c r="M142" s="95">
        <v>9.0646602356856003E-5</v>
      </c>
      <c r="N142" s="95">
        <f t="shared" si="3"/>
        <v>7.5232442857764382E-3</v>
      </c>
      <c r="O142" s="95">
        <f>L142/'סכום נכסי הקרן'!$C$42</f>
        <v>1.1382455851639398E-3</v>
      </c>
    </row>
    <row r="143" spans="2:15" s="140" customFormat="1">
      <c r="B143" s="87" t="s">
        <v>1256</v>
      </c>
      <c r="C143" s="84" t="s">
        <v>1257</v>
      </c>
      <c r="D143" s="97" t="s">
        <v>1204</v>
      </c>
      <c r="E143" s="97" t="s">
        <v>1205</v>
      </c>
      <c r="F143" s="84" t="s">
        <v>942</v>
      </c>
      <c r="G143" s="97" t="s">
        <v>943</v>
      </c>
      <c r="H143" s="97" t="s">
        <v>174</v>
      </c>
      <c r="I143" s="94">
        <v>22919.952689000002</v>
      </c>
      <c r="J143" s="96">
        <v>1474</v>
      </c>
      <c r="K143" s="84"/>
      <c r="L143" s="94">
        <v>1266.2247046030002</v>
      </c>
      <c r="M143" s="95">
        <v>2.1832808304013377E-4</v>
      </c>
      <c r="N143" s="95">
        <f t="shared" si="3"/>
        <v>1.784963236162366E-3</v>
      </c>
      <c r="O143" s="95">
        <f>L143/'סכום נכסי הקרן'!$C$42</f>
        <v>2.7005988986466455E-4</v>
      </c>
    </row>
    <row r="144" spans="2:15" s="140" customFormat="1">
      <c r="B144" s="87" t="s">
        <v>1258</v>
      </c>
      <c r="C144" s="84" t="s">
        <v>1259</v>
      </c>
      <c r="D144" s="97" t="s">
        <v>1204</v>
      </c>
      <c r="E144" s="97" t="s">
        <v>1205</v>
      </c>
      <c r="F144" s="84" t="s">
        <v>1260</v>
      </c>
      <c r="G144" s="97" t="s">
        <v>1210</v>
      </c>
      <c r="H144" s="97" t="s">
        <v>174</v>
      </c>
      <c r="I144" s="94">
        <v>0.19421499999999997</v>
      </c>
      <c r="J144" s="96">
        <v>4231</v>
      </c>
      <c r="K144" s="84"/>
      <c r="L144" s="94">
        <v>3.0798282E-2</v>
      </c>
      <c r="M144" s="95">
        <v>2.9754879178169358E-9</v>
      </c>
      <c r="N144" s="95">
        <f t="shared" si="3"/>
        <v>4.341551772534489E-8</v>
      </c>
      <c r="O144" s="95">
        <f>L144/'סכום נכסי הקרן'!$C$42</f>
        <v>6.5686450554197901E-9</v>
      </c>
    </row>
    <row r="145" spans="2:15" s="140" customFormat="1">
      <c r="B145" s="87" t="s">
        <v>1261</v>
      </c>
      <c r="C145" s="84" t="s">
        <v>1262</v>
      </c>
      <c r="D145" s="97" t="s">
        <v>1204</v>
      </c>
      <c r="E145" s="97" t="s">
        <v>1205</v>
      </c>
      <c r="F145" s="84" t="s">
        <v>1263</v>
      </c>
      <c r="G145" s="97" t="s">
        <v>1210</v>
      </c>
      <c r="H145" s="97" t="s">
        <v>174</v>
      </c>
      <c r="I145" s="94">
        <v>5521.1100020000003</v>
      </c>
      <c r="J145" s="96">
        <v>9034</v>
      </c>
      <c r="K145" s="84"/>
      <c r="L145" s="94">
        <v>1869.4164867970003</v>
      </c>
      <c r="M145" s="95">
        <v>1.1419145676708855E-4</v>
      </c>
      <c r="N145" s="95">
        <f t="shared" si="3"/>
        <v>2.6352666235924175E-3</v>
      </c>
      <c r="O145" s="95">
        <f>L145/'סכום נכסי הקרן'!$C$42</f>
        <v>3.9870838777693351E-4</v>
      </c>
    </row>
    <row r="146" spans="2:15" s="140" customFormat="1">
      <c r="B146" s="83"/>
      <c r="C146" s="84"/>
      <c r="D146" s="84"/>
      <c r="E146" s="84"/>
      <c r="F146" s="84"/>
      <c r="G146" s="84"/>
      <c r="H146" s="84"/>
      <c r="I146" s="94"/>
      <c r="J146" s="96"/>
      <c r="K146" s="84"/>
      <c r="L146" s="84"/>
      <c r="M146" s="84"/>
      <c r="N146" s="95"/>
      <c r="O146" s="84"/>
    </row>
    <row r="147" spans="2:15" s="140" customFormat="1">
      <c r="B147" s="102" t="s">
        <v>68</v>
      </c>
      <c r="C147" s="82"/>
      <c r="D147" s="82"/>
      <c r="E147" s="82"/>
      <c r="F147" s="82"/>
      <c r="G147" s="82"/>
      <c r="H147" s="82"/>
      <c r="I147" s="91"/>
      <c r="J147" s="93"/>
      <c r="K147" s="91">
        <v>57.582239999999999</v>
      </c>
      <c r="L147" s="91">
        <f>SUM(L148:L218)</f>
        <v>122563.11827054303</v>
      </c>
      <c r="M147" s="82"/>
      <c r="N147" s="92">
        <f t="shared" ref="N147:N213" si="4">L147/$L$11</f>
        <v>0.17277396296807407</v>
      </c>
      <c r="O147" s="92">
        <f>L147/'סכום נכסי הקרן'!$C$42</f>
        <v>2.6140212002884879E-2</v>
      </c>
    </row>
    <row r="148" spans="2:15" s="140" customFormat="1">
      <c r="B148" s="87" t="s">
        <v>1264</v>
      </c>
      <c r="C148" s="84" t="s">
        <v>1265</v>
      </c>
      <c r="D148" s="97" t="s">
        <v>150</v>
      </c>
      <c r="E148" s="97" t="s">
        <v>1205</v>
      </c>
      <c r="F148" s="84"/>
      <c r="G148" s="97" t="s">
        <v>1266</v>
      </c>
      <c r="H148" s="97" t="s">
        <v>1267</v>
      </c>
      <c r="I148" s="94">
        <v>12225</v>
      </c>
      <c r="J148" s="96">
        <v>1869.5</v>
      </c>
      <c r="K148" s="84"/>
      <c r="L148" s="94">
        <v>870.12178000000006</v>
      </c>
      <c r="M148" s="95">
        <v>5.6384520389976432E-6</v>
      </c>
      <c r="N148" s="95">
        <f t="shared" si="4"/>
        <v>1.2265874948089197E-3</v>
      </c>
      <c r="O148" s="95">
        <f>L148/'סכום נכסי הקרן'!$C$42</f>
        <v>1.8557921925028373E-4</v>
      </c>
    </row>
    <row r="149" spans="2:15" s="140" customFormat="1">
      <c r="B149" s="87" t="s">
        <v>1268</v>
      </c>
      <c r="C149" s="84" t="s">
        <v>1269</v>
      </c>
      <c r="D149" s="97" t="s">
        <v>28</v>
      </c>
      <c r="E149" s="97" t="s">
        <v>1205</v>
      </c>
      <c r="F149" s="84"/>
      <c r="G149" s="97" t="s">
        <v>1270</v>
      </c>
      <c r="H149" s="97" t="s">
        <v>176</v>
      </c>
      <c r="I149" s="94">
        <v>3358</v>
      </c>
      <c r="J149" s="96">
        <v>18240</v>
      </c>
      <c r="K149" s="84"/>
      <c r="L149" s="94">
        <v>2628.6015699999998</v>
      </c>
      <c r="M149" s="95">
        <v>1.6755133739547365E-5</v>
      </c>
      <c r="N149" s="95">
        <f t="shared" si="4"/>
        <v>3.7054696120778553E-3</v>
      </c>
      <c r="O149" s="95">
        <f>L149/'סכום נכסי הקרן'!$C$42</f>
        <v>5.6062707346627957E-4</v>
      </c>
    </row>
    <row r="150" spans="2:15" s="140" customFormat="1">
      <c r="B150" s="87" t="s">
        <v>1271</v>
      </c>
      <c r="C150" s="84" t="s">
        <v>1272</v>
      </c>
      <c r="D150" s="97" t="s">
        <v>28</v>
      </c>
      <c r="E150" s="97" t="s">
        <v>1205</v>
      </c>
      <c r="F150" s="84"/>
      <c r="G150" s="97" t="s">
        <v>1266</v>
      </c>
      <c r="H150" s="97" t="s">
        <v>176</v>
      </c>
      <c r="I150" s="94">
        <v>4255</v>
      </c>
      <c r="J150" s="96">
        <v>8396</v>
      </c>
      <c r="K150" s="84"/>
      <c r="L150" s="94">
        <v>1533.1732400000001</v>
      </c>
      <c r="M150" s="95">
        <v>5.4806491923897608E-6</v>
      </c>
      <c r="N150" s="95">
        <f t="shared" si="4"/>
        <v>2.1612734754894595E-3</v>
      </c>
      <c r="O150" s="95">
        <f>L150/'סכום נכסי הקרן'!$C$42</f>
        <v>3.2699456489254625E-4</v>
      </c>
    </row>
    <row r="151" spans="2:15" s="140" customFormat="1">
      <c r="B151" s="87" t="s">
        <v>1273</v>
      </c>
      <c r="C151" s="84" t="s">
        <v>1274</v>
      </c>
      <c r="D151" s="97" t="s">
        <v>1208</v>
      </c>
      <c r="E151" s="97" t="s">
        <v>1205</v>
      </c>
      <c r="F151" s="84"/>
      <c r="G151" s="97" t="s">
        <v>1275</v>
      </c>
      <c r="H151" s="97" t="s">
        <v>174</v>
      </c>
      <c r="I151" s="94">
        <v>2411</v>
      </c>
      <c r="J151" s="96">
        <v>11524</v>
      </c>
      <c r="K151" s="94">
        <v>8.7653400000000001</v>
      </c>
      <c r="L151" s="94">
        <v>1050.1233099999999</v>
      </c>
      <c r="M151" s="95">
        <v>2.2422358538051434E-5</v>
      </c>
      <c r="N151" s="95">
        <f t="shared" si="4"/>
        <v>1.4803308567374908E-3</v>
      </c>
      <c r="O151" s="95">
        <f>L151/'סכום נכסי הקרן'!$C$42</f>
        <v>2.2396987233939096E-4</v>
      </c>
    </row>
    <row r="152" spans="2:15" s="140" customFormat="1">
      <c r="B152" s="87" t="s">
        <v>1276</v>
      </c>
      <c r="C152" s="84" t="s">
        <v>1277</v>
      </c>
      <c r="D152" s="97" t="s">
        <v>1208</v>
      </c>
      <c r="E152" s="97" t="s">
        <v>1205</v>
      </c>
      <c r="F152" s="84"/>
      <c r="G152" s="97" t="s">
        <v>1278</v>
      </c>
      <c r="H152" s="97" t="s">
        <v>174</v>
      </c>
      <c r="I152" s="94">
        <v>2864</v>
      </c>
      <c r="J152" s="96">
        <v>13707</v>
      </c>
      <c r="K152" s="84"/>
      <c r="L152" s="94">
        <v>1471.3466599999999</v>
      </c>
      <c r="M152" s="95">
        <v>1.1048597302298716E-6</v>
      </c>
      <c r="N152" s="95">
        <f t="shared" si="4"/>
        <v>2.0741181926107761E-3</v>
      </c>
      <c r="O152" s="95">
        <f>L152/'סכום נכסי הקרן'!$C$42</f>
        <v>3.1380821706280312E-4</v>
      </c>
    </row>
    <row r="153" spans="2:15" s="140" customFormat="1">
      <c r="B153" s="87" t="s">
        <v>1279</v>
      </c>
      <c r="C153" s="84" t="s">
        <v>1280</v>
      </c>
      <c r="D153" s="97" t="s">
        <v>1204</v>
      </c>
      <c r="E153" s="97" t="s">
        <v>1205</v>
      </c>
      <c r="F153" s="84"/>
      <c r="G153" s="97" t="s">
        <v>1210</v>
      </c>
      <c r="H153" s="97" t="s">
        <v>174</v>
      </c>
      <c r="I153" s="94">
        <v>1342</v>
      </c>
      <c r="J153" s="96">
        <v>103561</v>
      </c>
      <c r="K153" s="84"/>
      <c r="L153" s="94">
        <v>5208.9277499999998</v>
      </c>
      <c r="M153" s="95">
        <v>3.838507579100322E-6</v>
      </c>
      <c r="N153" s="95">
        <f t="shared" si="4"/>
        <v>7.3428866928410439E-3</v>
      </c>
      <c r="O153" s="95">
        <f>L153/'סכום נכסי הקרן'!$C$42</f>
        <v>1.1109579913930405E-3</v>
      </c>
    </row>
    <row r="154" spans="2:15" s="140" customFormat="1">
      <c r="B154" s="87" t="s">
        <v>1281</v>
      </c>
      <c r="C154" s="84" t="s">
        <v>1282</v>
      </c>
      <c r="D154" s="97" t="s">
        <v>1204</v>
      </c>
      <c r="E154" s="97" t="s">
        <v>1205</v>
      </c>
      <c r="F154" s="84"/>
      <c r="G154" s="97" t="s">
        <v>1278</v>
      </c>
      <c r="H154" s="97" t="s">
        <v>174</v>
      </c>
      <c r="I154" s="94">
        <v>1244</v>
      </c>
      <c r="J154" s="96">
        <v>150197</v>
      </c>
      <c r="K154" s="84"/>
      <c r="L154" s="94">
        <v>7002.9531399999996</v>
      </c>
      <c r="M154" s="95">
        <v>2.5441304999223796E-6</v>
      </c>
      <c r="N154" s="95">
        <f t="shared" si="4"/>
        <v>9.8718764955600322E-3</v>
      </c>
      <c r="O154" s="95">
        <f>L154/'סכום נכסי הקרן'!$C$42</f>
        <v>1.4935869967161639E-3</v>
      </c>
    </row>
    <row r="155" spans="2:15" s="140" customFormat="1">
      <c r="B155" s="87" t="s">
        <v>1283</v>
      </c>
      <c r="C155" s="84" t="s">
        <v>1284</v>
      </c>
      <c r="D155" s="97" t="s">
        <v>1204</v>
      </c>
      <c r="E155" s="97" t="s">
        <v>1205</v>
      </c>
      <c r="F155" s="84"/>
      <c r="G155" s="97" t="s">
        <v>1285</v>
      </c>
      <c r="H155" s="97" t="s">
        <v>174</v>
      </c>
      <c r="I155" s="94">
        <v>3143</v>
      </c>
      <c r="J155" s="96">
        <v>15774</v>
      </c>
      <c r="K155" s="84"/>
      <c r="L155" s="94">
        <v>1858.1715200000001</v>
      </c>
      <c r="M155" s="95">
        <v>6.6232589974539548E-7</v>
      </c>
      <c r="N155" s="95">
        <f t="shared" si="4"/>
        <v>2.6194148934440909E-3</v>
      </c>
      <c r="O155" s="95">
        <f>L155/'סכום נכסי הקרן'!$C$42</f>
        <v>3.9631006583321353E-4</v>
      </c>
    </row>
    <row r="156" spans="2:15" s="140" customFormat="1">
      <c r="B156" s="87" t="s">
        <v>1286</v>
      </c>
      <c r="C156" s="84" t="s">
        <v>1287</v>
      </c>
      <c r="D156" s="97" t="s">
        <v>1208</v>
      </c>
      <c r="E156" s="97" t="s">
        <v>1205</v>
      </c>
      <c r="F156" s="84"/>
      <c r="G156" s="97" t="s">
        <v>1288</v>
      </c>
      <c r="H156" s="97" t="s">
        <v>174</v>
      </c>
      <c r="I156" s="94">
        <v>7994</v>
      </c>
      <c r="J156" s="96">
        <v>6157</v>
      </c>
      <c r="K156" s="84"/>
      <c r="L156" s="94">
        <v>1844.73029</v>
      </c>
      <c r="M156" s="95">
        <v>3.034095148927824E-5</v>
      </c>
      <c r="N156" s="95">
        <f t="shared" si="4"/>
        <v>2.6004671495629401E-3</v>
      </c>
      <c r="O156" s="95">
        <f>L156/'סכום נכסי הקרן'!$C$42</f>
        <v>3.9344332576705466E-4</v>
      </c>
    </row>
    <row r="157" spans="2:15" s="140" customFormat="1">
      <c r="B157" s="87" t="s">
        <v>1289</v>
      </c>
      <c r="C157" s="84" t="s">
        <v>1290</v>
      </c>
      <c r="D157" s="97" t="s">
        <v>28</v>
      </c>
      <c r="E157" s="97" t="s">
        <v>1205</v>
      </c>
      <c r="F157" s="84"/>
      <c r="G157" s="97" t="s">
        <v>1253</v>
      </c>
      <c r="H157" s="97" t="s">
        <v>176</v>
      </c>
      <c r="I157" s="94">
        <v>1592</v>
      </c>
      <c r="J157" s="96">
        <v>13716</v>
      </c>
      <c r="K157" s="84"/>
      <c r="L157" s="94">
        <v>937.10828000000004</v>
      </c>
      <c r="M157" s="95">
        <v>3.6897481138984546E-6</v>
      </c>
      <c r="N157" s="95">
        <f t="shared" si="4"/>
        <v>1.321016579460746E-3</v>
      </c>
      <c r="O157" s="95">
        <f>L157/'סכום נכסי הקרן'!$C$42</f>
        <v>1.9986607271843749E-4</v>
      </c>
    </row>
    <row r="158" spans="2:15" s="140" customFormat="1">
      <c r="B158" s="87" t="s">
        <v>1291</v>
      </c>
      <c r="C158" s="84" t="s">
        <v>1292</v>
      </c>
      <c r="D158" s="97" t="s">
        <v>134</v>
      </c>
      <c r="E158" s="97" t="s">
        <v>1205</v>
      </c>
      <c r="F158" s="84"/>
      <c r="G158" s="97" t="s">
        <v>1266</v>
      </c>
      <c r="H158" s="97" t="s">
        <v>177</v>
      </c>
      <c r="I158" s="94">
        <v>30377</v>
      </c>
      <c r="J158" s="96">
        <v>459.2</v>
      </c>
      <c r="K158" s="84"/>
      <c r="L158" s="94">
        <v>668.63702000000001</v>
      </c>
      <c r="M158" s="95">
        <v>9.5053182105190254E-6</v>
      </c>
      <c r="N158" s="95">
        <f t="shared" si="4"/>
        <v>9.4255979582340938E-4</v>
      </c>
      <c r="O158" s="95">
        <f>L158/'סכום נכסי הקרן'!$C$42</f>
        <v>1.4260663160671179E-4</v>
      </c>
    </row>
    <row r="159" spans="2:15" s="140" customFormat="1">
      <c r="B159" s="87" t="s">
        <v>1293</v>
      </c>
      <c r="C159" s="84" t="s">
        <v>1294</v>
      </c>
      <c r="D159" s="97" t="s">
        <v>1208</v>
      </c>
      <c r="E159" s="97" t="s">
        <v>1205</v>
      </c>
      <c r="F159" s="84"/>
      <c r="G159" s="97" t="s">
        <v>1295</v>
      </c>
      <c r="H159" s="97" t="s">
        <v>174</v>
      </c>
      <c r="I159" s="94">
        <v>40473</v>
      </c>
      <c r="J159" s="96">
        <v>2464</v>
      </c>
      <c r="K159" s="84"/>
      <c r="L159" s="94">
        <v>3737.7106899999999</v>
      </c>
      <c r="M159" s="95">
        <v>4.1239237974185396E-6</v>
      </c>
      <c r="N159" s="95">
        <f t="shared" si="4"/>
        <v>5.2689511938979602E-3</v>
      </c>
      <c r="O159" s="95">
        <f>L159/'סכום נכסי הקרן'!$C$42</f>
        <v>7.9717741536551264E-4</v>
      </c>
    </row>
    <row r="160" spans="2:15" s="140" customFormat="1">
      <c r="B160" s="87" t="s">
        <v>1296</v>
      </c>
      <c r="C160" s="84" t="s">
        <v>1297</v>
      </c>
      <c r="D160" s="97" t="s">
        <v>1208</v>
      </c>
      <c r="E160" s="97" t="s">
        <v>1205</v>
      </c>
      <c r="F160" s="84"/>
      <c r="G160" s="97" t="s">
        <v>1230</v>
      </c>
      <c r="H160" s="97" t="s">
        <v>174</v>
      </c>
      <c r="I160" s="94">
        <v>1286</v>
      </c>
      <c r="J160" s="96">
        <v>22532</v>
      </c>
      <c r="K160" s="84"/>
      <c r="L160" s="94">
        <v>1086.0261699999999</v>
      </c>
      <c r="M160" s="95">
        <v>4.7726465921926461E-6</v>
      </c>
      <c r="N160" s="95">
        <f t="shared" si="4"/>
        <v>1.5309421620927886E-3</v>
      </c>
      <c r="O160" s="95">
        <f>L160/'סכום נכסי הקרן'!$C$42</f>
        <v>2.3162721971397597E-4</v>
      </c>
    </row>
    <row r="161" spans="2:15" s="140" customFormat="1">
      <c r="B161" s="87" t="s">
        <v>1298</v>
      </c>
      <c r="C161" s="84" t="s">
        <v>1299</v>
      </c>
      <c r="D161" s="97" t="s">
        <v>134</v>
      </c>
      <c r="E161" s="97" t="s">
        <v>1205</v>
      </c>
      <c r="F161" s="84"/>
      <c r="G161" s="97" t="s">
        <v>1300</v>
      </c>
      <c r="H161" s="97" t="s">
        <v>177</v>
      </c>
      <c r="I161" s="94">
        <v>7936</v>
      </c>
      <c r="J161" s="96">
        <v>1651.6</v>
      </c>
      <c r="K161" s="84"/>
      <c r="L161" s="94">
        <v>628.27562999999998</v>
      </c>
      <c r="M161" s="95">
        <v>3.7574480256920207E-6</v>
      </c>
      <c r="N161" s="95">
        <f t="shared" si="4"/>
        <v>8.8566341949421808E-4</v>
      </c>
      <c r="O161" s="95">
        <f>L161/'סכום נכסי הקרן'!$C$42</f>
        <v>1.3399837076757246E-4</v>
      </c>
    </row>
    <row r="162" spans="2:15" s="140" customFormat="1">
      <c r="B162" s="87" t="s">
        <v>1301</v>
      </c>
      <c r="C162" s="84" t="s">
        <v>1302</v>
      </c>
      <c r="D162" s="97" t="s">
        <v>1208</v>
      </c>
      <c r="E162" s="97" t="s">
        <v>1205</v>
      </c>
      <c r="F162" s="84"/>
      <c r="G162" s="97" t="s">
        <v>1303</v>
      </c>
      <c r="H162" s="97" t="s">
        <v>174</v>
      </c>
      <c r="I162" s="94">
        <v>381</v>
      </c>
      <c r="J162" s="96">
        <v>39282</v>
      </c>
      <c r="K162" s="84"/>
      <c r="L162" s="94">
        <v>560.94224999999994</v>
      </c>
      <c r="M162" s="95">
        <v>2.4157914849082114E-6</v>
      </c>
      <c r="N162" s="95">
        <f t="shared" si="4"/>
        <v>7.9074534734664226E-4</v>
      </c>
      <c r="O162" s="95">
        <f>L162/'סכום נכסי הקרן'!$C$42</f>
        <v>1.1963753487413848E-4</v>
      </c>
    </row>
    <row r="163" spans="2:15" s="140" customFormat="1">
      <c r="B163" s="87" t="s">
        <v>1304</v>
      </c>
      <c r="C163" s="84" t="s">
        <v>1305</v>
      </c>
      <c r="D163" s="97" t="s">
        <v>1204</v>
      </c>
      <c r="E163" s="97" t="s">
        <v>1205</v>
      </c>
      <c r="F163" s="84"/>
      <c r="G163" s="97" t="s">
        <v>1278</v>
      </c>
      <c r="H163" s="97" t="s">
        <v>174</v>
      </c>
      <c r="I163" s="94">
        <v>177</v>
      </c>
      <c r="J163" s="96">
        <v>172242</v>
      </c>
      <c r="K163" s="84"/>
      <c r="L163" s="94">
        <v>1142.64654</v>
      </c>
      <c r="M163" s="95">
        <v>3.8204528743252742E-6</v>
      </c>
      <c r="N163" s="95">
        <f t="shared" si="4"/>
        <v>1.61075838941841E-3</v>
      </c>
      <c r="O163" s="95">
        <f>L163/'סכום נכסי הקרן'!$C$42</f>
        <v>2.437031891929404E-4</v>
      </c>
    </row>
    <row r="164" spans="2:15" s="140" customFormat="1">
      <c r="B164" s="87" t="s">
        <v>1306</v>
      </c>
      <c r="C164" s="84" t="s">
        <v>1307</v>
      </c>
      <c r="D164" s="97" t="s">
        <v>1208</v>
      </c>
      <c r="E164" s="97" t="s">
        <v>1205</v>
      </c>
      <c r="F164" s="84"/>
      <c r="G164" s="97" t="s">
        <v>1275</v>
      </c>
      <c r="H164" s="97" t="s">
        <v>174</v>
      </c>
      <c r="I164" s="94">
        <v>2385</v>
      </c>
      <c r="J164" s="96">
        <v>11255</v>
      </c>
      <c r="K164" s="94">
        <v>8.4920300000000015</v>
      </c>
      <c r="L164" s="94">
        <v>1014.5742299999999</v>
      </c>
      <c r="M164" s="95">
        <v>1.5442840446644502E-5</v>
      </c>
      <c r="N164" s="95">
        <f t="shared" si="4"/>
        <v>1.430218265624139E-3</v>
      </c>
      <c r="O164" s="95">
        <f>L164/'סכום נכסי הקרן'!$C$42</f>
        <v>2.1638797901927907E-4</v>
      </c>
    </row>
    <row r="165" spans="2:15" s="140" customFormat="1">
      <c r="B165" s="87" t="s">
        <v>1308</v>
      </c>
      <c r="C165" s="84" t="s">
        <v>1309</v>
      </c>
      <c r="D165" s="97" t="s">
        <v>134</v>
      </c>
      <c r="E165" s="97" t="s">
        <v>1205</v>
      </c>
      <c r="F165" s="84"/>
      <c r="G165" s="97" t="s">
        <v>1300</v>
      </c>
      <c r="H165" s="97" t="s">
        <v>177</v>
      </c>
      <c r="I165" s="94">
        <v>50945</v>
      </c>
      <c r="J165" s="96">
        <v>495.95</v>
      </c>
      <c r="K165" s="84"/>
      <c r="L165" s="94">
        <v>1211.1087299999999</v>
      </c>
      <c r="M165" s="95">
        <v>2.533999776869643E-6</v>
      </c>
      <c r="N165" s="95">
        <f t="shared" si="4"/>
        <v>1.7072677149535462E-3</v>
      </c>
      <c r="O165" s="95">
        <f>L165/'סכום נכסי הקרן'!$C$42</f>
        <v>2.583047772239452E-4</v>
      </c>
    </row>
    <row r="166" spans="2:15" s="140" customFormat="1">
      <c r="B166" s="87" t="s">
        <v>1310</v>
      </c>
      <c r="C166" s="84" t="s">
        <v>1311</v>
      </c>
      <c r="D166" s="97" t="s">
        <v>134</v>
      </c>
      <c r="E166" s="97" t="s">
        <v>1205</v>
      </c>
      <c r="F166" s="84"/>
      <c r="G166" s="97" t="s">
        <v>1275</v>
      </c>
      <c r="H166" s="97" t="s">
        <v>177</v>
      </c>
      <c r="I166" s="94">
        <v>27794</v>
      </c>
      <c r="J166" s="96">
        <v>533.20000000000005</v>
      </c>
      <c r="K166" s="84"/>
      <c r="L166" s="94">
        <v>710.37042000000008</v>
      </c>
      <c r="M166" s="95">
        <v>2.8933420312784244E-5</v>
      </c>
      <c r="N166" s="95">
        <f t="shared" si="4"/>
        <v>1.001390258101757E-3</v>
      </c>
      <c r="O166" s="95">
        <f>L166/'סכום נכסי הקרן'!$C$42</f>
        <v>1.5150751418048188E-4</v>
      </c>
    </row>
    <row r="167" spans="2:15" s="140" customFormat="1">
      <c r="B167" s="87" t="s">
        <v>1312</v>
      </c>
      <c r="C167" s="84" t="s">
        <v>1313</v>
      </c>
      <c r="D167" s="97" t="s">
        <v>1208</v>
      </c>
      <c r="E167" s="97" t="s">
        <v>1205</v>
      </c>
      <c r="F167" s="84"/>
      <c r="G167" s="97" t="s">
        <v>915</v>
      </c>
      <c r="H167" s="97" t="s">
        <v>174</v>
      </c>
      <c r="I167" s="94">
        <v>3188</v>
      </c>
      <c r="J167" s="96">
        <v>4351</v>
      </c>
      <c r="K167" s="84"/>
      <c r="L167" s="94">
        <v>519.88463000000002</v>
      </c>
      <c r="M167" s="95">
        <v>1.3813336014195083E-5</v>
      </c>
      <c r="N167" s="95">
        <f t="shared" si="4"/>
        <v>7.3286751413274831E-4</v>
      </c>
      <c r="O167" s="95">
        <f>L167/'סכום נכסי הקרן'!$C$42</f>
        <v>1.1088078238384359E-4</v>
      </c>
    </row>
    <row r="168" spans="2:15" s="140" customFormat="1">
      <c r="B168" s="87" t="s">
        <v>1314</v>
      </c>
      <c r="C168" s="84" t="s">
        <v>1315</v>
      </c>
      <c r="D168" s="97" t="s">
        <v>1208</v>
      </c>
      <c r="E168" s="97" t="s">
        <v>1205</v>
      </c>
      <c r="F168" s="84"/>
      <c r="G168" s="97" t="s">
        <v>1300</v>
      </c>
      <c r="H168" s="97" t="s">
        <v>174</v>
      </c>
      <c r="I168" s="94">
        <v>4122</v>
      </c>
      <c r="J168" s="96">
        <v>5919</v>
      </c>
      <c r="K168" s="84"/>
      <c r="L168" s="94">
        <v>914.44146000000001</v>
      </c>
      <c r="M168" s="95">
        <v>1.6046086415579437E-5</v>
      </c>
      <c r="N168" s="95">
        <f t="shared" si="4"/>
        <v>1.2890637671094855E-3</v>
      </c>
      <c r="O168" s="95">
        <f>L168/'סכום נכסי הקרן'!$C$42</f>
        <v>1.9503170257028797E-4</v>
      </c>
    </row>
    <row r="169" spans="2:15" s="140" customFormat="1">
      <c r="B169" s="87" t="s">
        <v>1316</v>
      </c>
      <c r="C169" s="84" t="s">
        <v>1317</v>
      </c>
      <c r="D169" s="97" t="s">
        <v>1204</v>
      </c>
      <c r="E169" s="97" t="s">
        <v>1205</v>
      </c>
      <c r="F169" s="84"/>
      <c r="G169" s="97" t="s">
        <v>1285</v>
      </c>
      <c r="H169" s="97" t="s">
        <v>174</v>
      </c>
      <c r="I169" s="94">
        <v>10779</v>
      </c>
      <c r="J169" s="96">
        <v>4333</v>
      </c>
      <c r="K169" s="84"/>
      <c r="L169" s="94">
        <v>1750.51865</v>
      </c>
      <c r="M169" s="95">
        <v>2.3974848202277734E-6</v>
      </c>
      <c r="N169" s="95">
        <f t="shared" si="4"/>
        <v>2.4676595102811837E-3</v>
      </c>
      <c r="O169" s="95">
        <f>L169/'סכום נכסי הקרן'!$C$42</f>
        <v>3.7334990551559418E-4</v>
      </c>
    </row>
    <row r="170" spans="2:15" s="140" customFormat="1">
      <c r="B170" s="87" t="s">
        <v>1318</v>
      </c>
      <c r="C170" s="84" t="s">
        <v>1319</v>
      </c>
      <c r="D170" s="97" t="s">
        <v>1208</v>
      </c>
      <c r="E170" s="97" t="s">
        <v>1205</v>
      </c>
      <c r="F170" s="84"/>
      <c r="G170" s="97" t="s">
        <v>1295</v>
      </c>
      <c r="H170" s="97" t="s">
        <v>174</v>
      </c>
      <c r="I170" s="94">
        <v>10387</v>
      </c>
      <c r="J170" s="96">
        <v>5206</v>
      </c>
      <c r="K170" s="84"/>
      <c r="L170" s="94">
        <v>2026.7205800000002</v>
      </c>
      <c r="M170" s="95">
        <v>4.2532424656586998E-6</v>
      </c>
      <c r="N170" s="95">
        <f t="shared" si="4"/>
        <v>2.8570140134865731E-3</v>
      </c>
      <c r="O170" s="95">
        <f>L170/'סכום נכסי הקרן'!$C$42</f>
        <v>4.3225814077988279E-4</v>
      </c>
    </row>
    <row r="171" spans="2:15" s="140" customFormat="1">
      <c r="B171" s="87" t="s">
        <v>1320</v>
      </c>
      <c r="C171" s="84" t="s">
        <v>1321</v>
      </c>
      <c r="D171" s="97" t="s">
        <v>1204</v>
      </c>
      <c r="E171" s="97" t="s">
        <v>1205</v>
      </c>
      <c r="F171" s="84"/>
      <c r="G171" s="97" t="s">
        <v>1322</v>
      </c>
      <c r="H171" s="97" t="s">
        <v>174</v>
      </c>
      <c r="I171" s="94">
        <v>3151</v>
      </c>
      <c r="J171" s="96">
        <v>2706</v>
      </c>
      <c r="K171" s="84"/>
      <c r="L171" s="94">
        <v>319.57719000000003</v>
      </c>
      <c r="M171" s="95">
        <v>5.7793383682846049E-6</v>
      </c>
      <c r="N171" s="95">
        <f t="shared" si="4"/>
        <v>4.5049945178958072E-4</v>
      </c>
      <c r="O171" s="95">
        <f>L171/'סכום נכסי הקרן'!$C$42</f>
        <v>6.8159293070907368E-5</v>
      </c>
    </row>
    <row r="172" spans="2:15" s="140" customFormat="1">
      <c r="B172" s="87" t="s">
        <v>1323</v>
      </c>
      <c r="C172" s="84" t="s">
        <v>1324</v>
      </c>
      <c r="D172" s="97" t="s">
        <v>28</v>
      </c>
      <c r="E172" s="97" t="s">
        <v>1205</v>
      </c>
      <c r="F172" s="84"/>
      <c r="G172" s="97" t="s">
        <v>1325</v>
      </c>
      <c r="H172" s="97" t="s">
        <v>176</v>
      </c>
      <c r="I172" s="94">
        <v>7743</v>
      </c>
      <c r="J172" s="96">
        <v>2391</v>
      </c>
      <c r="K172" s="84"/>
      <c r="L172" s="94">
        <v>794.52592000000004</v>
      </c>
      <c r="M172" s="95">
        <v>6.2619956936280689E-6</v>
      </c>
      <c r="N172" s="95">
        <f t="shared" si="4"/>
        <v>1.1200220247027401E-3</v>
      </c>
      <c r="O172" s="95">
        <f>L172/'סכום נכסי הקרן'!$C$42</f>
        <v>1.6945616498384097E-4</v>
      </c>
    </row>
    <row r="173" spans="2:15" s="140" customFormat="1">
      <c r="B173" s="87" t="s">
        <v>1326</v>
      </c>
      <c r="C173" s="84" t="s">
        <v>1327</v>
      </c>
      <c r="D173" s="97" t="s">
        <v>28</v>
      </c>
      <c r="E173" s="97" t="s">
        <v>1205</v>
      </c>
      <c r="F173" s="84"/>
      <c r="G173" s="97" t="s">
        <v>1275</v>
      </c>
      <c r="H173" s="97" t="s">
        <v>176</v>
      </c>
      <c r="I173" s="94">
        <v>6189</v>
      </c>
      <c r="J173" s="96">
        <v>4000</v>
      </c>
      <c r="K173" s="84"/>
      <c r="L173" s="94">
        <v>1062.4285</v>
      </c>
      <c r="M173" s="95">
        <v>1.7338948754581468E-5</v>
      </c>
      <c r="N173" s="95">
        <f t="shared" si="4"/>
        <v>1.4976771552926743E-3</v>
      </c>
      <c r="O173" s="95">
        <f>L173/'סכום נכסי הקרן'!$C$42</f>
        <v>2.2659431825652041E-4</v>
      </c>
    </row>
    <row r="174" spans="2:15" s="140" customFormat="1">
      <c r="B174" s="87" t="s">
        <v>1328</v>
      </c>
      <c r="C174" s="84" t="s">
        <v>1329</v>
      </c>
      <c r="D174" s="97" t="s">
        <v>28</v>
      </c>
      <c r="E174" s="97" t="s">
        <v>1205</v>
      </c>
      <c r="F174" s="84"/>
      <c r="G174" s="97" t="s">
        <v>1266</v>
      </c>
      <c r="H174" s="97" t="s">
        <v>176</v>
      </c>
      <c r="I174" s="94">
        <v>3707</v>
      </c>
      <c r="J174" s="96">
        <v>7296</v>
      </c>
      <c r="K174" s="84"/>
      <c r="L174" s="94">
        <v>1160.7178100000001</v>
      </c>
      <c r="M174" s="95">
        <v>3.7826530612244897E-5</v>
      </c>
      <c r="N174" s="95">
        <f t="shared" si="4"/>
        <v>1.63623297735174E-3</v>
      </c>
      <c r="O174" s="95">
        <f>L174/'סכום נכסי הקרן'!$C$42</f>
        <v>2.4755742230667891E-4</v>
      </c>
    </row>
    <row r="175" spans="2:15" s="140" customFormat="1">
      <c r="B175" s="87" t="s">
        <v>1330</v>
      </c>
      <c r="C175" s="84" t="s">
        <v>1331</v>
      </c>
      <c r="D175" s="97" t="s">
        <v>134</v>
      </c>
      <c r="E175" s="97" t="s">
        <v>1205</v>
      </c>
      <c r="F175" s="84"/>
      <c r="G175" s="97" t="s">
        <v>1300</v>
      </c>
      <c r="H175" s="97" t="s">
        <v>177</v>
      </c>
      <c r="I175" s="94">
        <v>67975.229699999996</v>
      </c>
      <c r="J175" s="96">
        <v>628.29999999999995</v>
      </c>
      <c r="K175" s="84"/>
      <c r="L175" s="94">
        <v>2047.2053841540001</v>
      </c>
      <c r="M175" s="95">
        <v>4.438393951795698E-4</v>
      </c>
      <c r="N175" s="95">
        <f t="shared" si="4"/>
        <v>2.8858908962246491E-3</v>
      </c>
      <c r="O175" s="95">
        <f>L175/'סכום נכסי הקרן'!$C$42</f>
        <v>4.3662713147609805E-4</v>
      </c>
    </row>
    <row r="176" spans="2:15" s="140" customFormat="1">
      <c r="B176" s="87" t="s">
        <v>1332</v>
      </c>
      <c r="C176" s="84" t="s">
        <v>1333</v>
      </c>
      <c r="D176" s="97" t="s">
        <v>28</v>
      </c>
      <c r="E176" s="97" t="s">
        <v>1205</v>
      </c>
      <c r="F176" s="84"/>
      <c r="G176" s="97" t="s">
        <v>1285</v>
      </c>
      <c r="H176" s="97" t="s">
        <v>181</v>
      </c>
      <c r="I176" s="94">
        <v>61253</v>
      </c>
      <c r="J176" s="96">
        <v>7792</v>
      </c>
      <c r="K176" s="84"/>
      <c r="L176" s="94">
        <v>1999.34007</v>
      </c>
      <c r="M176" s="95">
        <v>1.9936559266535532E-5</v>
      </c>
      <c r="N176" s="95">
        <f t="shared" si="4"/>
        <v>2.8184164379064158E-3</v>
      </c>
      <c r="O176" s="95">
        <f>L176/'סכום נכסי הקרן'!$C$42</f>
        <v>4.264184367461846E-4</v>
      </c>
    </row>
    <row r="177" spans="2:15" s="140" customFormat="1">
      <c r="B177" s="87" t="s">
        <v>1334</v>
      </c>
      <c r="C177" s="84" t="s">
        <v>1335</v>
      </c>
      <c r="D177" s="97" t="s">
        <v>1204</v>
      </c>
      <c r="E177" s="97" t="s">
        <v>1205</v>
      </c>
      <c r="F177" s="84"/>
      <c r="G177" s="97" t="s">
        <v>1278</v>
      </c>
      <c r="H177" s="97" t="s">
        <v>174</v>
      </c>
      <c r="I177" s="94">
        <v>2431</v>
      </c>
      <c r="J177" s="96">
        <v>11265</v>
      </c>
      <c r="K177" s="84"/>
      <c r="L177" s="94">
        <v>1026.39786</v>
      </c>
      <c r="M177" s="95">
        <v>1.7852102971488047E-5</v>
      </c>
      <c r="N177" s="95">
        <f t="shared" si="4"/>
        <v>1.4468857218752026E-3</v>
      </c>
      <c r="O177" s="95">
        <f>L177/'סכום נכסי הקרן'!$C$42</f>
        <v>2.1890971801551964E-4</v>
      </c>
    </row>
    <row r="178" spans="2:15" s="140" customFormat="1">
      <c r="B178" s="87" t="s">
        <v>1336</v>
      </c>
      <c r="C178" s="84" t="s">
        <v>1337</v>
      </c>
      <c r="D178" s="97" t="s">
        <v>1204</v>
      </c>
      <c r="E178" s="97" t="s">
        <v>1205</v>
      </c>
      <c r="F178" s="84"/>
      <c r="G178" s="97" t="s">
        <v>1285</v>
      </c>
      <c r="H178" s="97" t="s">
        <v>174</v>
      </c>
      <c r="I178" s="94">
        <v>10171</v>
      </c>
      <c r="J178" s="96">
        <v>13109</v>
      </c>
      <c r="K178" s="84"/>
      <c r="L178" s="94">
        <v>4997.2698300000002</v>
      </c>
      <c r="M178" s="95">
        <v>4.2335663050871517E-6</v>
      </c>
      <c r="N178" s="95">
        <f t="shared" si="4"/>
        <v>7.04451816119796E-3</v>
      </c>
      <c r="O178" s="95">
        <f>L178/'סכום נכסי הקרן'!$C$42</f>
        <v>1.0658156763233739E-3</v>
      </c>
    </row>
    <row r="179" spans="2:15" s="140" customFormat="1">
      <c r="B179" s="87" t="s">
        <v>1338</v>
      </c>
      <c r="C179" s="84" t="s">
        <v>1339</v>
      </c>
      <c r="D179" s="97" t="s">
        <v>28</v>
      </c>
      <c r="E179" s="97" t="s">
        <v>1205</v>
      </c>
      <c r="F179" s="84"/>
      <c r="G179" s="97" t="s">
        <v>1275</v>
      </c>
      <c r="H179" s="97" t="s">
        <v>176</v>
      </c>
      <c r="I179" s="94">
        <v>1392</v>
      </c>
      <c r="J179" s="96">
        <v>11300</v>
      </c>
      <c r="K179" s="84"/>
      <c r="L179" s="94">
        <v>675.05151000000001</v>
      </c>
      <c r="M179" s="95">
        <v>1.8252029371291539E-5</v>
      </c>
      <c r="N179" s="95">
        <f t="shared" si="4"/>
        <v>9.5160213150609612E-4</v>
      </c>
      <c r="O179" s="95">
        <f>L179/'סכום נכסי הקרן'!$C$42</f>
        <v>1.4397471142433085E-4</v>
      </c>
    </row>
    <row r="180" spans="2:15" s="140" customFormat="1">
      <c r="B180" s="87" t="s">
        <v>1340</v>
      </c>
      <c r="C180" s="84" t="s">
        <v>1341</v>
      </c>
      <c r="D180" s="97" t="s">
        <v>1208</v>
      </c>
      <c r="E180" s="97" t="s">
        <v>1205</v>
      </c>
      <c r="F180" s="84"/>
      <c r="G180" s="97" t="s">
        <v>1303</v>
      </c>
      <c r="H180" s="97" t="s">
        <v>174</v>
      </c>
      <c r="I180" s="94">
        <v>3229</v>
      </c>
      <c r="J180" s="96">
        <v>16705</v>
      </c>
      <c r="K180" s="84"/>
      <c r="L180" s="94">
        <v>2021.68788</v>
      </c>
      <c r="M180" s="95">
        <v>8.6807203110628188E-6</v>
      </c>
      <c r="N180" s="95">
        <f t="shared" si="4"/>
        <v>2.8499195503585207E-3</v>
      </c>
      <c r="O180" s="95">
        <f>L180/'סכום נכסי הקרן'!$C$42</f>
        <v>4.3118476857131568E-4</v>
      </c>
    </row>
    <row r="181" spans="2:15" s="140" customFormat="1">
      <c r="B181" s="87" t="s">
        <v>1342</v>
      </c>
      <c r="C181" s="84" t="s">
        <v>1343</v>
      </c>
      <c r="D181" s="97" t="s">
        <v>135</v>
      </c>
      <c r="E181" s="97" t="s">
        <v>1205</v>
      </c>
      <c r="F181" s="84"/>
      <c r="G181" s="97" t="s">
        <v>1300</v>
      </c>
      <c r="H181" s="97" t="s">
        <v>184</v>
      </c>
      <c r="I181" s="94">
        <v>25924</v>
      </c>
      <c r="J181" s="96">
        <v>981.7</v>
      </c>
      <c r="K181" s="84"/>
      <c r="L181" s="94">
        <v>868.16188999999997</v>
      </c>
      <c r="M181" s="95">
        <v>1.772795022934732E-5</v>
      </c>
      <c r="N181" s="95">
        <f t="shared" si="4"/>
        <v>1.2238246900838144E-3</v>
      </c>
      <c r="O181" s="95">
        <f>L181/'סכום נכסי הקרן'!$C$42</f>
        <v>1.851612147084178E-4</v>
      </c>
    </row>
    <row r="182" spans="2:15" s="140" customFormat="1">
      <c r="B182" s="87" t="s">
        <v>1344</v>
      </c>
      <c r="C182" s="84" t="s">
        <v>1345</v>
      </c>
      <c r="D182" s="97" t="s">
        <v>1208</v>
      </c>
      <c r="E182" s="97" t="s">
        <v>1205</v>
      </c>
      <c r="F182" s="84"/>
      <c r="G182" s="97" t="s">
        <v>1295</v>
      </c>
      <c r="H182" s="97" t="s">
        <v>174</v>
      </c>
      <c r="I182" s="94">
        <v>13603</v>
      </c>
      <c r="J182" s="96">
        <v>9762</v>
      </c>
      <c r="K182" s="84"/>
      <c r="L182" s="94">
        <v>4977.0623700000006</v>
      </c>
      <c r="M182" s="95">
        <v>4.0906225200196891E-6</v>
      </c>
      <c r="N182" s="95">
        <f t="shared" si="4"/>
        <v>7.0160322431258356E-3</v>
      </c>
      <c r="O182" s="95">
        <f>L182/'סכום נכסי הקרן'!$C$42</f>
        <v>1.0615058374754932E-3</v>
      </c>
    </row>
    <row r="183" spans="2:15" s="140" customFormat="1">
      <c r="B183" s="87" t="s">
        <v>1346</v>
      </c>
      <c r="C183" s="84" t="s">
        <v>1347</v>
      </c>
      <c r="D183" s="97" t="s">
        <v>28</v>
      </c>
      <c r="E183" s="97" t="s">
        <v>1205</v>
      </c>
      <c r="F183" s="84"/>
      <c r="G183" s="97" t="s">
        <v>915</v>
      </c>
      <c r="H183" s="97" t="s">
        <v>176</v>
      </c>
      <c r="I183" s="94">
        <v>7129</v>
      </c>
      <c r="J183" s="96">
        <v>1572</v>
      </c>
      <c r="K183" s="84"/>
      <c r="L183" s="94">
        <v>480.95051000000001</v>
      </c>
      <c r="M183" s="95">
        <v>3.7246603970741904E-5</v>
      </c>
      <c r="N183" s="95">
        <f t="shared" si="4"/>
        <v>6.7798312230268767E-4</v>
      </c>
      <c r="O183" s="95">
        <f>L183/'סכום נכסי הקרן'!$C$42</f>
        <v>1.0257692910965378E-4</v>
      </c>
    </row>
    <row r="184" spans="2:15" s="140" customFormat="1">
      <c r="B184" s="87" t="s">
        <v>1348</v>
      </c>
      <c r="C184" s="84" t="s">
        <v>1349</v>
      </c>
      <c r="D184" s="97" t="s">
        <v>1208</v>
      </c>
      <c r="E184" s="97" t="s">
        <v>1205</v>
      </c>
      <c r="F184" s="84"/>
      <c r="G184" s="97" t="s">
        <v>1210</v>
      </c>
      <c r="H184" s="97" t="s">
        <v>174</v>
      </c>
      <c r="I184" s="94">
        <v>2295</v>
      </c>
      <c r="J184" s="96">
        <v>18865</v>
      </c>
      <c r="K184" s="84"/>
      <c r="L184" s="94">
        <v>1622.70316</v>
      </c>
      <c r="M184" s="95">
        <v>2.2479471019787726E-6</v>
      </c>
      <c r="N184" s="95">
        <f t="shared" si="4"/>
        <v>2.2874814187996968E-3</v>
      </c>
      <c r="O184" s="95">
        <f>L184/'סכום נכסי הקרן'!$C$42</f>
        <v>3.4608946980705182E-4</v>
      </c>
    </row>
    <row r="185" spans="2:15" s="140" customFormat="1">
      <c r="B185" s="87" t="s">
        <v>1350</v>
      </c>
      <c r="C185" s="84" t="s">
        <v>1351</v>
      </c>
      <c r="D185" s="97" t="s">
        <v>1208</v>
      </c>
      <c r="E185" s="97" t="s">
        <v>1205</v>
      </c>
      <c r="F185" s="84"/>
      <c r="G185" s="97" t="s">
        <v>1230</v>
      </c>
      <c r="H185" s="97" t="s">
        <v>174</v>
      </c>
      <c r="I185" s="94">
        <v>2980</v>
      </c>
      <c r="J185" s="96">
        <v>7641</v>
      </c>
      <c r="K185" s="94">
        <v>6.14297</v>
      </c>
      <c r="L185" s="94">
        <v>859.56931999999995</v>
      </c>
      <c r="M185" s="95">
        <v>1.1459878982908822E-6</v>
      </c>
      <c r="N185" s="95">
        <f t="shared" si="4"/>
        <v>1.2117119730452059E-3</v>
      </c>
      <c r="O185" s="95">
        <f>L185/'סכום נכסי הקרן'!$C$42</f>
        <v>1.8332859487449823E-4</v>
      </c>
    </row>
    <row r="186" spans="2:15" s="140" customFormat="1">
      <c r="B186" s="87" t="s">
        <v>1352</v>
      </c>
      <c r="C186" s="84" t="s">
        <v>1353</v>
      </c>
      <c r="D186" s="97" t="s">
        <v>1204</v>
      </c>
      <c r="E186" s="97" t="s">
        <v>1205</v>
      </c>
      <c r="F186" s="84"/>
      <c r="G186" s="97" t="s">
        <v>1354</v>
      </c>
      <c r="H186" s="97" t="s">
        <v>174</v>
      </c>
      <c r="I186" s="94">
        <v>16009</v>
      </c>
      <c r="J186" s="96">
        <v>10157</v>
      </c>
      <c r="K186" s="84"/>
      <c r="L186" s="94">
        <v>6094.3759199999995</v>
      </c>
      <c r="M186" s="95">
        <v>2.0713128466310558E-6</v>
      </c>
      <c r="N186" s="95">
        <f t="shared" si="4"/>
        <v>8.5910793913658891E-3</v>
      </c>
      <c r="O186" s="95">
        <f>L186/'סכום נכסי הקרן'!$C$42</f>
        <v>1.299806016867351E-3</v>
      </c>
    </row>
    <row r="187" spans="2:15" s="140" customFormat="1">
      <c r="B187" s="87" t="s">
        <v>1355</v>
      </c>
      <c r="C187" s="84" t="s">
        <v>1356</v>
      </c>
      <c r="D187" s="97" t="s">
        <v>1208</v>
      </c>
      <c r="E187" s="97" t="s">
        <v>1205</v>
      </c>
      <c r="F187" s="84"/>
      <c r="G187" s="97" t="s">
        <v>1303</v>
      </c>
      <c r="H187" s="97" t="s">
        <v>174</v>
      </c>
      <c r="I187" s="94">
        <v>1048</v>
      </c>
      <c r="J187" s="96">
        <v>14004</v>
      </c>
      <c r="K187" s="84"/>
      <c r="L187" s="94">
        <v>550.06368000000009</v>
      </c>
      <c r="M187" s="95">
        <v>5.46972860125261E-6</v>
      </c>
      <c r="N187" s="95">
        <f t="shared" si="4"/>
        <v>7.7541011700290436E-4</v>
      </c>
      <c r="O187" s="95">
        <f>L187/'סכום נכסי הקרן'!$C$42</f>
        <v>1.1731735789022303E-4</v>
      </c>
    </row>
    <row r="188" spans="2:15" s="140" customFormat="1">
      <c r="B188" s="87" t="s">
        <v>1357</v>
      </c>
      <c r="C188" s="84" t="s">
        <v>1358</v>
      </c>
      <c r="D188" s="97" t="s">
        <v>1208</v>
      </c>
      <c r="E188" s="97" t="s">
        <v>1205</v>
      </c>
      <c r="F188" s="84"/>
      <c r="G188" s="97" t="s">
        <v>915</v>
      </c>
      <c r="H188" s="97" t="s">
        <v>174</v>
      </c>
      <c r="I188" s="94">
        <v>4683</v>
      </c>
      <c r="J188" s="96">
        <v>2921</v>
      </c>
      <c r="K188" s="84"/>
      <c r="L188" s="94">
        <v>512.69053000000008</v>
      </c>
      <c r="M188" s="95">
        <v>1.2148802675569493E-5</v>
      </c>
      <c r="N188" s="95">
        <f t="shared" si="4"/>
        <v>7.2272618300045011E-4</v>
      </c>
      <c r="O188" s="95">
        <f>L188/'סכום נכסי הקרן'!$C$42</f>
        <v>1.0934642766259013E-4</v>
      </c>
    </row>
    <row r="189" spans="2:15" s="140" customFormat="1">
      <c r="B189" s="87" t="s">
        <v>1359</v>
      </c>
      <c r="C189" s="84" t="s">
        <v>1360</v>
      </c>
      <c r="D189" s="97" t="s">
        <v>1204</v>
      </c>
      <c r="E189" s="97" t="s">
        <v>1205</v>
      </c>
      <c r="F189" s="84"/>
      <c r="G189" s="97" t="s">
        <v>1361</v>
      </c>
      <c r="H189" s="97" t="s">
        <v>174</v>
      </c>
      <c r="I189" s="94">
        <v>43374.670380000003</v>
      </c>
      <c r="J189" s="96">
        <v>2740</v>
      </c>
      <c r="K189" s="84"/>
      <c r="L189" s="94">
        <v>4454.3704496079999</v>
      </c>
      <c r="M189" s="95">
        <v>8.4119513910759189E-5</v>
      </c>
      <c r="N189" s="95">
        <f t="shared" si="4"/>
        <v>6.2792073665085798E-3</v>
      </c>
      <c r="O189" s="95">
        <f>L189/'סכום נכסי הקרן'!$C$42</f>
        <v>9.5002631733892215E-4</v>
      </c>
    </row>
    <row r="190" spans="2:15" s="140" customFormat="1">
      <c r="B190" s="87" t="s">
        <v>1362</v>
      </c>
      <c r="C190" s="84" t="s">
        <v>1363</v>
      </c>
      <c r="D190" s="97" t="s">
        <v>1204</v>
      </c>
      <c r="E190" s="97" t="s">
        <v>1205</v>
      </c>
      <c r="F190" s="84"/>
      <c r="G190" s="97" t="s">
        <v>1354</v>
      </c>
      <c r="H190" s="97" t="s">
        <v>174</v>
      </c>
      <c r="I190" s="94">
        <v>1397</v>
      </c>
      <c r="J190" s="96">
        <v>26766</v>
      </c>
      <c r="K190" s="84"/>
      <c r="L190" s="94">
        <v>1401.45598</v>
      </c>
      <c r="M190" s="95">
        <v>3.203503940785672E-6</v>
      </c>
      <c r="N190" s="95">
        <f t="shared" si="4"/>
        <v>1.9755951627750076E-3</v>
      </c>
      <c r="O190" s="95">
        <f>L190/'סכום נכסי הקרן'!$C$42</f>
        <v>2.9890196126574513E-4</v>
      </c>
    </row>
    <row r="191" spans="2:15" s="140" customFormat="1">
      <c r="B191" s="87" t="s">
        <v>1364</v>
      </c>
      <c r="C191" s="84" t="s">
        <v>1365</v>
      </c>
      <c r="D191" s="97" t="s">
        <v>1208</v>
      </c>
      <c r="E191" s="97" t="s">
        <v>1205</v>
      </c>
      <c r="F191" s="84"/>
      <c r="G191" s="97" t="s">
        <v>1270</v>
      </c>
      <c r="H191" s="97" t="s">
        <v>174</v>
      </c>
      <c r="I191" s="94">
        <v>5159</v>
      </c>
      <c r="J191" s="96">
        <v>7414</v>
      </c>
      <c r="K191" s="94">
        <v>1.3613499999999998</v>
      </c>
      <c r="L191" s="94">
        <v>1434.9273500000002</v>
      </c>
      <c r="M191" s="95">
        <v>4.0524195670517163E-6</v>
      </c>
      <c r="N191" s="95">
        <f t="shared" si="4"/>
        <v>2.0227788614477645E-3</v>
      </c>
      <c r="O191" s="95">
        <f>L191/'סכום נכסי הקרן'!$C$42</f>
        <v>3.0604072144232341E-4</v>
      </c>
    </row>
    <row r="192" spans="2:15" s="140" customFormat="1">
      <c r="B192" s="87" t="s">
        <v>1366</v>
      </c>
      <c r="C192" s="84" t="s">
        <v>1367</v>
      </c>
      <c r="D192" s="97" t="s">
        <v>28</v>
      </c>
      <c r="E192" s="97" t="s">
        <v>1205</v>
      </c>
      <c r="F192" s="84"/>
      <c r="G192" s="97" t="s">
        <v>1285</v>
      </c>
      <c r="H192" s="97" t="s">
        <v>176</v>
      </c>
      <c r="I192" s="94">
        <v>36171</v>
      </c>
      <c r="J192" s="96">
        <v>503</v>
      </c>
      <c r="K192" s="84"/>
      <c r="L192" s="94">
        <v>780.81425999999999</v>
      </c>
      <c r="M192" s="95">
        <v>6.4179381793338924E-6</v>
      </c>
      <c r="N192" s="95">
        <f t="shared" si="4"/>
        <v>1.1006930628543517E-3</v>
      </c>
      <c r="O192" s="95">
        <f>L192/'סכום נכסי הקרן'!$C$42</f>
        <v>1.665317477173E-4</v>
      </c>
    </row>
    <row r="193" spans="2:15" s="140" customFormat="1">
      <c r="B193" s="87" t="s">
        <v>1368</v>
      </c>
      <c r="C193" s="84" t="s">
        <v>1369</v>
      </c>
      <c r="D193" s="97" t="s">
        <v>1208</v>
      </c>
      <c r="E193" s="97" t="s">
        <v>1205</v>
      </c>
      <c r="F193" s="84"/>
      <c r="G193" s="97" t="s">
        <v>915</v>
      </c>
      <c r="H193" s="97" t="s">
        <v>174</v>
      </c>
      <c r="I193" s="94">
        <v>8064</v>
      </c>
      <c r="J193" s="96">
        <v>4700</v>
      </c>
      <c r="K193" s="94">
        <v>12.996259999999999</v>
      </c>
      <c r="L193" s="94">
        <v>1433.5182399999999</v>
      </c>
      <c r="M193" s="95">
        <v>1.3162324294171869E-5</v>
      </c>
      <c r="N193" s="95">
        <f t="shared" si="4"/>
        <v>2.020792476616884E-3</v>
      </c>
      <c r="O193" s="95">
        <f>L193/'סכום נכסי הקרן'!$C$42</f>
        <v>3.0574018703478586E-4</v>
      </c>
    </row>
    <row r="194" spans="2:15" s="140" customFormat="1">
      <c r="B194" s="87" t="s">
        <v>1238</v>
      </c>
      <c r="C194" s="84" t="s">
        <v>1239</v>
      </c>
      <c r="D194" s="97" t="s">
        <v>1208</v>
      </c>
      <c r="E194" s="97" t="s">
        <v>1205</v>
      </c>
      <c r="F194" s="84"/>
      <c r="G194" s="97" t="s">
        <v>201</v>
      </c>
      <c r="H194" s="97" t="s">
        <v>174</v>
      </c>
      <c r="I194" s="94">
        <v>32995.745221999998</v>
      </c>
      <c r="J194" s="96">
        <v>5230</v>
      </c>
      <c r="K194" s="84"/>
      <c r="L194" s="94">
        <v>6467.8391766630002</v>
      </c>
      <c r="M194" s="95">
        <v>6.5115658787050646E-4</v>
      </c>
      <c r="N194" s="95">
        <f>L194/$L$11</f>
        <v>9.1175405959037763E-3</v>
      </c>
      <c r="O194" s="95">
        <f>L194/'סכום נכסי הקרן'!$C$42</f>
        <v>1.3794581083138931E-3</v>
      </c>
    </row>
    <row r="195" spans="2:15" s="140" customFormat="1">
      <c r="B195" s="87" t="s">
        <v>1370</v>
      </c>
      <c r="C195" s="84" t="s">
        <v>1371</v>
      </c>
      <c r="D195" s="97" t="s">
        <v>1208</v>
      </c>
      <c r="E195" s="97" t="s">
        <v>1205</v>
      </c>
      <c r="F195" s="84"/>
      <c r="G195" s="97" t="s">
        <v>1285</v>
      </c>
      <c r="H195" s="97" t="s">
        <v>174</v>
      </c>
      <c r="I195" s="94">
        <v>2026.3092280000001</v>
      </c>
      <c r="J195" s="96">
        <v>18835</v>
      </c>
      <c r="K195" s="84"/>
      <c r="L195" s="94">
        <v>1430.4442260569997</v>
      </c>
      <c r="M195" s="95">
        <v>2.135635168606696E-5</v>
      </c>
      <c r="N195" s="95">
        <f t="shared" si="4"/>
        <v>2.0164591210475608E-3</v>
      </c>
      <c r="O195" s="95">
        <f>L195/'סכום נכסי הקרן'!$C$42</f>
        <v>3.0508456259161143E-4</v>
      </c>
    </row>
    <row r="196" spans="2:15" s="140" customFormat="1">
      <c r="B196" s="87" t="s">
        <v>1372</v>
      </c>
      <c r="C196" s="84" t="s">
        <v>1373</v>
      </c>
      <c r="D196" s="97" t="s">
        <v>1204</v>
      </c>
      <c r="E196" s="97" t="s">
        <v>1205</v>
      </c>
      <c r="F196" s="84"/>
      <c r="G196" s="97" t="s">
        <v>1285</v>
      </c>
      <c r="H196" s="97" t="s">
        <v>174</v>
      </c>
      <c r="I196" s="94">
        <v>2466</v>
      </c>
      <c r="J196" s="96">
        <v>8409</v>
      </c>
      <c r="K196" s="84"/>
      <c r="L196" s="94">
        <v>777.20755000000008</v>
      </c>
      <c r="M196" s="95">
        <v>2.0933786078098471E-6</v>
      </c>
      <c r="N196" s="95">
        <f t="shared" si="4"/>
        <v>1.0956087798435275E-3</v>
      </c>
      <c r="O196" s="95">
        <f>L196/'סכום נכסי הקרן'!$C$42</f>
        <v>1.6576251007580325E-4</v>
      </c>
    </row>
    <row r="197" spans="2:15" s="140" customFormat="1">
      <c r="B197" s="87" t="s">
        <v>1242</v>
      </c>
      <c r="C197" s="84" t="s">
        <v>1243</v>
      </c>
      <c r="D197" s="97" t="s">
        <v>1204</v>
      </c>
      <c r="E197" s="97" t="s">
        <v>1205</v>
      </c>
      <c r="F197" s="84"/>
      <c r="G197" s="97" t="s">
        <v>492</v>
      </c>
      <c r="H197" s="97" t="s">
        <v>174</v>
      </c>
      <c r="I197" s="94">
        <v>24473.316164000003</v>
      </c>
      <c r="J197" s="96">
        <v>3875</v>
      </c>
      <c r="K197" s="84"/>
      <c r="L197" s="94">
        <v>3554.382072892</v>
      </c>
      <c r="M197" s="95">
        <v>1.8014087097637345E-4</v>
      </c>
      <c r="N197" s="95">
        <f>L197/$L$11</f>
        <v>5.0105177259007734E-3</v>
      </c>
      <c r="O197" s="95">
        <f>L197/'סכום נכסי הקרן'!$C$42</f>
        <v>7.5807716249155646E-4</v>
      </c>
    </row>
    <row r="198" spans="2:15" s="140" customFormat="1">
      <c r="B198" s="87" t="s">
        <v>1374</v>
      </c>
      <c r="C198" s="84" t="s">
        <v>1375</v>
      </c>
      <c r="D198" s="97" t="s">
        <v>1208</v>
      </c>
      <c r="E198" s="97" t="s">
        <v>1205</v>
      </c>
      <c r="F198" s="84"/>
      <c r="G198" s="97" t="s">
        <v>1230</v>
      </c>
      <c r="H198" s="97" t="s">
        <v>174</v>
      </c>
      <c r="I198" s="94">
        <v>12766</v>
      </c>
      <c r="J198" s="96">
        <v>4365</v>
      </c>
      <c r="K198" s="84"/>
      <c r="L198" s="94">
        <v>2088.5201499999998</v>
      </c>
      <c r="M198" s="95">
        <v>2.2084691884272482E-6</v>
      </c>
      <c r="N198" s="95">
        <f t="shared" si="4"/>
        <v>2.9441312210877527E-3</v>
      </c>
      <c r="O198" s="95">
        <f>L198/'סכום נכסי הקרן'!$C$42</f>
        <v>4.454387279278142E-4</v>
      </c>
    </row>
    <row r="199" spans="2:15" s="140" customFormat="1">
      <c r="B199" s="87" t="s">
        <v>1376</v>
      </c>
      <c r="C199" s="84" t="s">
        <v>1377</v>
      </c>
      <c r="D199" s="97" t="s">
        <v>1208</v>
      </c>
      <c r="E199" s="97" t="s">
        <v>1205</v>
      </c>
      <c r="F199" s="84"/>
      <c r="G199" s="97" t="s">
        <v>1275</v>
      </c>
      <c r="H199" s="97" t="s">
        <v>174</v>
      </c>
      <c r="I199" s="94">
        <v>14375</v>
      </c>
      <c r="J199" s="96">
        <v>5872</v>
      </c>
      <c r="K199" s="84"/>
      <c r="L199" s="94">
        <v>3163.6867999999999</v>
      </c>
      <c r="M199" s="95">
        <v>2.2835054727127568E-5</v>
      </c>
      <c r="N199" s="95">
        <f t="shared" si="4"/>
        <v>4.4597650071143465E-3</v>
      </c>
      <c r="O199" s="95">
        <f>L199/'סכום נכסי הקרן'!$C$42</f>
        <v>6.7474983363412472E-4</v>
      </c>
    </row>
    <row r="200" spans="2:15" s="140" customFormat="1">
      <c r="B200" s="87" t="s">
        <v>1378</v>
      </c>
      <c r="C200" s="84" t="s">
        <v>1379</v>
      </c>
      <c r="D200" s="97" t="s">
        <v>134</v>
      </c>
      <c r="E200" s="97" t="s">
        <v>1205</v>
      </c>
      <c r="F200" s="84"/>
      <c r="G200" s="97" t="s">
        <v>915</v>
      </c>
      <c r="H200" s="97" t="s">
        <v>177</v>
      </c>
      <c r="I200" s="94">
        <v>3289</v>
      </c>
      <c r="J200" s="96">
        <v>3730</v>
      </c>
      <c r="K200" s="84"/>
      <c r="L200" s="94">
        <v>588.05286999999998</v>
      </c>
      <c r="M200" s="95">
        <v>2.5733058252443477E-6</v>
      </c>
      <c r="N200" s="95">
        <f t="shared" si="4"/>
        <v>8.2896246618317641E-4</v>
      </c>
      <c r="O200" s="95">
        <f>L200/'סכום נכסי הקרן'!$C$42</f>
        <v>1.2541967687843485E-4</v>
      </c>
    </row>
    <row r="201" spans="2:15" s="140" customFormat="1">
      <c r="B201" s="87" t="s">
        <v>1380</v>
      </c>
      <c r="C201" s="84" t="s">
        <v>1381</v>
      </c>
      <c r="D201" s="97" t="s">
        <v>134</v>
      </c>
      <c r="E201" s="97" t="s">
        <v>1205</v>
      </c>
      <c r="F201" s="84"/>
      <c r="G201" s="97" t="s">
        <v>1300</v>
      </c>
      <c r="H201" s="97" t="s">
        <v>177</v>
      </c>
      <c r="I201" s="94">
        <v>11494</v>
      </c>
      <c r="J201" s="96">
        <v>2307.5</v>
      </c>
      <c r="K201" s="84"/>
      <c r="L201" s="94">
        <v>1271.3249599999999</v>
      </c>
      <c r="M201" s="95">
        <v>2.5702811377175795E-6</v>
      </c>
      <c r="N201" s="95">
        <f t="shared" si="4"/>
        <v>1.792152930334016E-3</v>
      </c>
      <c r="O201" s="95">
        <f>L201/'סכום נכסי הקרן'!$C$42</f>
        <v>2.7114767026082044E-4</v>
      </c>
    </row>
    <row r="202" spans="2:15" s="140" customFormat="1">
      <c r="B202" s="87" t="s">
        <v>1382</v>
      </c>
      <c r="C202" s="84" t="s">
        <v>1383</v>
      </c>
      <c r="D202" s="97" t="s">
        <v>1208</v>
      </c>
      <c r="E202" s="97" t="s">
        <v>1205</v>
      </c>
      <c r="F202" s="84"/>
      <c r="G202" s="97" t="s">
        <v>1303</v>
      </c>
      <c r="H202" s="97" t="s">
        <v>174</v>
      </c>
      <c r="I202" s="94">
        <v>890</v>
      </c>
      <c r="J202" s="96">
        <v>16994</v>
      </c>
      <c r="K202" s="84"/>
      <c r="L202" s="94">
        <v>566.87225999999998</v>
      </c>
      <c r="M202" s="95">
        <v>3.5472299721004386E-6</v>
      </c>
      <c r="N202" s="95">
        <f t="shared" si="4"/>
        <v>7.9910472447899256E-4</v>
      </c>
      <c r="O202" s="95">
        <f>L202/'סכום נכסי הקרן'!$C$42</f>
        <v>1.2090228499445656E-4</v>
      </c>
    </row>
    <row r="203" spans="2:15" s="140" customFormat="1">
      <c r="B203" s="87" t="s">
        <v>1384</v>
      </c>
      <c r="C203" s="84" t="s">
        <v>1385</v>
      </c>
      <c r="D203" s="97" t="s">
        <v>28</v>
      </c>
      <c r="E203" s="97" t="s">
        <v>1205</v>
      </c>
      <c r="F203" s="84"/>
      <c r="G203" s="97" t="s">
        <v>1266</v>
      </c>
      <c r="H203" s="97" t="s">
        <v>181</v>
      </c>
      <c r="I203" s="94">
        <v>3795</v>
      </c>
      <c r="J203" s="96">
        <v>30780</v>
      </c>
      <c r="K203" s="84"/>
      <c r="L203" s="94">
        <v>489.31751000000003</v>
      </c>
      <c r="M203" s="95">
        <v>2.8472187163419079E-5</v>
      </c>
      <c r="N203" s="95">
        <f t="shared" si="4"/>
        <v>6.8977785932106941E-4</v>
      </c>
      <c r="O203" s="95">
        <f>L203/'סכום נכסי הקרן'!$C$42</f>
        <v>1.043614394657411E-4</v>
      </c>
    </row>
    <row r="204" spans="2:15" s="140" customFormat="1">
      <c r="B204" s="87" t="s">
        <v>1386</v>
      </c>
      <c r="C204" s="84" t="s">
        <v>1387</v>
      </c>
      <c r="D204" s="97" t="s">
        <v>28</v>
      </c>
      <c r="E204" s="97" t="s">
        <v>1205</v>
      </c>
      <c r="F204" s="84"/>
      <c r="G204" s="97" t="s">
        <v>1266</v>
      </c>
      <c r="H204" s="97" t="s">
        <v>181</v>
      </c>
      <c r="I204" s="94">
        <v>948</v>
      </c>
      <c r="J204" s="96">
        <v>30540</v>
      </c>
      <c r="K204" s="84"/>
      <c r="L204" s="94">
        <v>121.27959</v>
      </c>
      <c r="M204" s="95">
        <v>7.7426342958230541E-6</v>
      </c>
      <c r="N204" s="95">
        <f t="shared" si="4"/>
        <v>1.7096460735594148E-4</v>
      </c>
      <c r="O204" s="95">
        <f>L204/'סכום נכסי הקרן'!$C$42</f>
        <v>2.5866461615516065E-5</v>
      </c>
    </row>
    <row r="205" spans="2:15" s="140" customFormat="1">
      <c r="B205" s="87" t="s">
        <v>1248</v>
      </c>
      <c r="C205" s="84" t="s">
        <v>1249</v>
      </c>
      <c r="D205" s="97" t="s">
        <v>1204</v>
      </c>
      <c r="E205" s="97" t="s">
        <v>1205</v>
      </c>
      <c r="F205" s="84"/>
      <c r="G205" s="97" t="s">
        <v>203</v>
      </c>
      <c r="H205" s="97" t="s">
        <v>174</v>
      </c>
      <c r="I205" s="94">
        <v>33044.474721999999</v>
      </c>
      <c r="J205" s="96">
        <v>1103</v>
      </c>
      <c r="K205" s="84"/>
      <c r="L205" s="94">
        <v>1366.0731246059997</v>
      </c>
      <c r="M205" s="95">
        <v>6.6359277231658608E-4</v>
      </c>
      <c r="N205" s="95">
        <f>L205/$L$11</f>
        <v>1.9257168940608135E-3</v>
      </c>
      <c r="O205" s="95">
        <f>L205/'סכום נכסי הקרן'!$C$42</f>
        <v>2.9135552026197638E-4</v>
      </c>
    </row>
    <row r="206" spans="2:15" s="140" customFormat="1">
      <c r="B206" s="87" t="s">
        <v>1388</v>
      </c>
      <c r="C206" s="84" t="s">
        <v>1389</v>
      </c>
      <c r="D206" s="97" t="s">
        <v>134</v>
      </c>
      <c r="E206" s="97" t="s">
        <v>1205</v>
      </c>
      <c r="F206" s="84"/>
      <c r="G206" s="97" t="s">
        <v>1275</v>
      </c>
      <c r="H206" s="97" t="s">
        <v>177</v>
      </c>
      <c r="I206" s="94">
        <v>26870</v>
      </c>
      <c r="J206" s="96">
        <v>588.6</v>
      </c>
      <c r="K206" s="84"/>
      <c r="L206" s="94">
        <v>758.10890000000006</v>
      </c>
      <c r="M206" s="95">
        <v>2.6512014577025889E-5</v>
      </c>
      <c r="N206" s="95">
        <f t="shared" si="4"/>
        <v>1.0686859216917268E-3</v>
      </c>
      <c r="O206" s="95">
        <f>L206/'סכום נכסי הקרן'!$C$42</f>
        <v>1.616891577736296E-4</v>
      </c>
    </row>
    <row r="207" spans="2:15" s="140" customFormat="1">
      <c r="B207" s="87" t="s">
        <v>1390</v>
      </c>
      <c r="C207" s="84" t="s">
        <v>1391</v>
      </c>
      <c r="D207" s="97" t="s">
        <v>28</v>
      </c>
      <c r="E207" s="97" t="s">
        <v>1205</v>
      </c>
      <c r="F207" s="84"/>
      <c r="G207" s="97" t="s">
        <v>1266</v>
      </c>
      <c r="H207" s="97" t="s">
        <v>176</v>
      </c>
      <c r="I207" s="94">
        <v>2106</v>
      </c>
      <c r="J207" s="96">
        <v>9738</v>
      </c>
      <c r="K207" s="84"/>
      <c r="L207" s="94">
        <v>880.13111000000004</v>
      </c>
      <c r="M207" s="95">
        <v>2.4776470588235295E-6</v>
      </c>
      <c r="N207" s="95">
        <f t="shared" si="4"/>
        <v>1.2406973806796259E-3</v>
      </c>
      <c r="O207" s="95">
        <f>L207/'סכום נכסי הקרן'!$C$42</f>
        <v>1.8771400508062856E-4</v>
      </c>
    </row>
    <row r="208" spans="2:15" s="140" customFormat="1">
      <c r="B208" s="87" t="s">
        <v>1392</v>
      </c>
      <c r="C208" s="84" t="s">
        <v>1393</v>
      </c>
      <c r="D208" s="97" t="s">
        <v>1208</v>
      </c>
      <c r="E208" s="97" t="s">
        <v>1205</v>
      </c>
      <c r="F208" s="84"/>
      <c r="G208" s="97" t="s">
        <v>1275</v>
      </c>
      <c r="H208" s="97" t="s">
        <v>174</v>
      </c>
      <c r="I208" s="94">
        <v>4064</v>
      </c>
      <c r="J208" s="96">
        <v>16799</v>
      </c>
      <c r="K208" s="84"/>
      <c r="L208" s="94">
        <v>2558.8021800000001</v>
      </c>
      <c r="M208" s="95">
        <v>1.3139499208227162E-5</v>
      </c>
      <c r="N208" s="95">
        <f t="shared" si="4"/>
        <v>3.6070752713232884E-3</v>
      </c>
      <c r="O208" s="95">
        <f>L208/'סכום נכסי הקרן'!$C$42</f>
        <v>5.4574028796328252E-4</v>
      </c>
    </row>
    <row r="209" spans="2:15" s="140" customFormat="1">
      <c r="B209" s="87" t="s">
        <v>1394</v>
      </c>
      <c r="C209" s="84" t="s">
        <v>1395</v>
      </c>
      <c r="D209" s="97" t="s">
        <v>1208</v>
      </c>
      <c r="E209" s="97" t="s">
        <v>1205</v>
      </c>
      <c r="F209" s="84"/>
      <c r="G209" s="97" t="s">
        <v>1275</v>
      </c>
      <c r="H209" s="97" t="s">
        <v>174</v>
      </c>
      <c r="I209" s="94">
        <v>3254</v>
      </c>
      <c r="J209" s="96">
        <v>7908</v>
      </c>
      <c r="K209" s="94">
        <v>10.36659</v>
      </c>
      <c r="L209" s="94">
        <v>974.82564000000002</v>
      </c>
      <c r="M209" s="95">
        <v>3.8160810311384005E-5</v>
      </c>
      <c r="N209" s="95">
        <f t="shared" si="4"/>
        <v>1.3741857371310736E-3</v>
      </c>
      <c r="O209" s="95">
        <f>L209/'סכום נכסי הקרן'!$C$42</f>
        <v>2.0791041591483681E-4</v>
      </c>
    </row>
    <row r="210" spans="2:15" s="140" customFormat="1">
      <c r="B210" s="87" t="s">
        <v>1396</v>
      </c>
      <c r="C210" s="84" t="s">
        <v>1397</v>
      </c>
      <c r="D210" s="97" t="s">
        <v>28</v>
      </c>
      <c r="E210" s="97" t="s">
        <v>1205</v>
      </c>
      <c r="F210" s="84"/>
      <c r="G210" s="97" t="s">
        <v>1266</v>
      </c>
      <c r="H210" s="97" t="s">
        <v>176</v>
      </c>
      <c r="I210" s="94">
        <v>2274</v>
      </c>
      <c r="J210" s="96">
        <v>10200</v>
      </c>
      <c r="K210" s="84"/>
      <c r="L210" s="94">
        <v>995.42804000000001</v>
      </c>
      <c r="M210" s="95">
        <v>1.0671196635000978E-5</v>
      </c>
      <c r="N210" s="95">
        <f t="shared" si="4"/>
        <v>1.4032283916007172E-3</v>
      </c>
      <c r="O210" s="95">
        <f>L210/'סכום נכסי הקרן'!$C$42</f>
        <v>2.1230448740524596E-4</v>
      </c>
    </row>
    <row r="211" spans="2:15" s="140" customFormat="1">
      <c r="B211" s="87" t="s">
        <v>1398</v>
      </c>
      <c r="C211" s="84" t="s">
        <v>1399</v>
      </c>
      <c r="D211" s="97" t="s">
        <v>1204</v>
      </c>
      <c r="E211" s="97" t="s">
        <v>1205</v>
      </c>
      <c r="F211" s="84"/>
      <c r="G211" s="97" t="s">
        <v>1278</v>
      </c>
      <c r="H211" s="97" t="s">
        <v>174</v>
      </c>
      <c r="I211" s="94">
        <v>5433</v>
      </c>
      <c r="J211" s="96">
        <v>5394</v>
      </c>
      <c r="K211" s="84"/>
      <c r="L211" s="94">
        <v>1098.3739599999999</v>
      </c>
      <c r="M211" s="95">
        <v>4.3510509950464412E-5</v>
      </c>
      <c r="N211" s="95">
        <f t="shared" si="4"/>
        <v>1.5483485127331859E-3</v>
      </c>
      <c r="O211" s="95">
        <f>L211/'סכום נכסי הקרן'!$C$42</f>
        <v>2.3426075134177463E-4</v>
      </c>
    </row>
    <row r="212" spans="2:15" s="140" customFormat="1">
      <c r="B212" s="87" t="s">
        <v>1400</v>
      </c>
      <c r="C212" s="84" t="s">
        <v>1401</v>
      </c>
      <c r="D212" s="97" t="s">
        <v>1208</v>
      </c>
      <c r="E212" s="97" t="s">
        <v>1205</v>
      </c>
      <c r="F212" s="84"/>
      <c r="G212" s="97" t="s">
        <v>1295</v>
      </c>
      <c r="H212" s="97" t="s">
        <v>174</v>
      </c>
      <c r="I212" s="94">
        <v>6820</v>
      </c>
      <c r="J212" s="96">
        <v>4570</v>
      </c>
      <c r="K212" s="94">
        <v>9.4577000000000009</v>
      </c>
      <c r="L212" s="94">
        <v>1177.61185</v>
      </c>
      <c r="M212" s="95">
        <v>4.2200544026890139E-6</v>
      </c>
      <c r="N212" s="95">
        <f t="shared" si="4"/>
        <v>1.6600480555133297E-3</v>
      </c>
      <c r="O212" s="95">
        <f>L212/'סכום נכסי הקרן'!$C$42</f>
        <v>2.5116057628494511E-4</v>
      </c>
    </row>
    <row r="213" spans="2:15" s="140" customFormat="1">
      <c r="B213" s="87" t="s">
        <v>1402</v>
      </c>
      <c r="C213" s="84" t="s">
        <v>1403</v>
      </c>
      <c r="D213" s="97" t="s">
        <v>1204</v>
      </c>
      <c r="E213" s="97" t="s">
        <v>1205</v>
      </c>
      <c r="F213" s="84"/>
      <c r="G213" s="97" t="s">
        <v>1210</v>
      </c>
      <c r="H213" s="97" t="s">
        <v>174</v>
      </c>
      <c r="I213" s="94">
        <v>9322.3172159999995</v>
      </c>
      <c r="J213" s="96">
        <v>5290</v>
      </c>
      <c r="K213" s="84"/>
      <c r="L213" s="94">
        <v>1848.3283765630001</v>
      </c>
      <c r="M213" s="95">
        <v>3.1638920820304609E-4</v>
      </c>
      <c r="N213" s="95">
        <f t="shared" si="4"/>
        <v>2.6055392763443385E-3</v>
      </c>
      <c r="O213" s="95">
        <f>L213/'סכום נכסי הקרן'!$C$42</f>
        <v>3.9421072420541632E-4</v>
      </c>
    </row>
    <row r="214" spans="2:15" s="140" customFormat="1">
      <c r="B214" s="87" t="s">
        <v>1404</v>
      </c>
      <c r="C214" s="84" t="s">
        <v>1405</v>
      </c>
      <c r="D214" s="97" t="s">
        <v>28</v>
      </c>
      <c r="E214" s="97" t="s">
        <v>1205</v>
      </c>
      <c r="F214" s="84"/>
      <c r="G214" s="97" t="s">
        <v>1266</v>
      </c>
      <c r="H214" s="97" t="s">
        <v>176</v>
      </c>
      <c r="I214" s="94">
        <v>8217</v>
      </c>
      <c r="J214" s="96">
        <v>7202</v>
      </c>
      <c r="K214" s="84"/>
      <c r="L214" s="94">
        <v>2539.71884</v>
      </c>
      <c r="M214" s="95">
        <v>1.3752545394558996E-5</v>
      </c>
      <c r="N214" s="95">
        <f t="shared" ref="N214:N218" si="5">L214/$L$11</f>
        <v>3.580173995270657E-3</v>
      </c>
      <c r="O214" s="95">
        <f>L214/'סכום נכסי הקרן'!$C$42</f>
        <v>5.4167020097168033E-4</v>
      </c>
    </row>
    <row r="215" spans="2:15" s="140" customFormat="1">
      <c r="B215" s="87" t="s">
        <v>1406</v>
      </c>
      <c r="C215" s="84" t="s">
        <v>1407</v>
      </c>
      <c r="D215" s="97" t="s">
        <v>1208</v>
      </c>
      <c r="E215" s="97" t="s">
        <v>1205</v>
      </c>
      <c r="F215" s="84"/>
      <c r="G215" s="97" t="s">
        <v>1210</v>
      </c>
      <c r="H215" s="97" t="s">
        <v>174</v>
      </c>
      <c r="I215" s="94">
        <v>3366</v>
      </c>
      <c r="J215" s="96">
        <v>13194</v>
      </c>
      <c r="K215" s="84"/>
      <c r="L215" s="94">
        <v>1664.5244299999999</v>
      </c>
      <c r="M215" s="95">
        <v>1.9155011854903674E-6</v>
      </c>
      <c r="N215" s="95">
        <f t="shared" si="5"/>
        <v>2.3464357490763474E-3</v>
      </c>
      <c r="O215" s="95">
        <f>L215/'סכום נכסי הקרן'!$C$42</f>
        <v>3.550090932586741E-4</v>
      </c>
    </row>
    <row r="216" spans="2:15" s="140" customFormat="1">
      <c r="B216" s="87" t="s">
        <v>1408</v>
      </c>
      <c r="C216" s="84" t="s">
        <v>1409</v>
      </c>
      <c r="D216" s="97" t="s">
        <v>28</v>
      </c>
      <c r="E216" s="97" t="s">
        <v>1205</v>
      </c>
      <c r="F216" s="84"/>
      <c r="G216" s="97" t="s">
        <v>1275</v>
      </c>
      <c r="H216" s="97" t="s">
        <v>176</v>
      </c>
      <c r="I216" s="94">
        <v>6549</v>
      </c>
      <c r="J216" s="96">
        <v>3959</v>
      </c>
      <c r="K216" s="84"/>
      <c r="L216" s="94">
        <v>1112.7041999999999</v>
      </c>
      <c r="M216" s="95">
        <v>1.2640955289170838E-5</v>
      </c>
      <c r="N216" s="95">
        <f t="shared" si="5"/>
        <v>1.5685494703297314E-3</v>
      </c>
      <c r="O216" s="95">
        <f>L216/'סכום נכסי הקרן'!$C$42</f>
        <v>2.373170990990612E-4</v>
      </c>
    </row>
    <row r="217" spans="2:15" s="140" customFormat="1">
      <c r="B217" s="87" t="s">
        <v>1410</v>
      </c>
      <c r="C217" s="84" t="s">
        <v>1411</v>
      </c>
      <c r="D217" s="97" t="s">
        <v>1208</v>
      </c>
      <c r="E217" s="97" t="s">
        <v>1205</v>
      </c>
      <c r="F217" s="84"/>
      <c r="G217" s="97" t="s">
        <v>1295</v>
      </c>
      <c r="H217" s="97" t="s">
        <v>174</v>
      </c>
      <c r="I217" s="94">
        <v>13058</v>
      </c>
      <c r="J217" s="96">
        <v>4608</v>
      </c>
      <c r="K217" s="84"/>
      <c r="L217" s="94">
        <v>2255.2189700000004</v>
      </c>
      <c r="M217" s="95">
        <v>2.7740222376329472E-6</v>
      </c>
      <c r="N217" s="95">
        <f t="shared" si="5"/>
        <v>3.1791221070892545E-3</v>
      </c>
      <c r="O217" s="95">
        <f>L217/'סכום נכסי הקרן'!$C$42</f>
        <v>4.8099218444000913E-4</v>
      </c>
    </row>
    <row r="218" spans="2:15" s="140" customFormat="1">
      <c r="B218" s="87" t="s">
        <v>1412</v>
      </c>
      <c r="C218" s="84" t="s">
        <v>1413</v>
      </c>
      <c r="D218" s="97" t="s">
        <v>146</v>
      </c>
      <c r="E218" s="97" t="s">
        <v>1205</v>
      </c>
      <c r="F218" s="84"/>
      <c r="G218" s="97" t="s">
        <v>1300</v>
      </c>
      <c r="H218" s="97" t="s">
        <v>178</v>
      </c>
      <c r="I218" s="94">
        <v>10409</v>
      </c>
      <c r="J218" s="96">
        <v>3132</v>
      </c>
      <c r="K218" s="84"/>
      <c r="L218" s="94">
        <v>862.36132999999995</v>
      </c>
      <c r="M218" s="95">
        <v>1.1118926215652719E-5</v>
      </c>
      <c r="N218" s="95">
        <f t="shared" si="5"/>
        <v>1.2156477951681523E-3</v>
      </c>
      <c r="O218" s="95">
        <f>L218/'סכום נכסי הקרן'!$C$42</f>
        <v>1.8392407363143612E-4</v>
      </c>
    </row>
    <row r="219" spans="2:15" s="140" customFormat="1">
      <c r="B219" s="146"/>
      <c r="C219" s="146"/>
      <c r="D219" s="146"/>
    </row>
    <row r="220" spans="2:15" s="140" customFormat="1">
      <c r="B220" s="146"/>
      <c r="C220" s="146"/>
      <c r="D220" s="146"/>
    </row>
    <row r="221" spans="2:15" s="140" customFormat="1">
      <c r="B221" s="146"/>
      <c r="C221" s="146"/>
      <c r="D221" s="146"/>
    </row>
    <row r="222" spans="2:15" s="140" customFormat="1">
      <c r="B222" s="147" t="s">
        <v>265</v>
      </c>
      <c r="C222" s="146"/>
      <c r="D222" s="146"/>
    </row>
    <row r="223" spans="2:15" s="140" customFormat="1">
      <c r="B223" s="147" t="s">
        <v>123</v>
      </c>
      <c r="C223" s="146"/>
      <c r="D223" s="146"/>
    </row>
    <row r="224" spans="2:15" s="140" customFormat="1">
      <c r="B224" s="147" t="s">
        <v>248</v>
      </c>
      <c r="C224" s="146"/>
      <c r="D224" s="146"/>
    </row>
    <row r="225" spans="2:4" s="140" customFormat="1">
      <c r="B225" s="147" t="s">
        <v>256</v>
      </c>
      <c r="C225" s="146"/>
      <c r="D225" s="146"/>
    </row>
    <row r="226" spans="2:4" s="140" customFormat="1">
      <c r="B226" s="147" t="s">
        <v>262</v>
      </c>
      <c r="C226" s="146"/>
      <c r="D226" s="146"/>
    </row>
    <row r="227" spans="2:4" s="140" customFormat="1">
      <c r="B227" s="146"/>
      <c r="C227" s="146"/>
      <c r="D227" s="146"/>
    </row>
    <row r="228" spans="2:4" s="140" customFormat="1">
      <c r="B228" s="146"/>
      <c r="C228" s="146"/>
      <c r="D228" s="146"/>
    </row>
    <row r="229" spans="2:4" s="140" customFormat="1">
      <c r="B229" s="146"/>
      <c r="C229" s="146"/>
      <c r="D229" s="146"/>
    </row>
    <row r="230" spans="2:4" s="140" customFormat="1">
      <c r="B230" s="146"/>
      <c r="C230" s="146"/>
      <c r="D230" s="146"/>
    </row>
    <row r="231" spans="2:4" s="140" customFormat="1">
      <c r="B231" s="146"/>
      <c r="C231" s="146"/>
      <c r="D231" s="146"/>
    </row>
    <row r="232" spans="2:4" s="140" customFormat="1">
      <c r="B232" s="146"/>
      <c r="C232" s="146"/>
      <c r="D232" s="146"/>
    </row>
    <row r="233" spans="2:4" s="140" customFormat="1">
      <c r="B233" s="146"/>
      <c r="C233" s="146"/>
      <c r="D233" s="146"/>
    </row>
    <row r="234" spans="2:4" s="140" customFormat="1">
      <c r="B234" s="146"/>
      <c r="C234" s="146"/>
      <c r="D234" s="146"/>
    </row>
    <row r="235" spans="2:4" s="140" customFormat="1">
      <c r="B235" s="146"/>
      <c r="C235" s="146"/>
      <c r="D235" s="146"/>
    </row>
    <row r="236" spans="2:4" s="140" customFormat="1">
      <c r="B236" s="146"/>
      <c r="C236" s="146"/>
      <c r="D236" s="146"/>
    </row>
    <row r="237" spans="2:4" s="140" customFormat="1">
      <c r="B237" s="146"/>
      <c r="C237" s="146"/>
      <c r="D237" s="146"/>
    </row>
    <row r="238" spans="2:4" s="140" customFormat="1">
      <c r="B238" s="146"/>
      <c r="C238" s="146"/>
      <c r="D238" s="146"/>
    </row>
    <row r="239" spans="2:4" s="140" customFormat="1">
      <c r="B239" s="146"/>
      <c r="C239" s="146"/>
      <c r="D239" s="146"/>
    </row>
    <row r="240" spans="2:4" s="140" customFormat="1">
      <c r="B240" s="146"/>
      <c r="C240" s="146"/>
      <c r="D240" s="146"/>
    </row>
    <row r="241" spans="2:4" s="140" customFormat="1">
      <c r="B241" s="146"/>
      <c r="C241" s="146"/>
      <c r="D241" s="146"/>
    </row>
    <row r="242" spans="2:4" s="140" customFormat="1">
      <c r="B242" s="146"/>
      <c r="C242" s="146"/>
      <c r="D242" s="146"/>
    </row>
    <row r="243" spans="2:4" s="140" customFormat="1">
      <c r="B243" s="146"/>
      <c r="C243" s="146"/>
      <c r="D243" s="146"/>
    </row>
    <row r="244" spans="2:4" s="140" customFormat="1">
      <c r="B244" s="146"/>
      <c r="C244" s="146"/>
      <c r="D244" s="146"/>
    </row>
    <row r="245" spans="2:4" s="140" customFormat="1">
      <c r="B245" s="146"/>
      <c r="C245" s="146"/>
      <c r="D245" s="146"/>
    </row>
    <row r="246" spans="2:4" s="140" customFormat="1">
      <c r="B246" s="146"/>
      <c r="C246" s="146"/>
      <c r="D246" s="146"/>
    </row>
    <row r="247" spans="2:4" s="140" customFormat="1">
      <c r="B247" s="146"/>
      <c r="C247" s="146"/>
      <c r="D247" s="146"/>
    </row>
    <row r="248" spans="2:4" s="140" customFormat="1">
      <c r="B248" s="146"/>
      <c r="C248" s="146"/>
      <c r="D248" s="146"/>
    </row>
    <row r="249" spans="2:4" s="140" customFormat="1">
      <c r="B249" s="146"/>
      <c r="C249" s="146"/>
      <c r="D249" s="146"/>
    </row>
    <row r="250" spans="2:4" s="140" customFormat="1">
      <c r="B250" s="146"/>
      <c r="C250" s="146"/>
      <c r="D250" s="146"/>
    </row>
    <row r="251" spans="2:4" s="140" customFormat="1">
      <c r="B251" s="146"/>
      <c r="C251" s="146"/>
      <c r="D251" s="146"/>
    </row>
    <row r="252" spans="2:4" s="140" customFormat="1">
      <c r="B252" s="146"/>
      <c r="C252" s="146"/>
      <c r="D252" s="146"/>
    </row>
    <row r="253" spans="2:4" s="140" customFormat="1">
      <c r="B253" s="146"/>
      <c r="C253" s="146"/>
      <c r="D253" s="146"/>
    </row>
    <row r="254" spans="2:4" s="140" customFormat="1">
      <c r="B254" s="146"/>
      <c r="C254" s="146"/>
      <c r="D254" s="146"/>
    </row>
    <row r="255" spans="2:4" s="140" customFormat="1">
      <c r="B255" s="146"/>
      <c r="C255" s="146"/>
      <c r="D255" s="146"/>
    </row>
    <row r="256" spans="2:4" s="140" customFormat="1">
      <c r="B256" s="146"/>
      <c r="C256" s="146"/>
      <c r="D256" s="146"/>
    </row>
    <row r="257" spans="2:4" s="140" customFormat="1">
      <c r="B257" s="146"/>
      <c r="C257" s="146"/>
      <c r="D257" s="146"/>
    </row>
    <row r="258" spans="2:4" s="140" customFormat="1">
      <c r="B258" s="146"/>
      <c r="C258" s="146"/>
      <c r="D258" s="146"/>
    </row>
    <row r="259" spans="2:4" s="140" customFormat="1">
      <c r="B259" s="146"/>
      <c r="C259" s="146"/>
      <c r="D259" s="146"/>
    </row>
    <row r="260" spans="2:4" s="140" customFormat="1">
      <c r="B260" s="146"/>
      <c r="C260" s="146"/>
      <c r="D260" s="146"/>
    </row>
    <row r="261" spans="2:4" s="140" customFormat="1">
      <c r="B261" s="146"/>
      <c r="C261" s="146"/>
      <c r="D261" s="146"/>
    </row>
    <row r="262" spans="2:4" s="140" customFormat="1">
      <c r="B262" s="146"/>
      <c r="C262" s="146"/>
      <c r="D262" s="146"/>
    </row>
    <row r="263" spans="2:4" s="140" customFormat="1">
      <c r="B263" s="146"/>
      <c r="C263" s="146"/>
      <c r="D263" s="146"/>
    </row>
    <row r="264" spans="2:4" s="140" customFormat="1">
      <c r="B264" s="146"/>
      <c r="C264" s="146"/>
      <c r="D264" s="146"/>
    </row>
    <row r="265" spans="2:4" s="140" customFormat="1">
      <c r="B265" s="146"/>
      <c r="C265" s="146"/>
      <c r="D265" s="146"/>
    </row>
    <row r="266" spans="2:4" s="140" customFormat="1">
      <c r="B266" s="146"/>
      <c r="C266" s="146"/>
      <c r="D266" s="146"/>
    </row>
    <row r="267" spans="2:4" s="140" customFormat="1">
      <c r="B267" s="146"/>
      <c r="C267" s="146"/>
      <c r="D267" s="146"/>
    </row>
    <row r="268" spans="2:4" s="140" customFormat="1">
      <c r="B268" s="146"/>
      <c r="C268" s="146"/>
      <c r="D268" s="146"/>
    </row>
    <row r="269" spans="2:4" s="140" customFormat="1">
      <c r="B269" s="146"/>
      <c r="C269" s="146"/>
      <c r="D269" s="146"/>
    </row>
    <row r="270" spans="2:4" s="140" customFormat="1">
      <c r="B270" s="146"/>
      <c r="C270" s="146"/>
      <c r="D270" s="146"/>
    </row>
    <row r="271" spans="2:4" s="140" customFormat="1">
      <c r="B271" s="146"/>
      <c r="C271" s="146"/>
      <c r="D271" s="146"/>
    </row>
    <row r="272" spans="2:4" s="140" customFormat="1">
      <c r="B272" s="146"/>
      <c r="C272" s="146"/>
      <c r="D272" s="146"/>
    </row>
    <row r="273" spans="2:4" s="140" customFormat="1">
      <c r="B273" s="148"/>
      <c r="C273" s="146"/>
      <c r="D273" s="146"/>
    </row>
    <row r="274" spans="2:4" s="140" customFormat="1">
      <c r="B274" s="148"/>
      <c r="C274" s="146"/>
      <c r="D274" s="146"/>
    </row>
    <row r="275" spans="2:4" s="140" customFormat="1">
      <c r="B275" s="144"/>
      <c r="C275" s="146"/>
      <c r="D275" s="146"/>
    </row>
    <row r="276" spans="2:4" s="140" customFormat="1">
      <c r="B276" s="146"/>
      <c r="C276" s="146"/>
      <c r="D276" s="146"/>
    </row>
    <row r="277" spans="2:4" s="140" customFormat="1">
      <c r="B277" s="146"/>
      <c r="C277" s="146"/>
      <c r="D277" s="146"/>
    </row>
    <row r="278" spans="2:4" s="140" customFormat="1">
      <c r="B278" s="146"/>
      <c r="C278" s="146"/>
      <c r="D278" s="146"/>
    </row>
    <row r="279" spans="2:4" s="140" customFormat="1">
      <c r="B279" s="146"/>
      <c r="C279" s="146"/>
      <c r="D279" s="146"/>
    </row>
    <row r="280" spans="2:4" s="140" customFormat="1">
      <c r="B280" s="146"/>
      <c r="C280" s="146"/>
      <c r="D280" s="146"/>
    </row>
    <row r="281" spans="2:4" s="140" customFormat="1">
      <c r="B281" s="146"/>
      <c r="C281" s="146"/>
      <c r="D281" s="146"/>
    </row>
    <row r="282" spans="2:4" s="140" customFormat="1">
      <c r="B282" s="146"/>
      <c r="C282" s="146"/>
      <c r="D282" s="146"/>
    </row>
    <row r="283" spans="2:4" s="140" customFormat="1">
      <c r="B283" s="146"/>
      <c r="C283" s="146"/>
      <c r="D283" s="146"/>
    </row>
    <row r="284" spans="2:4" s="140" customFormat="1">
      <c r="B284" s="146"/>
      <c r="C284" s="146"/>
      <c r="D284" s="146"/>
    </row>
    <row r="285" spans="2:4" s="140" customFormat="1">
      <c r="B285" s="146"/>
      <c r="C285" s="146"/>
      <c r="D285" s="146"/>
    </row>
    <row r="286" spans="2:4" s="140" customFormat="1">
      <c r="B286" s="146"/>
      <c r="C286" s="146"/>
      <c r="D286" s="146"/>
    </row>
    <row r="287" spans="2:4" s="140" customFormat="1">
      <c r="B287" s="146"/>
      <c r="C287" s="146"/>
      <c r="D287" s="146"/>
    </row>
    <row r="288" spans="2:4" s="140" customFormat="1">
      <c r="B288" s="146"/>
      <c r="C288" s="146"/>
      <c r="D288" s="146"/>
    </row>
    <row r="289" spans="2:4" s="140" customFormat="1">
      <c r="B289" s="146"/>
      <c r="C289" s="146"/>
      <c r="D289" s="146"/>
    </row>
    <row r="290" spans="2:4" s="140" customFormat="1">
      <c r="B290" s="146"/>
      <c r="C290" s="146"/>
      <c r="D290" s="146"/>
    </row>
    <row r="291" spans="2:4" s="140" customFormat="1">
      <c r="B291" s="146"/>
      <c r="C291" s="146"/>
      <c r="D291" s="146"/>
    </row>
    <row r="292" spans="2:4" s="140" customFormat="1">
      <c r="B292" s="146"/>
      <c r="C292" s="146"/>
      <c r="D292" s="146"/>
    </row>
    <row r="293" spans="2:4" s="140" customFormat="1">
      <c r="B293" s="146"/>
      <c r="C293" s="146"/>
      <c r="D293" s="146"/>
    </row>
    <row r="294" spans="2:4" s="140" customFormat="1">
      <c r="B294" s="148"/>
      <c r="C294" s="146"/>
      <c r="D294" s="146"/>
    </row>
    <row r="295" spans="2:4" s="140" customFormat="1">
      <c r="B295" s="148"/>
      <c r="C295" s="146"/>
      <c r="D295" s="146"/>
    </row>
    <row r="296" spans="2:4" s="140" customFormat="1">
      <c r="B296" s="144"/>
      <c r="C296" s="146"/>
      <c r="D296" s="146"/>
    </row>
    <row r="297" spans="2:4" s="140" customFormat="1">
      <c r="B297" s="146"/>
      <c r="C297" s="146"/>
      <c r="D297" s="146"/>
    </row>
    <row r="298" spans="2:4" s="140" customFormat="1">
      <c r="B298" s="146"/>
      <c r="C298" s="146"/>
      <c r="D298" s="146"/>
    </row>
    <row r="299" spans="2:4" s="140" customFormat="1">
      <c r="B299" s="146"/>
      <c r="C299" s="146"/>
      <c r="D299" s="146"/>
    </row>
    <row r="300" spans="2:4" s="140" customFormat="1">
      <c r="B300" s="146"/>
      <c r="C300" s="146"/>
      <c r="D300" s="146"/>
    </row>
    <row r="301" spans="2:4" s="140" customFormat="1">
      <c r="B301" s="146"/>
      <c r="C301" s="146"/>
      <c r="D301" s="146"/>
    </row>
    <row r="302" spans="2:4" s="140" customFormat="1">
      <c r="B302" s="146"/>
      <c r="C302" s="146"/>
      <c r="D302" s="146"/>
    </row>
    <row r="303" spans="2:4" s="140" customFormat="1">
      <c r="B303" s="146"/>
      <c r="C303" s="146"/>
      <c r="D303" s="146"/>
    </row>
    <row r="304" spans="2:4" s="140" customFormat="1">
      <c r="B304" s="146"/>
      <c r="C304" s="146"/>
      <c r="D304" s="146"/>
    </row>
    <row r="305" spans="2:4" s="140" customFormat="1">
      <c r="B305" s="146"/>
      <c r="C305" s="146"/>
      <c r="D305" s="146"/>
    </row>
    <row r="306" spans="2:4" s="140" customFormat="1">
      <c r="B306" s="146"/>
      <c r="C306" s="146"/>
      <c r="D306" s="146"/>
    </row>
    <row r="307" spans="2:4" s="140" customFormat="1">
      <c r="B307" s="146"/>
      <c r="C307" s="146"/>
      <c r="D307" s="146"/>
    </row>
    <row r="308" spans="2:4" s="140" customFormat="1">
      <c r="B308" s="146"/>
      <c r="C308" s="146"/>
      <c r="D308" s="146"/>
    </row>
    <row r="309" spans="2:4" s="140" customFormat="1">
      <c r="B309" s="146"/>
      <c r="C309" s="146"/>
      <c r="D309" s="146"/>
    </row>
    <row r="310" spans="2:4" s="140" customFormat="1">
      <c r="B310" s="146"/>
      <c r="C310" s="146"/>
      <c r="D310" s="146"/>
    </row>
    <row r="311" spans="2:4" s="140" customFormat="1">
      <c r="B311" s="146"/>
      <c r="C311" s="146"/>
      <c r="D311" s="146"/>
    </row>
    <row r="312" spans="2:4" s="140" customFormat="1">
      <c r="B312" s="146"/>
      <c r="C312" s="146"/>
      <c r="D312" s="146"/>
    </row>
    <row r="313" spans="2:4" s="140" customFormat="1">
      <c r="B313" s="146"/>
      <c r="C313" s="146"/>
      <c r="D313" s="146"/>
    </row>
    <row r="314" spans="2:4" s="140" customFormat="1">
      <c r="B314" s="146"/>
      <c r="C314" s="146"/>
      <c r="D314" s="146"/>
    </row>
    <row r="315" spans="2:4" s="140" customFormat="1">
      <c r="B315" s="146"/>
      <c r="C315" s="146"/>
      <c r="D315" s="146"/>
    </row>
    <row r="316" spans="2:4" s="140" customFormat="1">
      <c r="B316" s="146"/>
      <c r="C316" s="146"/>
      <c r="D316" s="146"/>
    </row>
    <row r="317" spans="2:4" s="140" customFormat="1">
      <c r="B317" s="146"/>
      <c r="C317" s="146"/>
      <c r="D317" s="146"/>
    </row>
    <row r="318" spans="2:4" s="140" customFormat="1">
      <c r="B318" s="146"/>
      <c r="C318" s="146"/>
      <c r="D318" s="146"/>
    </row>
    <row r="319" spans="2:4" s="140" customFormat="1">
      <c r="B319" s="146"/>
      <c r="C319" s="146"/>
      <c r="D319" s="146"/>
    </row>
    <row r="320" spans="2:4" s="140" customFormat="1">
      <c r="B320" s="146"/>
      <c r="C320" s="146"/>
      <c r="D320" s="146"/>
    </row>
    <row r="321" spans="2:4" s="140" customFormat="1">
      <c r="B321" s="146"/>
      <c r="C321" s="146"/>
      <c r="D321" s="146"/>
    </row>
    <row r="322" spans="2:4" s="140" customFormat="1">
      <c r="B322" s="146"/>
      <c r="C322" s="146"/>
      <c r="D322" s="146"/>
    </row>
    <row r="323" spans="2:4" s="140" customFormat="1">
      <c r="B323" s="146"/>
      <c r="C323" s="146"/>
      <c r="D323" s="146"/>
    </row>
    <row r="324" spans="2:4" s="140" customFormat="1">
      <c r="B324" s="146"/>
      <c r="C324" s="146"/>
      <c r="D324" s="146"/>
    </row>
    <row r="325" spans="2:4" s="140" customFormat="1">
      <c r="B325" s="146"/>
      <c r="C325" s="146"/>
      <c r="D325" s="146"/>
    </row>
    <row r="326" spans="2:4" s="140" customFormat="1">
      <c r="B326" s="146"/>
      <c r="C326" s="146"/>
      <c r="D326" s="146"/>
    </row>
    <row r="327" spans="2:4" s="140" customFormat="1">
      <c r="B327" s="146"/>
      <c r="C327" s="146"/>
      <c r="D327" s="146"/>
    </row>
    <row r="328" spans="2:4" s="140" customFormat="1">
      <c r="B328" s="146"/>
      <c r="C328" s="146"/>
      <c r="D328" s="146"/>
    </row>
    <row r="329" spans="2:4" s="140" customFormat="1">
      <c r="B329" s="146"/>
      <c r="C329" s="146"/>
      <c r="D329" s="146"/>
    </row>
    <row r="330" spans="2:4" s="140" customFormat="1">
      <c r="B330" s="146"/>
      <c r="C330" s="146"/>
      <c r="D330" s="146"/>
    </row>
    <row r="331" spans="2:4" s="140" customFormat="1">
      <c r="B331" s="146"/>
      <c r="C331" s="146"/>
      <c r="D331" s="146"/>
    </row>
    <row r="332" spans="2:4" s="140" customFormat="1">
      <c r="B332" s="146"/>
      <c r="C332" s="146"/>
      <c r="D332" s="146"/>
    </row>
    <row r="333" spans="2:4" s="140" customFormat="1">
      <c r="B333" s="146"/>
      <c r="C333" s="146"/>
      <c r="D333" s="146"/>
    </row>
    <row r="334" spans="2:4" s="140" customFormat="1">
      <c r="B334" s="146"/>
      <c r="C334" s="146"/>
      <c r="D334" s="146"/>
    </row>
    <row r="335" spans="2:4" s="140" customFormat="1">
      <c r="B335" s="146"/>
      <c r="C335" s="146"/>
      <c r="D335" s="146"/>
    </row>
    <row r="336" spans="2:4" s="140" customFormat="1">
      <c r="B336" s="146"/>
      <c r="C336" s="146"/>
      <c r="D336" s="146"/>
    </row>
    <row r="337" spans="2:4" s="140" customFormat="1">
      <c r="B337" s="146"/>
      <c r="C337" s="146"/>
      <c r="D337" s="146"/>
    </row>
    <row r="338" spans="2:4" s="140" customFormat="1">
      <c r="B338" s="146"/>
      <c r="C338" s="146"/>
      <c r="D338" s="146"/>
    </row>
    <row r="339" spans="2:4" s="140" customFormat="1">
      <c r="B339" s="146"/>
      <c r="C339" s="146"/>
      <c r="D339" s="146"/>
    </row>
    <row r="340" spans="2:4" s="140" customFormat="1">
      <c r="B340" s="146"/>
      <c r="C340" s="146"/>
      <c r="D340" s="146"/>
    </row>
    <row r="341" spans="2:4" s="140" customFormat="1">
      <c r="B341" s="146"/>
      <c r="C341" s="146"/>
      <c r="D341" s="146"/>
    </row>
    <row r="342" spans="2:4" s="140" customFormat="1">
      <c r="B342" s="146"/>
      <c r="C342" s="146"/>
      <c r="D342" s="146"/>
    </row>
    <row r="343" spans="2:4" s="140" customFormat="1">
      <c r="B343" s="146"/>
      <c r="C343" s="146"/>
      <c r="D343" s="146"/>
    </row>
    <row r="344" spans="2:4" s="140" customFormat="1">
      <c r="B344" s="146"/>
      <c r="C344" s="146"/>
      <c r="D344" s="146"/>
    </row>
    <row r="345" spans="2:4" s="140" customFormat="1">
      <c r="B345" s="146"/>
      <c r="C345" s="146"/>
      <c r="D345" s="146"/>
    </row>
    <row r="346" spans="2:4" s="140" customFormat="1">
      <c r="B346" s="146"/>
      <c r="C346" s="146"/>
      <c r="D346" s="146"/>
    </row>
    <row r="347" spans="2:4" s="140" customFormat="1">
      <c r="B347" s="146"/>
      <c r="C347" s="146"/>
      <c r="D347" s="146"/>
    </row>
    <row r="348" spans="2:4" s="140" customFormat="1">
      <c r="B348" s="146"/>
      <c r="C348" s="146"/>
      <c r="D348" s="146"/>
    </row>
    <row r="349" spans="2:4" s="140" customFormat="1">
      <c r="B349" s="146"/>
      <c r="C349" s="146"/>
      <c r="D349" s="146"/>
    </row>
    <row r="350" spans="2:4" s="140" customFormat="1">
      <c r="B350" s="146"/>
      <c r="C350" s="146"/>
      <c r="D350" s="146"/>
    </row>
    <row r="351" spans="2:4" s="140" customFormat="1">
      <c r="B351" s="146"/>
      <c r="C351" s="146"/>
      <c r="D351" s="146"/>
    </row>
    <row r="352" spans="2:4" s="140" customFormat="1">
      <c r="B352" s="146"/>
      <c r="C352" s="146"/>
      <c r="D352" s="146"/>
    </row>
    <row r="353" spans="2:4" s="140" customFormat="1">
      <c r="B353" s="146"/>
      <c r="C353" s="146"/>
      <c r="D353" s="146"/>
    </row>
    <row r="354" spans="2:4" s="140" customFormat="1">
      <c r="B354" s="146"/>
      <c r="C354" s="146"/>
      <c r="D354" s="146"/>
    </row>
    <row r="355" spans="2:4" s="140" customFormat="1">
      <c r="B355" s="146"/>
      <c r="C355" s="146"/>
      <c r="D355" s="146"/>
    </row>
    <row r="356" spans="2:4" s="140" customFormat="1">
      <c r="B356" s="146"/>
      <c r="C356" s="146"/>
      <c r="D356" s="146"/>
    </row>
    <row r="357" spans="2:4" s="140" customFormat="1">
      <c r="B357" s="146"/>
      <c r="C357" s="146"/>
      <c r="D357" s="146"/>
    </row>
    <row r="358" spans="2:4" s="140" customFormat="1">
      <c r="B358" s="146"/>
      <c r="C358" s="146"/>
      <c r="D358" s="146"/>
    </row>
    <row r="359" spans="2:4" s="140" customFormat="1">
      <c r="B359" s="146"/>
      <c r="C359" s="146"/>
      <c r="D359" s="146"/>
    </row>
    <row r="360" spans="2:4" s="140" customFormat="1">
      <c r="B360" s="146"/>
      <c r="C360" s="146"/>
      <c r="D360" s="146"/>
    </row>
    <row r="361" spans="2:4" s="140" customFormat="1">
      <c r="B361" s="148"/>
      <c r="C361" s="146"/>
      <c r="D361" s="146"/>
    </row>
    <row r="362" spans="2:4" s="140" customFormat="1">
      <c r="B362" s="148"/>
      <c r="C362" s="146"/>
      <c r="D362" s="146"/>
    </row>
    <row r="363" spans="2:4">
      <c r="B363" s="3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5:I35 B224 B226"/>
    <dataValidation type="list" allowBlank="1" showInputMessage="1" showErrorMessage="1" sqref="E12:E34 E36:E357">
      <formula1>$BF$6:$BF$23</formula1>
    </dataValidation>
    <dataValidation type="list" allowBlank="1" showInputMessage="1" showErrorMessage="1" sqref="H12:H34 H36:H357">
      <formula1>$BJ$6:$BJ$19</formula1>
    </dataValidation>
    <dataValidation type="list" allowBlank="1" showInputMessage="1" showErrorMessage="1" sqref="G12:G34 G36:G363">
      <formula1>$BH$6:$BH$29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255"/>
  <sheetViews>
    <sheetView rightToLeft="1" topLeftCell="A88" workbookViewId="0">
      <selection activeCell="I40" sqref="I40"/>
    </sheetView>
  </sheetViews>
  <sheetFormatPr defaultColWidth="9.140625" defaultRowHeight="18"/>
  <cols>
    <col min="1" max="1" width="6.28515625" style="1" customWidth="1"/>
    <col min="2" max="2" width="52" style="2" bestFit="1" customWidth="1"/>
    <col min="3" max="3" width="41.710937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3.140625" style="1" bestFit="1" customWidth="1"/>
    <col min="9" max="9" width="10.7109375" style="1" bestFit="1" customWidth="1"/>
    <col min="10" max="10" width="8.28515625" style="1" bestFit="1" customWidth="1"/>
    <col min="11" max="12" width="11.28515625" style="1" bestFit="1" customWidth="1"/>
    <col min="13" max="13" width="11.85546875" style="1" bestFit="1" customWidth="1"/>
    <col min="14" max="14" width="11.5703125" style="1" customWidth="1"/>
    <col min="15" max="15" width="7.5703125" style="1" customWidth="1"/>
    <col min="16" max="16" width="6.7109375" style="1" customWidth="1"/>
    <col min="17" max="17" width="7.7109375" style="1" customWidth="1"/>
    <col min="18" max="18" width="7.140625" style="1" customWidth="1"/>
    <col min="19" max="19" width="6" style="1" customWidth="1"/>
    <col min="20" max="20" width="7.85546875" style="1" customWidth="1"/>
    <col min="21" max="21" width="8.140625" style="1" customWidth="1"/>
    <col min="22" max="22" width="6.28515625" style="1" customWidth="1"/>
    <col min="23" max="23" width="8" style="1" customWidth="1"/>
    <col min="24" max="24" width="8.7109375" style="1" customWidth="1"/>
    <col min="25" max="25" width="10" style="1" customWidth="1"/>
    <col min="26" max="26" width="9.5703125" style="1" customWidth="1"/>
    <col min="27" max="27" width="6.140625" style="1" customWidth="1"/>
    <col min="28" max="29" width="5.7109375" style="1" customWidth="1"/>
    <col min="30" max="30" width="6.85546875" style="1" customWidth="1"/>
    <col min="31" max="31" width="6.42578125" style="1" customWidth="1"/>
    <col min="32" max="32" width="6.7109375" style="1" customWidth="1"/>
    <col min="33" max="33" width="7.28515625" style="1" customWidth="1"/>
    <col min="34" max="45" width="5.7109375" style="1" customWidth="1"/>
    <col min="46" max="16384" width="9.140625" style="1"/>
  </cols>
  <sheetData>
    <row r="1" spans="2:63">
      <c r="B1" s="57" t="s">
        <v>190</v>
      </c>
      <c r="C1" s="78" t="s" vm="1">
        <v>266</v>
      </c>
    </row>
    <row r="2" spans="2:63">
      <c r="B2" s="57" t="s">
        <v>189</v>
      </c>
      <c r="C2" s="78" t="s">
        <v>267</v>
      </c>
    </row>
    <row r="3" spans="2:63">
      <c r="B3" s="57" t="s">
        <v>191</v>
      </c>
      <c r="C3" s="78" t="s">
        <v>268</v>
      </c>
    </row>
    <row r="4" spans="2:63">
      <c r="B4" s="57" t="s">
        <v>192</v>
      </c>
      <c r="C4" s="78">
        <v>8801</v>
      </c>
    </row>
    <row r="6" spans="2:63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5"/>
      <c r="BK6" s="3"/>
    </row>
    <row r="7" spans="2:63" ht="26.25" customHeight="1">
      <c r="B7" s="173" t="s">
        <v>101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5"/>
      <c r="BH7" s="3"/>
      <c r="BK7" s="3"/>
    </row>
    <row r="8" spans="2:63" s="3" customFormat="1" ht="74.25" customHeight="1">
      <c r="B8" s="23" t="s">
        <v>126</v>
      </c>
      <c r="C8" s="31" t="s">
        <v>48</v>
      </c>
      <c r="D8" s="31" t="s">
        <v>130</v>
      </c>
      <c r="E8" s="31" t="s">
        <v>128</v>
      </c>
      <c r="F8" s="31" t="s">
        <v>70</v>
      </c>
      <c r="G8" s="31" t="s">
        <v>112</v>
      </c>
      <c r="H8" s="31" t="s">
        <v>250</v>
      </c>
      <c r="I8" s="31" t="s">
        <v>249</v>
      </c>
      <c r="J8" s="31" t="s">
        <v>264</v>
      </c>
      <c r="K8" s="31" t="s">
        <v>67</v>
      </c>
      <c r="L8" s="31" t="s">
        <v>64</v>
      </c>
      <c r="M8" s="31" t="s">
        <v>193</v>
      </c>
      <c r="N8" s="15" t="s">
        <v>195</v>
      </c>
      <c r="O8" s="1"/>
      <c r="BH8" s="1"/>
      <c r="BI8" s="1"/>
      <c r="BK8" s="4"/>
    </row>
    <row r="9" spans="2:63" s="3" customFormat="1" ht="26.25" customHeight="1">
      <c r="B9" s="16"/>
      <c r="C9" s="17"/>
      <c r="D9" s="17"/>
      <c r="E9" s="17"/>
      <c r="F9" s="17"/>
      <c r="G9" s="17"/>
      <c r="H9" s="33" t="s">
        <v>257</v>
      </c>
      <c r="I9" s="33"/>
      <c r="J9" s="17" t="s">
        <v>253</v>
      </c>
      <c r="K9" s="33" t="s">
        <v>253</v>
      </c>
      <c r="L9" s="33" t="s">
        <v>20</v>
      </c>
      <c r="M9" s="18" t="s">
        <v>20</v>
      </c>
      <c r="N9" s="18" t="s">
        <v>20</v>
      </c>
      <c r="BH9" s="1"/>
      <c r="BK9" s="4"/>
    </row>
    <row r="10" spans="2:63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1" t="s">
        <v>9</v>
      </c>
      <c r="L10" s="21" t="s">
        <v>10</v>
      </c>
      <c r="M10" s="21" t="s">
        <v>11</v>
      </c>
      <c r="N10" s="21" t="s">
        <v>12</v>
      </c>
      <c r="O10" s="5"/>
      <c r="BH10" s="1"/>
      <c r="BI10" s="3"/>
      <c r="BK10" s="1"/>
    </row>
    <row r="11" spans="2:63" s="4" customFormat="1" ht="18" customHeight="1">
      <c r="B11" s="79" t="s">
        <v>31</v>
      </c>
      <c r="C11" s="80"/>
      <c r="D11" s="80"/>
      <c r="E11" s="80"/>
      <c r="F11" s="80"/>
      <c r="G11" s="80"/>
      <c r="H11" s="88"/>
      <c r="I11" s="90"/>
      <c r="J11" s="88">
        <v>391.04618000000005</v>
      </c>
      <c r="K11" s="88">
        <v>837850.5584281137</v>
      </c>
      <c r="L11" s="80"/>
      <c r="M11" s="89">
        <f>K11/$K$11</f>
        <v>1</v>
      </c>
      <c r="N11" s="89">
        <f>K11/'סכום נכסי הקרן'!$C$42</f>
        <v>0.17869642624220206</v>
      </c>
      <c r="O11" s="5"/>
      <c r="BH11" s="1"/>
      <c r="BI11" s="3"/>
      <c r="BK11" s="1"/>
    </row>
    <row r="12" spans="2:63" ht="20.25">
      <c r="B12" s="81" t="s">
        <v>244</v>
      </c>
      <c r="C12" s="82"/>
      <c r="D12" s="82"/>
      <c r="E12" s="82"/>
      <c r="F12" s="82"/>
      <c r="G12" s="82"/>
      <c r="H12" s="91"/>
      <c r="I12" s="93"/>
      <c r="J12" s="82"/>
      <c r="K12" s="91">
        <v>14424.733988113998</v>
      </c>
      <c r="L12" s="82"/>
      <c r="M12" s="92">
        <f t="shared" ref="M12:M16" si="0">K12/$K$11</f>
        <v>1.7216356596069057E-2</v>
      </c>
      <c r="N12" s="92">
        <f>K12/'סכום נכסי הקרן'!$C$42</f>
        <v>3.0765013966289026E-3</v>
      </c>
      <c r="BI12" s="4"/>
    </row>
    <row r="13" spans="2:63">
      <c r="B13" s="102" t="s">
        <v>72</v>
      </c>
      <c r="C13" s="82"/>
      <c r="D13" s="82"/>
      <c r="E13" s="82"/>
      <c r="F13" s="82"/>
      <c r="G13" s="82"/>
      <c r="H13" s="91"/>
      <c r="I13" s="93"/>
      <c r="J13" s="82"/>
      <c r="K13" s="91">
        <v>2.5851316500000001</v>
      </c>
      <c r="L13" s="82"/>
      <c r="M13" s="92">
        <f t="shared" si="0"/>
        <v>3.0854328662738493E-6</v>
      </c>
      <c r="N13" s="92">
        <f>K13/'סכום נכסי הקרן'!$C$42</f>
        <v>5.5135582661337095E-7</v>
      </c>
    </row>
    <row r="14" spans="2:63">
      <c r="B14" s="87" t="s">
        <v>1414</v>
      </c>
      <c r="C14" s="84" t="s">
        <v>1415</v>
      </c>
      <c r="D14" s="97" t="s">
        <v>131</v>
      </c>
      <c r="E14" s="84" t="s">
        <v>1416</v>
      </c>
      <c r="F14" s="97" t="s">
        <v>1417</v>
      </c>
      <c r="G14" s="97" t="s">
        <v>175</v>
      </c>
      <c r="H14" s="94">
        <v>258.95325600000001</v>
      </c>
      <c r="I14" s="96">
        <v>995.6</v>
      </c>
      <c r="J14" s="84"/>
      <c r="K14" s="94">
        <v>2.578138617</v>
      </c>
      <c r="L14" s="95">
        <v>2.1779299370557146E-4</v>
      </c>
      <c r="M14" s="95">
        <f t="shared" si="0"/>
        <v>3.0770864697361187E-6</v>
      </c>
      <c r="N14" s="95">
        <f>K14/'סכום נכסי הקרן'!$C$42</f>
        <v>5.4986435538007819E-7</v>
      </c>
    </row>
    <row r="15" spans="2:63">
      <c r="B15" s="87" t="s">
        <v>1418</v>
      </c>
      <c r="C15" s="84" t="s">
        <v>1419</v>
      </c>
      <c r="D15" s="97" t="s">
        <v>131</v>
      </c>
      <c r="E15" s="84" t="s">
        <v>1420</v>
      </c>
      <c r="F15" s="97" t="s">
        <v>1417</v>
      </c>
      <c r="G15" s="97" t="s">
        <v>175</v>
      </c>
      <c r="H15" s="94">
        <v>4.0138E-2</v>
      </c>
      <c r="I15" s="96">
        <v>14640</v>
      </c>
      <c r="J15" s="84"/>
      <c r="K15" s="94">
        <v>5.8762969999999991E-3</v>
      </c>
      <c r="L15" s="95">
        <v>4.5240677972214935E-9</v>
      </c>
      <c r="M15" s="95">
        <f t="shared" si="0"/>
        <v>7.0135383224240897E-9</v>
      </c>
      <c r="N15" s="95">
        <f>K15/'סכום נכסי הקרן'!$C$42</f>
        <v>1.2532942335299138E-9</v>
      </c>
    </row>
    <row r="16" spans="2:63" ht="20.25">
      <c r="B16" s="87" t="s">
        <v>1421</v>
      </c>
      <c r="C16" s="84" t="s">
        <v>1422</v>
      </c>
      <c r="D16" s="97" t="s">
        <v>131</v>
      </c>
      <c r="E16" s="84" t="s">
        <v>1423</v>
      </c>
      <c r="F16" s="97" t="s">
        <v>1417</v>
      </c>
      <c r="G16" s="97" t="s">
        <v>175</v>
      </c>
      <c r="H16" s="94">
        <v>7.6391000000000001E-2</v>
      </c>
      <c r="I16" s="96">
        <v>1462</v>
      </c>
      <c r="J16" s="84"/>
      <c r="K16" s="94">
        <v>1.1167359999999999E-3</v>
      </c>
      <c r="L16" s="95">
        <v>9.7879800591255959E-10</v>
      </c>
      <c r="M16" s="95">
        <f t="shared" si="0"/>
        <v>1.3328582153064401E-9</v>
      </c>
      <c r="N16" s="95">
        <f>K16/'סכום נכסי הקרן'!$C$42</f>
        <v>2.3817699976282036E-10</v>
      </c>
      <c r="BH16" s="4"/>
    </row>
    <row r="17" spans="2:14">
      <c r="B17" s="83"/>
      <c r="C17" s="84"/>
      <c r="D17" s="84"/>
      <c r="E17" s="84"/>
      <c r="F17" s="84"/>
      <c r="G17" s="84"/>
      <c r="H17" s="94"/>
      <c r="I17" s="96"/>
      <c r="J17" s="84"/>
      <c r="K17" s="84"/>
      <c r="L17" s="84"/>
      <c r="M17" s="95"/>
      <c r="N17" s="84"/>
    </row>
    <row r="18" spans="2:14">
      <c r="B18" s="102" t="s">
        <v>73</v>
      </c>
      <c r="C18" s="82"/>
      <c r="D18" s="82"/>
      <c r="E18" s="82"/>
      <c r="F18" s="82"/>
      <c r="G18" s="82"/>
      <c r="H18" s="91"/>
      <c r="I18" s="93"/>
      <c r="J18" s="82"/>
      <c r="K18" s="91">
        <v>14422.148856464</v>
      </c>
      <c r="L18" s="82"/>
      <c r="M18" s="92">
        <f t="shared" ref="M18:M34" si="1">K18/$K$11</f>
        <v>1.7213271163202787E-2</v>
      </c>
      <c r="N18" s="92">
        <f>K18/'סכום נכסי הקרן'!$C$42</f>
        <v>3.07595004080229E-3</v>
      </c>
    </row>
    <row r="19" spans="2:14">
      <c r="B19" s="87" t="s">
        <v>1424</v>
      </c>
      <c r="C19" s="84" t="s">
        <v>1425</v>
      </c>
      <c r="D19" s="97" t="s">
        <v>131</v>
      </c>
      <c r="E19" s="84" t="s">
        <v>1426</v>
      </c>
      <c r="F19" s="97" t="s">
        <v>1427</v>
      </c>
      <c r="G19" s="97" t="s">
        <v>175</v>
      </c>
      <c r="H19" s="94">
        <v>38418.276225000001</v>
      </c>
      <c r="I19" s="96">
        <v>332.84</v>
      </c>
      <c r="J19" s="84"/>
      <c r="K19" s="94">
        <v>127.87139058700001</v>
      </c>
      <c r="L19" s="95">
        <v>2.3774153468650229E-4</v>
      </c>
      <c r="M19" s="95">
        <f t="shared" si="1"/>
        <v>1.5261837484109188E-4</v>
      </c>
      <c r="N19" s="95">
        <f>K19/'סכום נכסי הקרן'!$C$42</f>
        <v>2.7272358162995917E-5</v>
      </c>
    </row>
    <row r="20" spans="2:14">
      <c r="B20" s="87" t="s">
        <v>1428</v>
      </c>
      <c r="C20" s="84" t="s">
        <v>1429</v>
      </c>
      <c r="D20" s="97" t="s">
        <v>131</v>
      </c>
      <c r="E20" s="84" t="s">
        <v>1426</v>
      </c>
      <c r="F20" s="97" t="s">
        <v>1427</v>
      </c>
      <c r="G20" s="97" t="s">
        <v>175</v>
      </c>
      <c r="H20" s="94">
        <v>152623.81112599999</v>
      </c>
      <c r="I20" s="96">
        <v>311.19</v>
      </c>
      <c r="J20" s="84"/>
      <c r="K20" s="94">
        <v>474.95003794499996</v>
      </c>
      <c r="L20" s="95">
        <v>7.2059130602000702E-3</v>
      </c>
      <c r="M20" s="95">
        <f t="shared" si="1"/>
        <v>5.6686724519949101E-4</v>
      </c>
      <c r="N20" s="95">
        <f>K20/'סכום נכסי הקרן'!$C$42</f>
        <v>1.012971508709111E-4</v>
      </c>
    </row>
    <row r="21" spans="2:14">
      <c r="B21" s="87" t="s">
        <v>1430</v>
      </c>
      <c r="C21" s="84" t="s">
        <v>1431</v>
      </c>
      <c r="D21" s="97" t="s">
        <v>131</v>
      </c>
      <c r="E21" s="84" t="s">
        <v>1426</v>
      </c>
      <c r="F21" s="97" t="s">
        <v>1427</v>
      </c>
      <c r="G21" s="97" t="s">
        <v>175</v>
      </c>
      <c r="H21" s="94">
        <v>767860.10525100003</v>
      </c>
      <c r="I21" s="96">
        <v>322.60000000000002</v>
      </c>
      <c r="J21" s="84"/>
      <c r="K21" s="94">
        <v>2477.1166995410003</v>
      </c>
      <c r="L21" s="95">
        <v>3.648975111261625E-3</v>
      </c>
      <c r="M21" s="95">
        <f t="shared" si="1"/>
        <v>2.9565137537036481E-3</v>
      </c>
      <c r="N21" s="95">
        <f>K21/'סכום נכסי הקרן'!$C$42</f>
        <v>5.2831844192275984E-4</v>
      </c>
    </row>
    <row r="22" spans="2:14">
      <c r="B22" s="87" t="s">
        <v>1432</v>
      </c>
      <c r="C22" s="84" t="s">
        <v>1433</v>
      </c>
      <c r="D22" s="97" t="s">
        <v>131</v>
      </c>
      <c r="E22" s="84" t="s">
        <v>1426</v>
      </c>
      <c r="F22" s="97" t="s">
        <v>1427</v>
      </c>
      <c r="G22" s="97" t="s">
        <v>175</v>
      </c>
      <c r="H22" s="94">
        <v>15362.130498000002</v>
      </c>
      <c r="I22" s="96">
        <v>353.47</v>
      </c>
      <c r="J22" s="84"/>
      <c r="K22" s="94">
        <v>54.300522596</v>
      </c>
      <c r="L22" s="95">
        <v>1.2116816427152691E-4</v>
      </c>
      <c r="M22" s="95">
        <f t="shared" si="1"/>
        <v>6.4809317186435817E-5</v>
      </c>
      <c r="N22" s="95">
        <f>K22/'סכום נכסי הקרן'!$C$42</f>
        <v>1.1581193368413407E-5</v>
      </c>
    </row>
    <row r="23" spans="2:14">
      <c r="B23" s="87" t="s">
        <v>1434</v>
      </c>
      <c r="C23" s="84" t="s">
        <v>1435</v>
      </c>
      <c r="D23" s="97" t="s">
        <v>131</v>
      </c>
      <c r="E23" s="84" t="s">
        <v>1416</v>
      </c>
      <c r="F23" s="97" t="s">
        <v>1427</v>
      </c>
      <c r="G23" s="97" t="s">
        <v>175</v>
      </c>
      <c r="H23" s="94">
        <v>591606.83079599997</v>
      </c>
      <c r="I23" s="96">
        <v>323.2</v>
      </c>
      <c r="J23" s="84"/>
      <c r="K23" s="94">
        <v>1912.0732772450001</v>
      </c>
      <c r="L23" s="95">
        <v>1.3636841229918695E-3</v>
      </c>
      <c r="M23" s="95">
        <f t="shared" si="1"/>
        <v>2.2821173275007767E-3</v>
      </c>
      <c r="N23" s="95">
        <f>K23/'סכום נכסי הקרן'!$C$42</f>
        <v>4.0780621068979377E-4</v>
      </c>
    </row>
    <row r="24" spans="2:14">
      <c r="B24" s="87" t="s">
        <v>1436</v>
      </c>
      <c r="C24" s="84" t="s">
        <v>1437</v>
      </c>
      <c r="D24" s="97" t="s">
        <v>131</v>
      </c>
      <c r="E24" s="84" t="s">
        <v>1416</v>
      </c>
      <c r="F24" s="97" t="s">
        <v>1427</v>
      </c>
      <c r="G24" s="97" t="s">
        <v>175</v>
      </c>
      <c r="H24" s="94">
        <v>83264.488022000005</v>
      </c>
      <c r="I24" s="96">
        <v>329.42</v>
      </c>
      <c r="J24" s="84"/>
      <c r="K24" s="94">
        <v>274.289876558</v>
      </c>
      <c r="L24" s="95">
        <v>2.7337032102757247E-4</v>
      </c>
      <c r="M24" s="95">
        <f t="shared" si="1"/>
        <v>3.2737326937227752E-4</v>
      </c>
      <c r="N24" s="95">
        <f>K24/'סכום נכסי הקרן'!$C$42</f>
        <v>5.850043328405173E-5</v>
      </c>
    </row>
    <row r="25" spans="2:14">
      <c r="B25" s="87" t="s">
        <v>1438</v>
      </c>
      <c r="C25" s="84" t="s">
        <v>1439</v>
      </c>
      <c r="D25" s="97" t="s">
        <v>131</v>
      </c>
      <c r="E25" s="84" t="s">
        <v>1416</v>
      </c>
      <c r="F25" s="97" t="s">
        <v>1427</v>
      </c>
      <c r="G25" s="97" t="s">
        <v>175</v>
      </c>
      <c r="H25" s="94">
        <v>78093.702048000006</v>
      </c>
      <c r="I25" s="96">
        <v>312.22000000000003</v>
      </c>
      <c r="J25" s="84"/>
      <c r="K25" s="94">
        <v>243.82415687100001</v>
      </c>
      <c r="L25" s="95">
        <v>1.1588348839032779E-3</v>
      </c>
      <c r="M25" s="95">
        <f t="shared" si="1"/>
        <v>2.9101151084560598E-4</v>
      </c>
      <c r="N25" s="95">
        <f>K25/'סכום נכסי הקרן'!$C$42</f>
        <v>5.2002716983453607E-5</v>
      </c>
    </row>
    <row r="26" spans="2:14">
      <c r="B26" s="87" t="s">
        <v>1440</v>
      </c>
      <c r="C26" s="84" t="s">
        <v>1441</v>
      </c>
      <c r="D26" s="97" t="s">
        <v>131</v>
      </c>
      <c r="E26" s="84" t="s">
        <v>1416</v>
      </c>
      <c r="F26" s="97" t="s">
        <v>1427</v>
      </c>
      <c r="G26" s="97" t="s">
        <v>175</v>
      </c>
      <c r="H26" s="94">
        <v>365811.69558499998</v>
      </c>
      <c r="I26" s="96">
        <v>350.57</v>
      </c>
      <c r="J26" s="84"/>
      <c r="K26" s="94">
        <v>1282.4260610209999</v>
      </c>
      <c r="L26" s="95">
        <v>1.2546223125729473E-3</v>
      </c>
      <c r="M26" s="95">
        <f t="shared" si="1"/>
        <v>1.5306143179363056E-3</v>
      </c>
      <c r="N26" s="95">
        <f>K26/'סכום נכסי הקרן'!$C$42</f>
        <v>2.7351530857036338E-4</v>
      </c>
    </row>
    <row r="27" spans="2:14">
      <c r="B27" s="87" t="s">
        <v>1442</v>
      </c>
      <c r="C27" s="84" t="s">
        <v>1443</v>
      </c>
      <c r="D27" s="97" t="s">
        <v>131</v>
      </c>
      <c r="E27" s="84" t="s">
        <v>1420</v>
      </c>
      <c r="F27" s="97" t="s">
        <v>1427</v>
      </c>
      <c r="G27" s="97" t="s">
        <v>175</v>
      </c>
      <c r="H27" s="94">
        <v>768.26685799999996</v>
      </c>
      <c r="I27" s="96">
        <v>3300.73</v>
      </c>
      <c r="J27" s="84"/>
      <c r="K27" s="94">
        <v>25.358414765000006</v>
      </c>
      <c r="L27" s="95">
        <v>3.1646069800903733E-5</v>
      </c>
      <c r="M27" s="95">
        <f t="shared" si="1"/>
        <v>3.0266035523774993E-5</v>
      </c>
      <c r="N27" s="95">
        <f>K27/'סכום נכסי הקרן'!$C$42</f>
        <v>5.4084323846181252E-6</v>
      </c>
    </row>
    <row r="28" spans="2:14">
      <c r="B28" s="87" t="s">
        <v>1444</v>
      </c>
      <c r="C28" s="84" t="s">
        <v>1445</v>
      </c>
      <c r="D28" s="97" t="s">
        <v>131</v>
      </c>
      <c r="E28" s="84" t="s">
        <v>1420</v>
      </c>
      <c r="F28" s="97" t="s">
        <v>1427</v>
      </c>
      <c r="G28" s="97" t="s">
        <v>175</v>
      </c>
      <c r="H28" s="94">
        <v>3403.99494</v>
      </c>
      <c r="I28" s="96">
        <v>3103.38</v>
      </c>
      <c r="J28" s="84"/>
      <c r="K28" s="94">
        <v>105.63889816899999</v>
      </c>
      <c r="L28" s="95">
        <v>5.3952295892328557E-4</v>
      </c>
      <c r="M28" s="95">
        <f t="shared" si="1"/>
        <v>1.2608322224811602E-4</v>
      </c>
      <c r="N28" s="95">
        <f>K28/'סכום נכסי הקרן'!$C$42</f>
        <v>2.2530621224839636E-5</v>
      </c>
    </row>
    <row r="29" spans="2:14">
      <c r="B29" s="87" t="s">
        <v>1446</v>
      </c>
      <c r="C29" s="84" t="s">
        <v>1447</v>
      </c>
      <c r="D29" s="97" t="s">
        <v>131</v>
      </c>
      <c r="E29" s="84" t="s">
        <v>1420</v>
      </c>
      <c r="F29" s="97" t="s">
        <v>1427</v>
      </c>
      <c r="G29" s="97" t="s">
        <v>175</v>
      </c>
      <c r="H29" s="94">
        <v>53500.465139</v>
      </c>
      <c r="I29" s="96">
        <v>3214.41</v>
      </c>
      <c r="J29" s="84"/>
      <c r="K29" s="94">
        <v>1719.724301516</v>
      </c>
      <c r="L29" s="95">
        <v>1.4013444077257567E-3</v>
      </c>
      <c r="M29" s="95">
        <f t="shared" si="1"/>
        <v>2.0525430033040311E-3</v>
      </c>
      <c r="N29" s="95">
        <f>K29/'סכום נכסי הקרן'!$C$42</f>
        <v>3.6678209939886665E-4</v>
      </c>
    </row>
    <row r="30" spans="2:14">
      <c r="B30" s="87" t="s">
        <v>1448</v>
      </c>
      <c r="C30" s="84" t="s">
        <v>1449</v>
      </c>
      <c r="D30" s="97" t="s">
        <v>131</v>
      </c>
      <c r="E30" s="84" t="s">
        <v>1420</v>
      </c>
      <c r="F30" s="97" t="s">
        <v>1427</v>
      </c>
      <c r="G30" s="97" t="s">
        <v>175</v>
      </c>
      <c r="H30" s="94">
        <v>42166.789986000003</v>
      </c>
      <c r="I30" s="96">
        <v>3525</v>
      </c>
      <c r="J30" s="84"/>
      <c r="K30" s="94">
        <v>1486.3793470139997</v>
      </c>
      <c r="L30" s="95">
        <v>2.5122381877239375E-3</v>
      </c>
      <c r="M30" s="95">
        <f t="shared" si="1"/>
        <v>1.774038737651004E-3</v>
      </c>
      <c r="N30" s="95">
        <f>K30/'סכום נכסי הקרן'!$C$42</f>
        <v>3.1701438243346186E-4</v>
      </c>
    </row>
    <row r="31" spans="2:14">
      <c r="B31" s="87" t="s">
        <v>1450</v>
      </c>
      <c r="C31" s="84" t="s">
        <v>1451</v>
      </c>
      <c r="D31" s="97" t="s">
        <v>131</v>
      </c>
      <c r="E31" s="84" t="s">
        <v>1423</v>
      </c>
      <c r="F31" s="97" t="s">
        <v>1427</v>
      </c>
      <c r="G31" s="97" t="s">
        <v>175</v>
      </c>
      <c r="H31" s="94">
        <v>107402.14214099999</v>
      </c>
      <c r="I31" s="96">
        <v>330.38</v>
      </c>
      <c r="J31" s="84"/>
      <c r="K31" s="94">
        <v>354.83519742799996</v>
      </c>
      <c r="L31" s="95">
        <v>3.0178563289975046E-4</v>
      </c>
      <c r="M31" s="95">
        <f t="shared" si="1"/>
        <v>4.2350654762790166E-4</v>
      </c>
      <c r="N31" s="95">
        <f>K31/'סכום נכסי הקרן'!$C$42</f>
        <v>7.5679106551278954E-5</v>
      </c>
    </row>
    <row r="32" spans="2:14">
      <c r="B32" s="87" t="s">
        <v>1452</v>
      </c>
      <c r="C32" s="84" t="s">
        <v>1453</v>
      </c>
      <c r="D32" s="97" t="s">
        <v>131</v>
      </c>
      <c r="E32" s="84" t="s">
        <v>1423</v>
      </c>
      <c r="F32" s="97" t="s">
        <v>1427</v>
      </c>
      <c r="G32" s="97" t="s">
        <v>175</v>
      </c>
      <c r="H32" s="94">
        <v>68964.123238999993</v>
      </c>
      <c r="I32" s="96">
        <v>311.27</v>
      </c>
      <c r="J32" s="84"/>
      <c r="K32" s="94">
        <v>214.66462601699999</v>
      </c>
      <c r="L32" s="95">
        <v>1.4720362961401143E-3</v>
      </c>
      <c r="M32" s="95">
        <f t="shared" si="1"/>
        <v>2.5620872822443535E-4</v>
      </c>
      <c r="N32" s="95">
        <f>K32/'סכום נכסי הקרן'!$C$42</f>
        <v>4.5783584105766202E-5</v>
      </c>
    </row>
    <row r="33" spans="2:14">
      <c r="B33" s="87" t="s">
        <v>1454</v>
      </c>
      <c r="C33" s="84" t="s">
        <v>1455</v>
      </c>
      <c r="D33" s="97" t="s">
        <v>131</v>
      </c>
      <c r="E33" s="84" t="s">
        <v>1423</v>
      </c>
      <c r="F33" s="97" t="s">
        <v>1427</v>
      </c>
      <c r="G33" s="97" t="s">
        <v>175</v>
      </c>
      <c r="H33" s="94">
        <v>936200.24636200001</v>
      </c>
      <c r="I33" s="96">
        <v>322.45</v>
      </c>
      <c r="J33" s="84"/>
      <c r="K33" s="94">
        <v>3018.7776943140002</v>
      </c>
      <c r="L33" s="95">
        <v>2.3109460767410535E-3</v>
      </c>
      <c r="M33" s="95">
        <f t="shared" si="1"/>
        <v>3.6030025449616107E-3</v>
      </c>
      <c r="N33" s="95">
        <f>K33/'סכום נכסי הקרן'!$C$42</f>
        <v>6.4384367852619872E-4</v>
      </c>
    </row>
    <row r="34" spans="2:14">
      <c r="B34" s="87" t="s">
        <v>1456</v>
      </c>
      <c r="C34" s="84" t="s">
        <v>1457</v>
      </c>
      <c r="D34" s="97" t="s">
        <v>131</v>
      </c>
      <c r="E34" s="84" t="s">
        <v>1423</v>
      </c>
      <c r="F34" s="97" t="s">
        <v>1427</v>
      </c>
      <c r="G34" s="97" t="s">
        <v>175</v>
      </c>
      <c r="H34" s="94">
        <v>183888.84777800002</v>
      </c>
      <c r="I34" s="96">
        <v>353.43</v>
      </c>
      <c r="J34" s="84"/>
      <c r="K34" s="94">
        <v>649.91835487699996</v>
      </c>
      <c r="L34" s="95">
        <v>8.297425027789713E-4</v>
      </c>
      <c r="M34" s="95">
        <f t="shared" si="1"/>
        <v>7.7569722707627933E-4</v>
      </c>
      <c r="N34" s="95">
        <f>K34/'סכום נכסי הקרן'!$C$42</f>
        <v>1.38614322324517E-4</v>
      </c>
    </row>
    <row r="35" spans="2:14">
      <c r="B35" s="83"/>
      <c r="C35" s="84"/>
      <c r="D35" s="84"/>
      <c r="E35" s="84"/>
      <c r="F35" s="84"/>
      <c r="G35" s="84"/>
      <c r="H35" s="94"/>
      <c r="I35" s="96"/>
      <c r="J35" s="84"/>
      <c r="K35" s="84"/>
      <c r="L35" s="84"/>
      <c r="M35" s="95"/>
      <c r="N35" s="84"/>
    </row>
    <row r="36" spans="2:14">
      <c r="B36" s="81" t="s">
        <v>243</v>
      </c>
      <c r="C36" s="82"/>
      <c r="D36" s="82"/>
      <c r="E36" s="82"/>
      <c r="F36" s="82"/>
      <c r="G36" s="82"/>
      <c r="H36" s="91"/>
      <c r="I36" s="93"/>
      <c r="J36" s="91">
        <v>391.04617999999999</v>
      </c>
      <c r="K36" s="91">
        <v>823425.82444000011</v>
      </c>
      <c r="L36" s="82"/>
      <c r="M36" s="92">
        <f t="shared" ref="M36:M83" si="2">K36/$K$11</f>
        <v>0.98278364340393143</v>
      </c>
      <c r="N36" s="92">
        <f>K36/'סכום נכסי הקרן'!$C$42</f>
        <v>0.17561992484557323</v>
      </c>
    </row>
    <row r="37" spans="2:14">
      <c r="B37" s="102" t="s">
        <v>74</v>
      </c>
      <c r="C37" s="82"/>
      <c r="D37" s="82"/>
      <c r="E37" s="82"/>
      <c r="F37" s="82"/>
      <c r="G37" s="82"/>
      <c r="H37" s="91"/>
      <c r="I37" s="93"/>
      <c r="J37" s="91">
        <v>391.04617999999999</v>
      </c>
      <c r="K37" s="91">
        <v>672987.55861000007</v>
      </c>
      <c r="L37" s="82"/>
      <c r="M37" s="92">
        <f t="shared" si="2"/>
        <v>0.80323101994774326</v>
      </c>
      <c r="N37" s="92">
        <f>K37/'סכום נכסי הקרן'!$C$42</f>
        <v>0.14353451271154063</v>
      </c>
    </row>
    <row r="38" spans="2:14">
      <c r="B38" s="87" t="s">
        <v>1458</v>
      </c>
      <c r="C38" s="84" t="s">
        <v>1459</v>
      </c>
      <c r="D38" s="97" t="s">
        <v>1208</v>
      </c>
      <c r="E38" s="84"/>
      <c r="F38" s="97" t="s">
        <v>1417</v>
      </c>
      <c r="G38" s="97" t="s">
        <v>174</v>
      </c>
      <c r="H38" s="94">
        <v>40211</v>
      </c>
      <c r="I38" s="96">
        <v>4128</v>
      </c>
      <c r="J38" s="84"/>
      <c r="K38" s="94">
        <v>6221.3429800000004</v>
      </c>
      <c r="L38" s="95">
        <v>5.974888558692422E-4</v>
      </c>
      <c r="M38" s="95">
        <f t="shared" si="2"/>
        <v>7.4253611427696885E-3</v>
      </c>
      <c r="N38" s="95">
        <f>K38/'סכום נכסי הקרן'!$C$42</f>
        <v>1.3268854997706568E-3</v>
      </c>
    </row>
    <row r="39" spans="2:14">
      <c r="B39" s="87" t="s">
        <v>1460</v>
      </c>
      <c r="C39" s="84" t="s">
        <v>1461</v>
      </c>
      <c r="D39" s="97" t="s">
        <v>1208</v>
      </c>
      <c r="E39" s="84"/>
      <c r="F39" s="97" t="s">
        <v>1417</v>
      </c>
      <c r="G39" s="97" t="s">
        <v>174</v>
      </c>
      <c r="H39" s="94">
        <v>20244</v>
      </c>
      <c r="I39" s="96">
        <v>9901</v>
      </c>
      <c r="J39" s="84"/>
      <c r="K39" s="94">
        <v>7512.3354300000001</v>
      </c>
      <c r="L39" s="95">
        <v>1.6954312098635304E-4</v>
      </c>
      <c r="M39" s="95">
        <f t="shared" si="2"/>
        <v>8.966199705224099E-3</v>
      </c>
      <c r="N39" s="95">
        <f>K39/'סכום נכסי הקרן'!$C$42</f>
        <v>1.602227844297432E-3</v>
      </c>
    </row>
    <row r="40" spans="2:14">
      <c r="B40" s="87" t="s">
        <v>1462</v>
      </c>
      <c r="C40" s="84" t="s">
        <v>1463</v>
      </c>
      <c r="D40" s="97" t="s">
        <v>135</v>
      </c>
      <c r="E40" s="84"/>
      <c r="F40" s="97" t="s">
        <v>1417</v>
      </c>
      <c r="G40" s="97" t="s">
        <v>184</v>
      </c>
      <c r="H40" s="94">
        <v>1649760</v>
      </c>
      <c r="I40" s="96">
        <v>1565</v>
      </c>
      <c r="J40" s="84"/>
      <c r="K40" s="94">
        <v>88075.481409999993</v>
      </c>
      <c r="L40" s="95">
        <v>6.8908130066305893E-4</v>
      </c>
      <c r="M40" s="95">
        <f t="shared" si="2"/>
        <v>0.10512075276913088</v>
      </c>
      <c r="N40" s="95">
        <f>K40/'סכום נכסי הקרן'!$C$42</f>
        <v>1.8784702843733753E-2</v>
      </c>
    </row>
    <row r="41" spans="2:14">
      <c r="B41" s="87" t="s">
        <v>1464</v>
      </c>
      <c r="C41" s="84" t="s">
        <v>1465</v>
      </c>
      <c r="D41" s="97" t="s">
        <v>28</v>
      </c>
      <c r="E41" s="84"/>
      <c r="F41" s="97" t="s">
        <v>1417</v>
      </c>
      <c r="G41" s="97" t="s">
        <v>176</v>
      </c>
      <c r="H41" s="94">
        <v>16586</v>
      </c>
      <c r="I41" s="96">
        <v>12126</v>
      </c>
      <c r="J41" s="84"/>
      <c r="K41" s="94">
        <v>8631.3447199999991</v>
      </c>
      <c r="L41" s="95">
        <v>8.4740480362954524E-3</v>
      </c>
      <c r="M41" s="95">
        <f t="shared" si="2"/>
        <v>1.030177116094929E-2</v>
      </c>
      <c r="N41" s="95">
        <f>K41/'סכום נכסי הקרן'!$C$42</f>
        <v>1.8408896904266187E-3</v>
      </c>
    </row>
    <row r="42" spans="2:14">
      <c r="B42" s="87" t="s">
        <v>1466</v>
      </c>
      <c r="C42" s="84" t="s">
        <v>1467</v>
      </c>
      <c r="D42" s="97" t="s">
        <v>28</v>
      </c>
      <c r="E42" s="84"/>
      <c r="F42" s="97" t="s">
        <v>1417</v>
      </c>
      <c r="G42" s="97" t="s">
        <v>176</v>
      </c>
      <c r="H42" s="94">
        <v>255549</v>
      </c>
      <c r="I42" s="96">
        <v>3472</v>
      </c>
      <c r="J42" s="84"/>
      <c r="K42" s="94">
        <v>38077.91315</v>
      </c>
      <c r="L42" s="95">
        <v>4.3982089796478384E-3</v>
      </c>
      <c r="M42" s="95">
        <f t="shared" si="2"/>
        <v>4.5447141816600013E-2</v>
      </c>
      <c r="N42" s="95">
        <f>K42/'סכום נכסי הקרן'!$C$42</f>
        <v>8.1212418255489603E-3</v>
      </c>
    </row>
    <row r="43" spans="2:14">
      <c r="B43" s="87" t="s">
        <v>1468</v>
      </c>
      <c r="C43" s="84" t="s">
        <v>1469</v>
      </c>
      <c r="D43" s="97" t="s">
        <v>28</v>
      </c>
      <c r="E43" s="84"/>
      <c r="F43" s="97" t="s">
        <v>1417</v>
      </c>
      <c r="G43" s="97" t="s">
        <v>176</v>
      </c>
      <c r="H43" s="94">
        <v>147725</v>
      </c>
      <c r="I43" s="96">
        <v>3145</v>
      </c>
      <c r="J43" s="84"/>
      <c r="K43" s="94">
        <v>19938.56439</v>
      </c>
      <c r="L43" s="95">
        <v>1.2300801540129466E-2</v>
      </c>
      <c r="M43" s="95">
        <f t="shared" si="2"/>
        <v>2.3797280063173339E-2</v>
      </c>
      <c r="N43" s="95">
        <f>K43/'סכום נכסי הקרן'!$C$42</f>
        <v>4.2524889015738802E-3</v>
      </c>
    </row>
    <row r="44" spans="2:14">
      <c r="B44" s="87" t="s">
        <v>1470</v>
      </c>
      <c r="C44" s="84" t="s">
        <v>1471</v>
      </c>
      <c r="D44" s="97" t="s">
        <v>1208</v>
      </c>
      <c r="E44" s="84"/>
      <c r="F44" s="97" t="s">
        <v>1417</v>
      </c>
      <c r="G44" s="97" t="s">
        <v>174</v>
      </c>
      <c r="H44" s="94">
        <v>275554</v>
      </c>
      <c r="I44" s="96">
        <v>2382</v>
      </c>
      <c r="J44" s="84"/>
      <c r="K44" s="94">
        <v>24600.733660000002</v>
      </c>
      <c r="L44" s="95">
        <v>2.8711155296809763E-4</v>
      </c>
      <c r="M44" s="95">
        <f t="shared" si="2"/>
        <v>2.9361720192862661E-2</v>
      </c>
      <c r="N44" s="95">
        <f>K44/'סכום נכסי הקרן'!$C$42</f>
        <v>5.2468344667880567E-3</v>
      </c>
    </row>
    <row r="45" spans="2:14">
      <c r="B45" s="87" t="s">
        <v>1472</v>
      </c>
      <c r="C45" s="84" t="s">
        <v>1473</v>
      </c>
      <c r="D45" s="97" t="s">
        <v>1208</v>
      </c>
      <c r="E45" s="84"/>
      <c r="F45" s="97" t="s">
        <v>1417</v>
      </c>
      <c r="G45" s="97" t="s">
        <v>174</v>
      </c>
      <c r="H45" s="94">
        <v>20018</v>
      </c>
      <c r="I45" s="96">
        <v>8651</v>
      </c>
      <c r="J45" s="84"/>
      <c r="K45" s="94">
        <v>6490.6259099999997</v>
      </c>
      <c r="L45" s="95">
        <v>9.6210169071709421E-5</v>
      </c>
      <c r="M45" s="95">
        <f t="shared" si="2"/>
        <v>7.7467584698839654E-3</v>
      </c>
      <c r="N45" s="95">
        <f>K45/'סכום נכסי הקרן'!$C$42</f>
        <v>1.384318053529774E-3</v>
      </c>
    </row>
    <row r="46" spans="2:14">
      <c r="B46" s="87" t="s">
        <v>1474</v>
      </c>
      <c r="C46" s="84" t="s">
        <v>1475</v>
      </c>
      <c r="D46" s="97" t="s">
        <v>28</v>
      </c>
      <c r="E46" s="84"/>
      <c r="F46" s="97" t="s">
        <v>1417</v>
      </c>
      <c r="G46" s="97" t="s">
        <v>183</v>
      </c>
      <c r="H46" s="94">
        <v>125649</v>
      </c>
      <c r="I46" s="96">
        <v>3084</v>
      </c>
      <c r="J46" s="84"/>
      <c r="K46" s="94">
        <v>10662.879220000001</v>
      </c>
      <c r="L46" s="95">
        <v>2.2077261401195281E-3</v>
      </c>
      <c r="M46" s="95">
        <f t="shared" si="2"/>
        <v>1.2726469073440213E-2</v>
      </c>
      <c r="N46" s="95">
        <f>K46/'סכום נכסי הקרן'!$C$42</f>
        <v>2.2741745421056745E-3</v>
      </c>
    </row>
    <row r="47" spans="2:14">
      <c r="B47" s="87" t="s">
        <v>1476</v>
      </c>
      <c r="C47" s="84" t="s">
        <v>1477</v>
      </c>
      <c r="D47" s="97" t="s">
        <v>1208</v>
      </c>
      <c r="E47" s="84"/>
      <c r="F47" s="97" t="s">
        <v>1417</v>
      </c>
      <c r="G47" s="97" t="s">
        <v>174</v>
      </c>
      <c r="H47" s="94">
        <v>44991</v>
      </c>
      <c r="I47" s="96">
        <v>6441</v>
      </c>
      <c r="J47" s="84"/>
      <c r="K47" s="94">
        <v>10861.217919999999</v>
      </c>
      <c r="L47" s="95">
        <v>2.8176432275357598E-4</v>
      </c>
      <c r="M47" s="95">
        <f t="shared" si="2"/>
        <v>1.2963192314840326E-2</v>
      </c>
      <c r="N47" s="95">
        <f>K47/'סכום נכסי הקרן'!$C$42</f>
        <v>2.3164761393523448E-3</v>
      </c>
    </row>
    <row r="48" spans="2:14">
      <c r="B48" s="87" t="s">
        <v>1478</v>
      </c>
      <c r="C48" s="84" t="s">
        <v>1479</v>
      </c>
      <c r="D48" s="97" t="s">
        <v>28</v>
      </c>
      <c r="E48" s="84"/>
      <c r="F48" s="97" t="s">
        <v>1417</v>
      </c>
      <c r="G48" s="97" t="s">
        <v>176</v>
      </c>
      <c r="H48" s="94">
        <v>17848.000000000004</v>
      </c>
      <c r="I48" s="96">
        <v>4107</v>
      </c>
      <c r="J48" s="84"/>
      <c r="K48" s="94">
        <v>3145.8172999999997</v>
      </c>
      <c r="L48" s="95">
        <v>4.3320388349514568E-3</v>
      </c>
      <c r="M48" s="95">
        <f t="shared" si="2"/>
        <v>3.7546281593484263E-3</v>
      </c>
      <c r="N48" s="95">
        <f>K48/'סכום נכסי הקרן'!$C$42</f>
        <v>6.7093863394390089E-4</v>
      </c>
    </row>
    <row r="49" spans="2:14">
      <c r="B49" s="87" t="s">
        <v>1480</v>
      </c>
      <c r="C49" s="84" t="s">
        <v>1481</v>
      </c>
      <c r="D49" s="97" t="s">
        <v>150</v>
      </c>
      <c r="E49" s="84"/>
      <c r="F49" s="97" t="s">
        <v>1417</v>
      </c>
      <c r="G49" s="97" t="s">
        <v>174</v>
      </c>
      <c r="H49" s="94">
        <v>11125</v>
      </c>
      <c r="I49" s="96">
        <v>11160</v>
      </c>
      <c r="J49" s="84"/>
      <c r="K49" s="94">
        <v>4653.3294000000005</v>
      </c>
      <c r="L49" s="95">
        <v>2.0990566037735847E-3</v>
      </c>
      <c r="M49" s="95">
        <f t="shared" si="2"/>
        <v>5.55388947729543E-3</v>
      </c>
      <c r="N49" s="95">
        <f>K49/'סכום נכסי הקרן'!$C$42</f>
        <v>9.9246020133686485E-4</v>
      </c>
    </row>
    <row r="50" spans="2:14">
      <c r="B50" s="87" t="s">
        <v>1482</v>
      </c>
      <c r="C50" s="84" t="s">
        <v>1483</v>
      </c>
      <c r="D50" s="97" t="s">
        <v>150</v>
      </c>
      <c r="E50" s="84"/>
      <c r="F50" s="97" t="s">
        <v>1417</v>
      </c>
      <c r="G50" s="97" t="s">
        <v>176</v>
      </c>
      <c r="H50" s="94">
        <v>64436</v>
      </c>
      <c r="I50" s="96">
        <v>9345</v>
      </c>
      <c r="J50" s="84"/>
      <c r="K50" s="94">
        <v>25842.059089999999</v>
      </c>
      <c r="L50" s="95">
        <v>1.8163963171772554E-3</v>
      </c>
      <c r="M50" s="95">
        <f t="shared" si="2"/>
        <v>3.084327966371727E-2</v>
      </c>
      <c r="N50" s="95">
        <f>K50/'סכום נכסי הקרן'!$C$42</f>
        <v>5.5115838494950633E-3</v>
      </c>
    </row>
    <row r="51" spans="2:14">
      <c r="B51" s="87" t="s">
        <v>1484</v>
      </c>
      <c r="C51" s="84" t="s">
        <v>1485</v>
      </c>
      <c r="D51" s="97" t="s">
        <v>1208</v>
      </c>
      <c r="E51" s="84"/>
      <c r="F51" s="97" t="s">
        <v>1417</v>
      </c>
      <c r="G51" s="97" t="s">
        <v>174</v>
      </c>
      <c r="H51" s="94">
        <v>718903.99999999965</v>
      </c>
      <c r="I51" s="96">
        <v>4715</v>
      </c>
      <c r="J51" s="84"/>
      <c r="K51" s="94">
        <v>127043.42084999999</v>
      </c>
      <c r="L51" s="95">
        <v>6.8979466513145239E-4</v>
      </c>
      <c r="M51" s="95">
        <f t="shared" si="2"/>
        <v>0.15163016790052081</v>
      </c>
      <c r="N51" s="95">
        <f>K51/'סכום נכסי הקרן'!$C$42</f>
        <v>2.7095769114328129E-2</v>
      </c>
    </row>
    <row r="52" spans="2:14">
      <c r="B52" s="87" t="s">
        <v>1486</v>
      </c>
      <c r="C52" s="84" t="s">
        <v>1487</v>
      </c>
      <c r="D52" s="97" t="s">
        <v>134</v>
      </c>
      <c r="E52" s="84"/>
      <c r="F52" s="97" t="s">
        <v>1417</v>
      </c>
      <c r="G52" s="97" t="s">
        <v>174</v>
      </c>
      <c r="H52" s="94">
        <v>4750</v>
      </c>
      <c r="I52" s="96">
        <v>24534</v>
      </c>
      <c r="J52" s="84"/>
      <c r="K52" s="94">
        <v>4367.78802</v>
      </c>
      <c r="L52" s="95">
        <v>4.0934651327990326E-5</v>
      </c>
      <c r="M52" s="95">
        <f t="shared" si="2"/>
        <v>5.2130871980253617E-3</v>
      </c>
      <c r="N52" s="95">
        <f>K52/'סכום נכסי הקרן'!$C$42</f>
        <v>9.315600519761068E-4</v>
      </c>
    </row>
    <row r="53" spans="2:14">
      <c r="B53" s="87" t="s">
        <v>1488</v>
      </c>
      <c r="C53" s="84" t="s">
        <v>1489</v>
      </c>
      <c r="D53" s="97" t="s">
        <v>1208</v>
      </c>
      <c r="E53" s="84"/>
      <c r="F53" s="97" t="s">
        <v>1417</v>
      </c>
      <c r="G53" s="97" t="s">
        <v>174</v>
      </c>
      <c r="H53" s="94">
        <v>27560</v>
      </c>
      <c r="I53" s="96">
        <v>16606</v>
      </c>
      <c r="J53" s="84"/>
      <c r="K53" s="94">
        <v>17153.14777</v>
      </c>
      <c r="L53" s="95">
        <v>1.0984455958549223E-4</v>
      </c>
      <c r="M53" s="95">
        <f t="shared" si="2"/>
        <v>2.0472801023348263E-2</v>
      </c>
      <c r="N53" s="95">
        <f>K53/'סכום נכסי הקרן'!$C$42</f>
        <v>3.6584163780400314E-3</v>
      </c>
    </row>
    <row r="54" spans="2:14">
      <c r="B54" s="87" t="s">
        <v>1490</v>
      </c>
      <c r="C54" s="84" t="s">
        <v>1491</v>
      </c>
      <c r="D54" s="97" t="s">
        <v>1208</v>
      </c>
      <c r="E54" s="84"/>
      <c r="F54" s="97" t="s">
        <v>1417</v>
      </c>
      <c r="G54" s="97" t="s">
        <v>174</v>
      </c>
      <c r="H54" s="94">
        <v>104441</v>
      </c>
      <c r="I54" s="96">
        <v>2303</v>
      </c>
      <c r="J54" s="94">
        <v>141.39457000000002</v>
      </c>
      <c r="K54" s="94">
        <v>9156.3698800000002</v>
      </c>
      <c r="L54" s="95">
        <v>8.9265811965811969E-3</v>
      </c>
      <c r="M54" s="95">
        <f t="shared" si="2"/>
        <v>1.0928404579902901E-2</v>
      </c>
      <c r="N54" s="95">
        <f>K54/'סכום נכסי הקרן'!$C$42</f>
        <v>1.9528668429575615E-3</v>
      </c>
    </row>
    <row r="55" spans="2:14">
      <c r="B55" s="87" t="s">
        <v>1492</v>
      </c>
      <c r="C55" s="84" t="s">
        <v>1493</v>
      </c>
      <c r="D55" s="97" t="s">
        <v>1208</v>
      </c>
      <c r="E55" s="84"/>
      <c r="F55" s="97" t="s">
        <v>1417</v>
      </c>
      <c r="G55" s="97" t="s">
        <v>174</v>
      </c>
      <c r="H55" s="94">
        <v>6891</v>
      </c>
      <c r="I55" s="96">
        <v>3004</v>
      </c>
      <c r="J55" s="84"/>
      <c r="K55" s="94">
        <v>775.85713999999996</v>
      </c>
      <c r="L55" s="95">
        <v>2.6201520912547528E-4</v>
      </c>
      <c r="M55" s="95">
        <f t="shared" si="2"/>
        <v>9.2600897880354795E-4</v>
      </c>
      <c r="N55" s="95">
        <f>K55/'סכום נכסי הקרן'!$C$42</f>
        <v>1.6547449518038504E-4</v>
      </c>
    </row>
    <row r="56" spans="2:14">
      <c r="B56" s="87" t="s">
        <v>1494</v>
      </c>
      <c r="C56" s="84" t="s">
        <v>1495</v>
      </c>
      <c r="D56" s="97" t="s">
        <v>1208</v>
      </c>
      <c r="E56" s="84"/>
      <c r="F56" s="97" t="s">
        <v>1417</v>
      </c>
      <c r="G56" s="97" t="s">
        <v>174</v>
      </c>
      <c r="H56" s="94">
        <v>6517</v>
      </c>
      <c r="I56" s="96">
        <v>19981</v>
      </c>
      <c r="J56" s="84"/>
      <c r="K56" s="94">
        <v>4880.5023200000005</v>
      </c>
      <c r="L56" s="95">
        <v>4.8999999999999998E-4</v>
      </c>
      <c r="M56" s="95">
        <f t="shared" si="2"/>
        <v>5.8250272329665584E-3</v>
      </c>
      <c r="N56" s="95">
        <f>K56/'סכום נכסי הקרן'!$C$42</f>
        <v>1.0409115492946268E-3</v>
      </c>
    </row>
    <row r="57" spans="2:14">
      <c r="B57" s="87" t="s">
        <v>1496</v>
      </c>
      <c r="C57" s="84" t="s">
        <v>1497</v>
      </c>
      <c r="D57" s="97" t="s">
        <v>1208</v>
      </c>
      <c r="E57" s="84"/>
      <c r="F57" s="97" t="s">
        <v>1417</v>
      </c>
      <c r="G57" s="97" t="s">
        <v>174</v>
      </c>
      <c r="H57" s="94">
        <v>3140</v>
      </c>
      <c r="I57" s="96">
        <v>16501</v>
      </c>
      <c r="J57" s="84"/>
      <c r="K57" s="94">
        <v>1941.9564800000001</v>
      </c>
      <c r="L57" s="95">
        <v>8.971428571428571E-4</v>
      </c>
      <c r="M57" s="95">
        <f t="shared" si="2"/>
        <v>2.3177838344385577E-3</v>
      </c>
      <c r="N57" s="95">
        <f>K57/'סכום נכסי הקרן'!$C$42</f>
        <v>4.1417968801611791E-4</v>
      </c>
    </row>
    <row r="58" spans="2:14">
      <c r="B58" s="87" t="s">
        <v>1498</v>
      </c>
      <c r="C58" s="84" t="s">
        <v>1499</v>
      </c>
      <c r="D58" s="97" t="s">
        <v>28</v>
      </c>
      <c r="E58" s="84"/>
      <c r="F58" s="97" t="s">
        <v>1417</v>
      </c>
      <c r="G58" s="97" t="s">
        <v>176</v>
      </c>
      <c r="H58" s="94">
        <v>51006</v>
      </c>
      <c r="I58" s="96">
        <v>2576</v>
      </c>
      <c r="J58" s="84"/>
      <c r="K58" s="94">
        <v>5638.7957300000007</v>
      </c>
      <c r="L58" s="95">
        <v>4.4353043478260867E-3</v>
      </c>
      <c r="M58" s="95">
        <f t="shared" si="2"/>
        <v>6.7300733684285069E-3</v>
      </c>
      <c r="N58" s="95">
        <f>K58/'סכום נכסי הקרן'!$C$42</f>
        <v>1.202640059285993E-3</v>
      </c>
    </row>
    <row r="59" spans="2:14">
      <c r="B59" s="87" t="s">
        <v>1500</v>
      </c>
      <c r="C59" s="84" t="s">
        <v>1501</v>
      </c>
      <c r="D59" s="97" t="s">
        <v>28</v>
      </c>
      <c r="E59" s="84"/>
      <c r="F59" s="97" t="s">
        <v>1417</v>
      </c>
      <c r="G59" s="97" t="s">
        <v>176</v>
      </c>
      <c r="H59" s="94">
        <v>6293</v>
      </c>
      <c r="I59" s="96">
        <v>5171</v>
      </c>
      <c r="J59" s="84"/>
      <c r="K59" s="94">
        <v>1396.5339799999999</v>
      </c>
      <c r="L59" s="95">
        <v>7.3174418604651163E-4</v>
      </c>
      <c r="M59" s="95">
        <f t="shared" si="2"/>
        <v>1.6668055728458651E-3</v>
      </c>
      <c r="N59" s="95">
        <f>K59/'סכום נכסי הקרן'!$C$42</f>
        <v>2.9785219910814244E-4</v>
      </c>
    </row>
    <row r="60" spans="2:14">
      <c r="B60" s="87" t="s">
        <v>1502</v>
      </c>
      <c r="C60" s="84" t="s">
        <v>1503</v>
      </c>
      <c r="D60" s="97" t="s">
        <v>134</v>
      </c>
      <c r="E60" s="84"/>
      <c r="F60" s="97" t="s">
        <v>1417</v>
      </c>
      <c r="G60" s="97" t="s">
        <v>177</v>
      </c>
      <c r="H60" s="94">
        <v>257699</v>
      </c>
      <c r="I60" s="96">
        <v>665.4</v>
      </c>
      <c r="J60" s="84"/>
      <c r="K60" s="94">
        <v>8219.3827099999999</v>
      </c>
      <c r="L60" s="95">
        <v>3.1264014001557475E-4</v>
      </c>
      <c r="M60" s="95">
        <f t="shared" si="2"/>
        <v>9.8100820335076614E-3</v>
      </c>
      <c r="N60" s="95">
        <f>K60/'סכום נכסי הקרן'!$C$42</f>
        <v>1.7530266005306534E-3</v>
      </c>
    </row>
    <row r="61" spans="2:14">
      <c r="B61" s="87" t="s">
        <v>1504</v>
      </c>
      <c r="C61" s="84" t="s">
        <v>1505</v>
      </c>
      <c r="D61" s="97" t="s">
        <v>134</v>
      </c>
      <c r="E61" s="84"/>
      <c r="F61" s="97" t="s">
        <v>1417</v>
      </c>
      <c r="G61" s="97" t="s">
        <v>174</v>
      </c>
      <c r="H61" s="94">
        <v>9243.0000000000018</v>
      </c>
      <c r="I61" s="96">
        <v>6159</v>
      </c>
      <c r="J61" s="84"/>
      <c r="K61" s="94">
        <v>2133.6478299999999</v>
      </c>
      <c r="L61" s="95">
        <v>1.5534453781512608E-3</v>
      </c>
      <c r="M61" s="95">
        <f t="shared" si="2"/>
        <v>2.5465732624239379E-3</v>
      </c>
      <c r="N61" s="95">
        <f>K61/'סכום נכסי הקרן'!$C$42</f>
        <v>4.5506354115910306E-4</v>
      </c>
    </row>
    <row r="62" spans="2:14">
      <c r="B62" s="87" t="s">
        <v>1506</v>
      </c>
      <c r="C62" s="84" t="s">
        <v>1507</v>
      </c>
      <c r="D62" s="97" t="s">
        <v>1204</v>
      </c>
      <c r="E62" s="84"/>
      <c r="F62" s="97" t="s">
        <v>1417</v>
      </c>
      <c r="G62" s="97" t="s">
        <v>174</v>
      </c>
      <c r="H62" s="94">
        <v>9259</v>
      </c>
      <c r="I62" s="96">
        <v>9643</v>
      </c>
      <c r="J62" s="84"/>
      <c r="K62" s="94">
        <v>3346.38445</v>
      </c>
      <c r="L62" s="95">
        <v>1.2032488628979857E-4</v>
      </c>
      <c r="M62" s="95">
        <f t="shared" si="2"/>
        <v>3.9940111232701584E-3</v>
      </c>
      <c r="N62" s="95">
        <f>K62/'סכום נכסי הקרן'!$C$42</f>
        <v>7.1371551409998043E-4</v>
      </c>
    </row>
    <row r="63" spans="2:14">
      <c r="B63" s="87" t="s">
        <v>1508</v>
      </c>
      <c r="C63" s="84" t="s">
        <v>1509</v>
      </c>
      <c r="D63" s="97" t="s">
        <v>134</v>
      </c>
      <c r="E63" s="84"/>
      <c r="F63" s="97" t="s">
        <v>1417</v>
      </c>
      <c r="G63" s="97" t="s">
        <v>174</v>
      </c>
      <c r="H63" s="94">
        <v>193135</v>
      </c>
      <c r="I63" s="96">
        <v>623.75</v>
      </c>
      <c r="J63" s="84"/>
      <c r="K63" s="94">
        <v>4515.1389900000004</v>
      </c>
      <c r="L63" s="95">
        <v>1.0714840499306518E-3</v>
      </c>
      <c r="M63" s="95">
        <f t="shared" si="2"/>
        <v>5.3889550404678669E-3</v>
      </c>
      <c r="N63" s="95">
        <f>K63/'סכום נכסי הקרן'!$C$42</f>
        <v>9.6298700691150913E-4</v>
      </c>
    </row>
    <row r="64" spans="2:14">
      <c r="B64" s="87" t="s">
        <v>1510</v>
      </c>
      <c r="C64" s="84" t="s">
        <v>1511</v>
      </c>
      <c r="D64" s="97" t="s">
        <v>1208</v>
      </c>
      <c r="E64" s="84"/>
      <c r="F64" s="97" t="s">
        <v>1417</v>
      </c>
      <c r="G64" s="97" t="s">
        <v>174</v>
      </c>
      <c r="H64" s="94">
        <v>4111</v>
      </c>
      <c r="I64" s="96">
        <v>17352.5</v>
      </c>
      <c r="J64" s="84"/>
      <c r="K64" s="94">
        <v>2673.6780800000001</v>
      </c>
      <c r="L64" s="95">
        <v>4.1948979591836734E-4</v>
      </c>
      <c r="M64" s="95">
        <f t="shared" si="2"/>
        <v>3.191115710438949E-3</v>
      </c>
      <c r="N64" s="95">
        <f>K64/'סכום נכסי הקרן'!$C$42</f>
        <v>5.7024097318078581E-4</v>
      </c>
    </row>
    <row r="65" spans="2:14">
      <c r="B65" s="87" t="s">
        <v>1512</v>
      </c>
      <c r="C65" s="84" t="s">
        <v>1513</v>
      </c>
      <c r="D65" s="97" t="s">
        <v>1208</v>
      </c>
      <c r="E65" s="84"/>
      <c r="F65" s="97" t="s">
        <v>1417</v>
      </c>
      <c r="G65" s="97" t="s">
        <v>174</v>
      </c>
      <c r="H65" s="94">
        <v>8133</v>
      </c>
      <c r="I65" s="96">
        <v>17286</v>
      </c>
      <c r="J65" s="84"/>
      <c r="K65" s="94">
        <v>5269.2021799999993</v>
      </c>
      <c r="L65" s="95">
        <v>3.1462282398452609E-4</v>
      </c>
      <c r="M65" s="95">
        <f t="shared" si="2"/>
        <v>6.2889522803273139E-3</v>
      </c>
      <c r="N65" s="95">
        <f>K65/'סכום נכסי הקרן'!$C$42</f>
        <v>1.1238132973022384E-3</v>
      </c>
    </row>
    <row r="66" spans="2:14">
      <c r="B66" s="87" t="s">
        <v>1514</v>
      </c>
      <c r="C66" s="84" t="s">
        <v>1515</v>
      </c>
      <c r="D66" s="97" t="s">
        <v>28</v>
      </c>
      <c r="E66" s="84"/>
      <c r="F66" s="97" t="s">
        <v>1417</v>
      </c>
      <c r="G66" s="97" t="s">
        <v>176</v>
      </c>
      <c r="H66" s="94">
        <v>2435.0000000000005</v>
      </c>
      <c r="I66" s="96">
        <v>4532.5</v>
      </c>
      <c r="J66" s="84"/>
      <c r="K66" s="94">
        <v>473.64836000000008</v>
      </c>
      <c r="L66" s="95">
        <v>1.0822222222222225E-3</v>
      </c>
      <c r="M66" s="95">
        <f t="shared" si="2"/>
        <v>5.6531365317534531E-4</v>
      </c>
      <c r="N66" s="95">
        <f>K66/'סכום נכסי הקרן'!$C$42</f>
        <v>1.0101952952835788E-4</v>
      </c>
    </row>
    <row r="67" spans="2:14">
      <c r="B67" s="87" t="s">
        <v>1516</v>
      </c>
      <c r="C67" s="84" t="s">
        <v>1517</v>
      </c>
      <c r="D67" s="97" t="s">
        <v>1204</v>
      </c>
      <c r="E67" s="84"/>
      <c r="F67" s="97" t="s">
        <v>1417</v>
      </c>
      <c r="G67" s="97" t="s">
        <v>174</v>
      </c>
      <c r="H67" s="94">
        <v>22782</v>
      </c>
      <c r="I67" s="96">
        <v>3750</v>
      </c>
      <c r="J67" s="84"/>
      <c r="K67" s="94">
        <v>3202.0101</v>
      </c>
      <c r="L67" s="95">
        <v>5.5028985507246382E-4</v>
      </c>
      <c r="M67" s="95">
        <f t="shared" si="2"/>
        <v>3.8216959668885002E-3</v>
      </c>
      <c r="N67" s="95">
        <f>K67/'סכום נכסי הקרן'!$C$42</f>
        <v>6.8292341146721197E-4</v>
      </c>
    </row>
    <row r="68" spans="2:14">
      <c r="B68" s="87" t="s">
        <v>1518</v>
      </c>
      <c r="C68" s="84" t="s">
        <v>1519</v>
      </c>
      <c r="D68" s="97" t="s">
        <v>28</v>
      </c>
      <c r="E68" s="84"/>
      <c r="F68" s="97" t="s">
        <v>1417</v>
      </c>
      <c r="G68" s="97" t="s">
        <v>176</v>
      </c>
      <c r="H68" s="94">
        <v>2021</v>
      </c>
      <c r="I68" s="96">
        <v>16046</v>
      </c>
      <c r="J68" s="84"/>
      <c r="K68" s="94">
        <v>1391.7215100000001</v>
      </c>
      <c r="L68" s="95">
        <v>7.4700238035394825E-3</v>
      </c>
      <c r="M68" s="95">
        <f t="shared" si="2"/>
        <v>1.6610617442458955E-3</v>
      </c>
      <c r="N68" s="95">
        <f>K68/'סכום נכסי הקרן'!$C$42</f>
        <v>2.9682579746438014E-4</v>
      </c>
    </row>
    <row r="69" spans="2:14">
      <c r="B69" s="87" t="s">
        <v>1520</v>
      </c>
      <c r="C69" s="84" t="s">
        <v>1521</v>
      </c>
      <c r="D69" s="97" t="s">
        <v>28</v>
      </c>
      <c r="E69" s="84"/>
      <c r="F69" s="97" t="s">
        <v>1417</v>
      </c>
      <c r="G69" s="97" t="s">
        <v>176</v>
      </c>
      <c r="H69" s="94">
        <v>13549.000000000002</v>
      </c>
      <c r="I69" s="96">
        <v>4086.5</v>
      </c>
      <c r="J69" s="84"/>
      <c r="K69" s="94">
        <v>2376.1726200000003</v>
      </c>
      <c r="L69" s="95">
        <v>1.8571600104611747E-3</v>
      </c>
      <c r="M69" s="95">
        <f t="shared" si="2"/>
        <v>2.8360339395821651E-3</v>
      </c>
      <c r="N69" s="95">
        <f>K69/'סכום נכסי הקרן'!$C$42</f>
        <v>5.0678912970492606E-4</v>
      </c>
    </row>
    <row r="70" spans="2:14">
      <c r="B70" s="87" t="s">
        <v>1522</v>
      </c>
      <c r="C70" s="84" t="s">
        <v>1523</v>
      </c>
      <c r="D70" s="97" t="s">
        <v>28</v>
      </c>
      <c r="E70" s="84"/>
      <c r="F70" s="97" t="s">
        <v>1417</v>
      </c>
      <c r="G70" s="97" t="s">
        <v>176</v>
      </c>
      <c r="H70" s="94">
        <v>30677.000000000004</v>
      </c>
      <c r="I70" s="96">
        <v>4913</v>
      </c>
      <c r="J70" s="84"/>
      <c r="K70" s="94">
        <v>6468.1321900000021</v>
      </c>
      <c r="L70" s="95">
        <v>6.7563430602179432E-3</v>
      </c>
      <c r="M70" s="95">
        <f t="shared" si="2"/>
        <v>7.7199115342655202E-3</v>
      </c>
      <c r="N70" s="95">
        <f>K70/'סכום נכסי הקרן'!$C$42</f>
        <v>1.3795206020792033E-3</v>
      </c>
    </row>
    <row r="71" spans="2:14">
      <c r="B71" s="87" t="s">
        <v>1524</v>
      </c>
      <c r="C71" s="84" t="s">
        <v>1525</v>
      </c>
      <c r="D71" s="97" t="s">
        <v>1208</v>
      </c>
      <c r="E71" s="84"/>
      <c r="F71" s="97" t="s">
        <v>1417</v>
      </c>
      <c r="G71" s="97" t="s">
        <v>174</v>
      </c>
      <c r="H71" s="94">
        <v>16341</v>
      </c>
      <c r="I71" s="96">
        <v>8728</v>
      </c>
      <c r="J71" s="84"/>
      <c r="K71" s="94">
        <v>5345.55681</v>
      </c>
      <c r="L71" s="95">
        <v>1.8114526240455952E-3</v>
      </c>
      <c r="M71" s="95">
        <f t="shared" si="2"/>
        <v>6.3800838421934894E-3</v>
      </c>
      <c r="N71" s="95">
        <f>K71/'סכום נכסי הקרן'!$C$42</f>
        <v>1.1400981817255938E-3</v>
      </c>
    </row>
    <row r="72" spans="2:14">
      <c r="B72" s="87" t="s">
        <v>1526</v>
      </c>
      <c r="C72" s="84" t="s">
        <v>1527</v>
      </c>
      <c r="D72" s="97" t="s">
        <v>1208</v>
      </c>
      <c r="E72" s="84"/>
      <c r="F72" s="97" t="s">
        <v>1417</v>
      </c>
      <c r="G72" s="97" t="s">
        <v>174</v>
      </c>
      <c r="H72" s="94">
        <v>24079.000000000004</v>
      </c>
      <c r="I72" s="96">
        <v>2583</v>
      </c>
      <c r="J72" s="94">
        <v>1.5793299999999995</v>
      </c>
      <c r="K72" s="94">
        <v>2332.6875499999996</v>
      </c>
      <c r="L72" s="95">
        <v>3.0061173533083648E-4</v>
      </c>
      <c r="M72" s="95">
        <f t="shared" si="2"/>
        <v>2.7841331924112343E-3</v>
      </c>
      <c r="N72" s="95">
        <f>K72/'סכום נכסי הקרן'!$C$42</f>
        <v>4.9751465166618066E-4</v>
      </c>
    </row>
    <row r="73" spans="2:14">
      <c r="B73" s="87" t="s">
        <v>1528</v>
      </c>
      <c r="C73" s="84" t="s">
        <v>1529</v>
      </c>
      <c r="D73" s="97" t="s">
        <v>134</v>
      </c>
      <c r="E73" s="84"/>
      <c r="F73" s="97" t="s">
        <v>1417</v>
      </c>
      <c r="G73" s="97" t="s">
        <v>174</v>
      </c>
      <c r="H73" s="94">
        <v>5352</v>
      </c>
      <c r="I73" s="96">
        <v>30648</v>
      </c>
      <c r="J73" s="84"/>
      <c r="K73" s="94">
        <v>6147.77304</v>
      </c>
      <c r="L73" s="95">
        <v>1.0594872810056419E-2</v>
      </c>
      <c r="M73" s="95">
        <f t="shared" si="2"/>
        <v>7.3375531927003775E-3</v>
      </c>
      <c r="N73" s="95">
        <f>K73/'סכום נכסי הקרן'!$C$42</f>
        <v>1.3111945328976172E-3</v>
      </c>
    </row>
    <row r="74" spans="2:14">
      <c r="B74" s="87" t="s">
        <v>1530</v>
      </c>
      <c r="C74" s="84" t="s">
        <v>1531</v>
      </c>
      <c r="D74" s="97" t="s">
        <v>134</v>
      </c>
      <c r="E74" s="84"/>
      <c r="F74" s="97" t="s">
        <v>1417</v>
      </c>
      <c r="G74" s="97" t="s">
        <v>174</v>
      </c>
      <c r="H74" s="94">
        <v>58572</v>
      </c>
      <c r="I74" s="96">
        <v>45006</v>
      </c>
      <c r="J74" s="84"/>
      <c r="K74" s="94">
        <v>98800.706879999998</v>
      </c>
      <c r="L74" s="95">
        <v>7.1270465527359704E-3</v>
      </c>
      <c r="M74" s="95">
        <f t="shared" si="2"/>
        <v>0.11792163397892746</v>
      </c>
      <c r="N74" s="95">
        <f>K74/'סכום נכסי הקרן'!$C$42</f>
        <v>2.1072174568675356E-2</v>
      </c>
    </row>
    <row r="75" spans="2:14">
      <c r="B75" s="87" t="s">
        <v>1532</v>
      </c>
      <c r="C75" s="84" t="s">
        <v>1533</v>
      </c>
      <c r="D75" s="97" t="s">
        <v>1208</v>
      </c>
      <c r="E75" s="84"/>
      <c r="F75" s="97" t="s">
        <v>1417</v>
      </c>
      <c r="G75" s="97" t="s">
        <v>174</v>
      </c>
      <c r="H75" s="94">
        <v>49271</v>
      </c>
      <c r="I75" s="96">
        <v>4679</v>
      </c>
      <c r="J75" s="84"/>
      <c r="K75" s="94">
        <v>8640.6020600000011</v>
      </c>
      <c r="L75" s="95">
        <v>7.808079494683142E-4</v>
      </c>
      <c r="M75" s="95">
        <f t="shared" si="2"/>
        <v>1.0312820076423392E-2</v>
      </c>
      <c r="N75" s="95">
        <f>K75/'סכום נכסי הקרן'!$C$42</f>
        <v>1.842864092135693E-3</v>
      </c>
    </row>
    <row r="76" spans="2:14">
      <c r="B76" s="87" t="s">
        <v>1534</v>
      </c>
      <c r="C76" s="84" t="s">
        <v>1535</v>
      </c>
      <c r="D76" s="97" t="s">
        <v>1208</v>
      </c>
      <c r="E76" s="84"/>
      <c r="F76" s="97" t="s">
        <v>1417</v>
      </c>
      <c r="G76" s="97" t="s">
        <v>174</v>
      </c>
      <c r="H76" s="94">
        <v>8441</v>
      </c>
      <c r="I76" s="96">
        <v>3252</v>
      </c>
      <c r="J76" s="84"/>
      <c r="K76" s="94">
        <v>1028.83095</v>
      </c>
      <c r="L76" s="95">
        <v>5.210488680998834E-4</v>
      </c>
      <c r="M76" s="95">
        <f t="shared" si="2"/>
        <v>1.2279408775834482E-3</v>
      </c>
      <c r="N76" s="95">
        <f>K76/'סכום נכסי הקרן'!$C$42</f>
        <v>2.194286464608755E-4</v>
      </c>
    </row>
    <row r="77" spans="2:14">
      <c r="B77" s="87" t="s">
        <v>1536</v>
      </c>
      <c r="C77" s="84" t="s">
        <v>1537</v>
      </c>
      <c r="D77" s="97" t="s">
        <v>1208</v>
      </c>
      <c r="E77" s="84"/>
      <c r="F77" s="97" t="s">
        <v>1417</v>
      </c>
      <c r="G77" s="97" t="s">
        <v>174</v>
      </c>
      <c r="H77" s="94">
        <v>4796</v>
      </c>
      <c r="I77" s="96">
        <v>7175</v>
      </c>
      <c r="J77" s="84"/>
      <c r="K77" s="94">
        <v>1289.73552</v>
      </c>
      <c r="L77" s="95">
        <v>9.4409448818897639E-5</v>
      </c>
      <c r="M77" s="95">
        <f t="shared" si="2"/>
        <v>1.5393383784569707E-3</v>
      </c>
      <c r="N77" s="95">
        <f>K77/'סכום נכסי הקרן'!$C$42</f>
        <v>2.7507426700772695E-4</v>
      </c>
    </row>
    <row r="78" spans="2:14">
      <c r="B78" s="87" t="s">
        <v>1538</v>
      </c>
      <c r="C78" s="84" t="s">
        <v>1539</v>
      </c>
      <c r="D78" s="97" t="s">
        <v>28</v>
      </c>
      <c r="E78" s="84"/>
      <c r="F78" s="97" t="s">
        <v>1417</v>
      </c>
      <c r="G78" s="97" t="s">
        <v>176</v>
      </c>
      <c r="H78" s="94">
        <v>10140</v>
      </c>
      <c r="I78" s="96">
        <v>8200</v>
      </c>
      <c r="J78" s="84"/>
      <c r="K78" s="94">
        <v>3568.3795700000001</v>
      </c>
      <c r="L78" s="95">
        <v>7.1997869885506343E-3</v>
      </c>
      <c r="M78" s="95">
        <f t="shared" si="2"/>
        <v>4.258969017929182E-3</v>
      </c>
      <c r="N78" s="95">
        <f>K78/'סכום נכסי הקרן'!$C$42</f>
        <v>7.6106254298020568E-4</v>
      </c>
    </row>
    <row r="79" spans="2:14">
      <c r="B79" s="87" t="s">
        <v>1540</v>
      </c>
      <c r="C79" s="84" t="s">
        <v>1541</v>
      </c>
      <c r="D79" s="97" t="s">
        <v>146</v>
      </c>
      <c r="E79" s="84"/>
      <c r="F79" s="97" t="s">
        <v>1417</v>
      </c>
      <c r="G79" s="97" t="s">
        <v>178</v>
      </c>
      <c r="H79" s="94">
        <v>14670</v>
      </c>
      <c r="I79" s="96">
        <v>7213</v>
      </c>
      <c r="J79" s="84"/>
      <c r="K79" s="94">
        <v>2799.01071</v>
      </c>
      <c r="L79" s="95">
        <v>3.5021801130886667E-4</v>
      </c>
      <c r="M79" s="95">
        <f t="shared" si="2"/>
        <v>3.3407039976809313E-3</v>
      </c>
      <c r="N79" s="95">
        <f>K79/'סכום נכסי הקרן'!$C$42</f>
        <v>5.9697186551862006E-4</v>
      </c>
    </row>
    <row r="80" spans="2:14">
      <c r="B80" s="87" t="s">
        <v>1542</v>
      </c>
      <c r="C80" s="84" t="s">
        <v>1543</v>
      </c>
      <c r="D80" s="97" t="s">
        <v>134</v>
      </c>
      <c r="E80" s="84"/>
      <c r="F80" s="97" t="s">
        <v>1417</v>
      </c>
      <c r="G80" s="97" t="s">
        <v>177</v>
      </c>
      <c r="H80" s="94">
        <v>21790</v>
      </c>
      <c r="I80" s="96">
        <v>2772.5</v>
      </c>
      <c r="J80" s="94">
        <v>21.761560000000003</v>
      </c>
      <c r="K80" s="94">
        <v>2917.58752</v>
      </c>
      <c r="L80" s="95">
        <v>8.4992852253246718E-4</v>
      </c>
      <c r="M80" s="95">
        <f t="shared" si="2"/>
        <v>3.4822290092802089E-3</v>
      </c>
      <c r="N80" s="95">
        <f>K80/'סכום נכסי הקרן'!$C$42</f>
        <v>6.2226187931529715E-4</v>
      </c>
    </row>
    <row r="81" spans="2:14">
      <c r="B81" s="87" t="s">
        <v>1544</v>
      </c>
      <c r="C81" s="84" t="s">
        <v>1545</v>
      </c>
      <c r="D81" s="97" t="s">
        <v>1208</v>
      </c>
      <c r="E81" s="84"/>
      <c r="F81" s="97" t="s">
        <v>1417</v>
      </c>
      <c r="G81" s="97" t="s">
        <v>174</v>
      </c>
      <c r="H81" s="94">
        <v>26271</v>
      </c>
      <c r="I81" s="96">
        <v>16683</v>
      </c>
      <c r="J81" s="84"/>
      <c r="K81" s="94">
        <v>16426.700410000001</v>
      </c>
      <c r="L81" s="95">
        <v>2.5335793045908755E-4</v>
      </c>
      <c r="M81" s="95">
        <f t="shared" si="2"/>
        <v>1.9605764112418846E-2</v>
      </c>
      <c r="N81" s="95">
        <f>K81/'סכום נכסי הקרן'!$C$42</f>
        <v>3.5034799806368663E-3</v>
      </c>
    </row>
    <row r="82" spans="2:14">
      <c r="B82" s="87" t="s">
        <v>1546</v>
      </c>
      <c r="C82" s="84" t="s">
        <v>1547</v>
      </c>
      <c r="D82" s="97" t="s">
        <v>134</v>
      </c>
      <c r="E82" s="84"/>
      <c r="F82" s="97" t="s">
        <v>1417</v>
      </c>
      <c r="G82" s="97" t="s">
        <v>174</v>
      </c>
      <c r="H82" s="94">
        <v>281433</v>
      </c>
      <c r="I82" s="96">
        <v>4758.75</v>
      </c>
      <c r="J82" s="94">
        <v>226.31072</v>
      </c>
      <c r="K82" s="94">
        <v>50422.123670000001</v>
      </c>
      <c r="L82" s="95">
        <v>6.4578930107122505E-4</v>
      </c>
      <c r="M82" s="95">
        <f t="shared" si="2"/>
        <v>6.0180330684026326E-2</v>
      </c>
      <c r="N82" s="95">
        <f>K82/'סכום נכסי הקרן'!$C$42</f>
        <v>1.0754010023309439E-2</v>
      </c>
    </row>
    <row r="83" spans="2:14">
      <c r="B83" s="87" t="s">
        <v>1548</v>
      </c>
      <c r="C83" s="84" t="s">
        <v>1549</v>
      </c>
      <c r="D83" s="97" t="s">
        <v>134</v>
      </c>
      <c r="E83" s="84"/>
      <c r="F83" s="97" t="s">
        <v>1417</v>
      </c>
      <c r="G83" s="97" t="s">
        <v>174</v>
      </c>
      <c r="H83" s="94">
        <v>105023</v>
      </c>
      <c r="I83" s="96">
        <v>1557.5</v>
      </c>
      <c r="J83" s="84"/>
      <c r="K83" s="94">
        <v>6130.7281500000008</v>
      </c>
      <c r="L83" s="95">
        <v>1.6074784951173968E-3</v>
      </c>
      <c r="M83" s="95">
        <f t="shared" si="2"/>
        <v>7.3172096006020723E-3</v>
      </c>
      <c r="N83" s="95">
        <f>K83/'סכום נכסי הקרן'!$C$42</f>
        <v>1.3075592056927209E-3</v>
      </c>
    </row>
    <row r="84" spans="2:14">
      <c r="B84" s="83"/>
      <c r="C84" s="84"/>
      <c r="D84" s="84"/>
      <c r="E84" s="84"/>
      <c r="F84" s="84"/>
      <c r="G84" s="84"/>
      <c r="H84" s="94"/>
      <c r="I84" s="96"/>
      <c r="J84" s="84"/>
      <c r="K84" s="84"/>
      <c r="L84" s="84"/>
      <c r="M84" s="95"/>
      <c r="N84" s="84"/>
    </row>
    <row r="85" spans="2:14">
      <c r="B85" s="102" t="s">
        <v>75</v>
      </c>
      <c r="C85" s="82"/>
      <c r="D85" s="82"/>
      <c r="E85" s="82"/>
      <c r="F85" s="82"/>
      <c r="G85" s="82"/>
      <c r="H85" s="91"/>
      <c r="I85" s="93"/>
      <c r="J85" s="82"/>
      <c r="K85" s="91">
        <v>150438.26583000002</v>
      </c>
      <c r="L85" s="82"/>
      <c r="M85" s="92">
        <f t="shared" ref="M85:M94" si="3">K85/$K$11</f>
        <v>0.17955262345618808</v>
      </c>
      <c r="N85" s="92">
        <f>K85/'סכום נכסי הקרן'!$C$42</f>
        <v>3.2085412134032591E-2</v>
      </c>
    </row>
    <row r="86" spans="2:14">
      <c r="B86" s="87" t="s">
        <v>1550</v>
      </c>
      <c r="C86" s="84" t="s">
        <v>1551</v>
      </c>
      <c r="D86" s="97" t="s">
        <v>28</v>
      </c>
      <c r="E86" s="84"/>
      <c r="F86" s="97" t="s">
        <v>1427</v>
      </c>
      <c r="G86" s="97" t="s">
        <v>176</v>
      </c>
      <c r="H86" s="94">
        <v>16174</v>
      </c>
      <c r="I86" s="96">
        <v>21453</v>
      </c>
      <c r="J86" s="84"/>
      <c r="K86" s="94">
        <v>14891.02895</v>
      </c>
      <c r="L86" s="95">
        <v>9.2634540300950575E-3</v>
      </c>
      <c r="M86" s="95">
        <f t="shared" si="3"/>
        <v>1.7772893746036248E-2</v>
      </c>
      <c r="N86" s="95">
        <f>K86/'סכום נכסי הקרן'!$C$42</f>
        <v>3.1759525963990605E-3</v>
      </c>
    </row>
    <row r="87" spans="2:14">
      <c r="B87" s="87" t="s">
        <v>1552</v>
      </c>
      <c r="C87" s="84" t="s">
        <v>1553</v>
      </c>
      <c r="D87" s="97" t="s">
        <v>28</v>
      </c>
      <c r="E87" s="84"/>
      <c r="F87" s="97" t="s">
        <v>1427</v>
      </c>
      <c r="G87" s="97" t="s">
        <v>176</v>
      </c>
      <c r="H87" s="94">
        <v>11332</v>
      </c>
      <c r="I87" s="96">
        <v>18734</v>
      </c>
      <c r="J87" s="84"/>
      <c r="K87" s="94">
        <v>9110.7959100000007</v>
      </c>
      <c r="L87" s="95">
        <v>1.3064571170323639E-2</v>
      </c>
      <c r="M87" s="95">
        <f t="shared" si="3"/>
        <v>1.0874010667358996E-2</v>
      </c>
      <c r="N87" s="95">
        <f>K87/'סכום נכסי הקרן'!$C$42</f>
        <v>1.9431468451766353E-3</v>
      </c>
    </row>
    <row r="88" spans="2:14">
      <c r="B88" s="87" t="s">
        <v>1554</v>
      </c>
      <c r="C88" s="84" t="s">
        <v>1555</v>
      </c>
      <c r="D88" s="97" t="s">
        <v>134</v>
      </c>
      <c r="E88" s="84"/>
      <c r="F88" s="97" t="s">
        <v>1427</v>
      </c>
      <c r="G88" s="97" t="s">
        <v>174</v>
      </c>
      <c r="H88" s="94">
        <v>30077</v>
      </c>
      <c r="I88" s="96">
        <v>9465.5</v>
      </c>
      <c r="J88" s="84"/>
      <c r="K88" s="94">
        <v>10670.325269999999</v>
      </c>
      <c r="L88" s="95">
        <v>7.2692478454125338E-3</v>
      </c>
      <c r="M88" s="95">
        <f t="shared" si="3"/>
        <v>1.2735356159478524E-2</v>
      </c>
      <c r="N88" s="95">
        <f>K88/'סכום נכסי הקרן'!$C$42</f>
        <v>2.2757626326204276E-3</v>
      </c>
    </row>
    <row r="89" spans="2:14">
      <c r="B89" s="87" t="s">
        <v>1556</v>
      </c>
      <c r="C89" s="84" t="s">
        <v>1557</v>
      </c>
      <c r="D89" s="97" t="s">
        <v>134</v>
      </c>
      <c r="E89" s="84"/>
      <c r="F89" s="97" t="s">
        <v>1427</v>
      </c>
      <c r="G89" s="97" t="s">
        <v>174</v>
      </c>
      <c r="H89" s="94">
        <v>19785</v>
      </c>
      <c r="I89" s="96">
        <v>9675</v>
      </c>
      <c r="J89" s="84"/>
      <c r="K89" s="94">
        <v>7174.4169099999999</v>
      </c>
      <c r="L89" s="95">
        <v>7.5258735424254435E-4</v>
      </c>
      <c r="M89" s="95">
        <f t="shared" si="3"/>
        <v>8.5628837241093197E-3</v>
      </c>
      <c r="N89" s="95">
        <f>K89/'סכום נכסי הקרן'!$C$42</f>
        <v>1.5301567198258534E-3</v>
      </c>
    </row>
    <row r="90" spans="2:14">
      <c r="B90" s="87" t="s">
        <v>1558</v>
      </c>
      <c r="C90" s="84" t="s">
        <v>1559</v>
      </c>
      <c r="D90" s="97" t="s">
        <v>134</v>
      </c>
      <c r="E90" s="84"/>
      <c r="F90" s="97" t="s">
        <v>1427</v>
      </c>
      <c r="G90" s="97" t="s">
        <v>174</v>
      </c>
      <c r="H90" s="94">
        <v>24191</v>
      </c>
      <c r="I90" s="96">
        <v>10813</v>
      </c>
      <c r="J90" s="84"/>
      <c r="K90" s="94">
        <v>9803.9165599999997</v>
      </c>
      <c r="L90" s="95">
        <v>5.1643678387653237E-4</v>
      </c>
      <c r="M90" s="95">
        <f t="shared" si="3"/>
        <v>1.1701271141231998E-2</v>
      </c>
      <c r="N90" s="95">
        <f>K90/'סכום נכסי הקרן'!$C$42</f>
        <v>2.0909753354291707E-3</v>
      </c>
    </row>
    <row r="91" spans="2:14">
      <c r="B91" s="87" t="s">
        <v>1560</v>
      </c>
      <c r="C91" s="84" t="s">
        <v>1561</v>
      </c>
      <c r="D91" s="97" t="s">
        <v>1208</v>
      </c>
      <c r="E91" s="84"/>
      <c r="F91" s="97" t="s">
        <v>1427</v>
      </c>
      <c r="G91" s="97" t="s">
        <v>174</v>
      </c>
      <c r="H91" s="94">
        <v>24611</v>
      </c>
      <c r="I91" s="96">
        <v>3359</v>
      </c>
      <c r="J91" s="84"/>
      <c r="K91" s="94">
        <v>3098.4097200000001</v>
      </c>
      <c r="L91" s="95">
        <v>1.2212452590962302E-4</v>
      </c>
      <c r="M91" s="95">
        <f t="shared" si="3"/>
        <v>3.6980457777731957E-3</v>
      </c>
      <c r="N91" s="95">
        <f>K91/'סכום נכסי הקרן'!$C$42</f>
        <v>6.6082756456813455E-4</v>
      </c>
    </row>
    <row r="92" spans="2:14">
      <c r="B92" s="87" t="s">
        <v>1562</v>
      </c>
      <c r="C92" s="84" t="s">
        <v>1563</v>
      </c>
      <c r="D92" s="97" t="s">
        <v>134</v>
      </c>
      <c r="E92" s="84"/>
      <c r="F92" s="97" t="s">
        <v>1427</v>
      </c>
      <c r="G92" s="97" t="s">
        <v>174</v>
      </c>
      <c r="H92" s="94">
        <v>14333.999999999998</v>
      </c>
      <c r="I92" s="96">
        <v>6880</v>
      </c>
      <c r="J92" s="84"/>
      <c r="K92" s="94">
        <v>3696.1996400000003</v>
      </c>
      <c r="L92" s="95">
        <v>3.0627214324733165E-4</v>
      </c>
      <c r="M92" s="95">
        <f t="shared" si="3"/>
        <v>4.4115261400964126E-3</v>
      </c>
      <c r="N92" s="95">
        <f>K92/'סכום נכסי הקרן'!$C$42</f>
        <v>7.8832395550928482E-4</v>
      </c>
    </row>
    <row r="93" spans="2:14">
      <c r="B93" s="87" t="s">
        <v>1564</v>
      </c>
      <c r="C93" s="84" t="s">
        <v>1565</v>
      </c>
      <c r="D93" s="97" t="s">
        <v>1208</v>
      </c>
      <c r="E93" s="84"/>
      <c r="F93" s="97" t="s">
        <v>1427</v>
      </c>
      <c r="G93" s="97" t="s">
        <v>174</v>
      </c>
      <c r="H93" s="94">
        <v>74948</v>
      </c>
      <c r="I93" s="96">
        <v>3304</v>
      </c>
      <c r="J93" s="84"/>
      <c r="K93" s="94">
        <v>9281.1046400000014</v>
      </c>
      <c r="L93" s="95">
        <v>6.1787267529404269E-4</v>
      </c>
      <c r="M93" s="95">
        <f t="shared" si="3"/>
        <v>1.1077279291204657E-2</v>
      </c>
      <c r="N93" s="95">
        <f>K93/'סכום נכסי הקרן'!$C$42</f>
        <v>1.979470221825025E-3</v>
      </c>
    </row>
    <row r="94" spans="2:14">
      <c r="B94" s="87" t="s">
        <v>1566</v>
      </c>
      <c r="C94" s="84" t="s">
        <v>1567</v>
      </c>
      <c r="D94" s="97" t="s">
        <v>1208</v>
      </c>
      <c r="E94" s="84"/>
      <c r="F94" s="97" t="s">
        <v>1427</v>
      </c>
      <c r="G94" s="97" t="s">
        <v>174</v>
      </c>
      <c r="H94" s="94">
        <v>283145</v>
      </c>
      <c r="I94" s="96">
        <v>7794</v>
      </c>
      <c r="J94" s="84"/>
      <c r="K94" s="94">
        <v>82712.068230000004</v>
      </c>
      <c r="L94" s="95">
        <v>1.0900628653416078E-3</v>
      </c>
      <c r="M94" s="95">
        <f t="shared" si="3"/>
        <v>9.871935680889872E-2</v>
      </c>
      <c r="N94" s="95">
        <f>K94/'סכום נכסי הקרן'!$C$42</f>
        <v>1.7640796262678997E-2</v>
      </c>
    </row>
    <row r="95" spans="2:14">
      <c r="D95" s="1"/>
      <c r="E95" s="1"/>
      <c r="F95" s="1"/>
      <c r="G95" s="1"/>
    </row>
    <row r="96" spans="2:14">
      <c r="D96" s="1"/>
      <c r="E96" s="1"/>
      <c r="F96" s="1"/>
      <c r="G96" s="1"/>
    </row>
    <row r="97" spans="2:7">
      <c r="D97" s="1"/>
      <c r="E97" s="1"/>
      <c r="F97" s="1"/>
      <c r="G97" s="1"/>
    </row>
    <row r="98" spans="2:7">
      <c r="B98" s="99" t="s">
        <v>265</v>
      </c>
      <c r="D98" s="1"/>
      <c r="E98" s="1"/>
      <c r="F98" s="1"/>
      <c r="G98" s="1"/>
    </row>
    <row r="99" spans="2:7">
      <c r="B99" s="99" t="s">
        <v>123</v>
      </c>
      <c r="D99" s="1"/>
      <c r="E99" s="1"/>
      <c r="F99" s="1"/>
      <c r="G99" s="1"/>
    </row>
    <row r="100" spans="2:7">
      <c r="B100" s="99" t="s">
        <v>248</v>
      </c>
      <c r="D100" s="1"/>
      <c r="E100" s="1"/>
      <c r="F100" s="1"/>
      <c r="G100" s="1"/>
    </row>
    <row r="101" spans="2:7">
      <c r="B101" s="99" t="s">
        <v>256</v>
      </c>
      <c r="D101" s="1"/>
      <c r="E101" s="1"/>
      <c r="F101" s="1"/>
      <c r="G101" s="1"/>
    </row>
    <row r="102" spans="2:7">
      <c r="B102" s="99" t="s">
        <v>263</v>
      </c>
      <c r="D102" s="1"/>
      <c r="E102" s="1"/>
      <c r="F102" s="1"/>
      <c r="G102" s="1"/>
    </row>
    <row r="103" spans="2:7">
      <c r="D103" s="1"/>
      <c r="E103" s="1"/>
      <c r="F103" s="1"/>
      <c r="G103" s="1"/>
    </row>
    <row r="104" spans="2:7">
      <c r="D104" s="1"/>
      <c r="E104" s="1"/>
      <c r="F104" s="1"/>
      <c r="G104" s="1"/>
    </row>
    <row r="105" spans="2:7">
      <c r="D105" s="1"/>
      <c r="E105" s="1"/>
      <c r="F105" s="1"/>
      <c r="G105" s="1"/>
    </row>
    <row r="106" spans="2:7">
      <c r="D106" s="1"/>
      <c r="E106" s="1"/>
      <c r="F106" s="1"/>
      <c r="G106" s="1"/>
    </row>
    <row r="107" spans="2:7">
      <c r="D107" s="1"/>
      <c r="E107" s="1"/>
      <c r="F107" s="1"/>
      <c r="G107" s="1"/>
    </row>
    <row r="108" spans="2:7">
      <c r="D108" s="1"/>
      <c r="E108" s="1"/>
      <c r="F108" s="1"/>
      <c r="G108" s="1"/>
    </row>
    <row r="109" spans="2:7">
      <c r="D109" s="1"/>
      <c r="E109" s="1"/>
      <c r="F109" s="1"/>
      <c r="G109" s="1"/>
    </row>
    <row r="110" spans="2:7">
      <c r="D110" s="1"/>
      <c r="E110" s="1"/>
      <c r="F110" s="1"/>
      <c r="G110" s="1"/>
    </row>
    <row r="111" spans="2:7">
      <c r="D111" s="1"/>
      <c r="E111" s="1"/>
      <c r="F111" s="1"/>
      <c r="G111" s="1"/>
    </row>
    <row r="112" spans="2:7">
      <c r="D112" s="1"/>
      <c r="E112" s="1"/>
      <c r="F112" s="1"/>
      <c r="G112" s="1"/>
    </row>
    <row r="113" spans="4:7">
      <c r="D113" s="1"/>
      <c r="E113" s="1"/>
      <c r="F113" s="1"/>
      <c r="G113" s="1"/>
    </row>
    <row r="114" spans="4:7">
      <c r="D114" s="1"/>
      <c r="E114" s="1"/>
      <c r="F114" s="1"/>
      <c r="G114" s="1"/>
    </row>
    <row r="115" spans="4:7">
      <c r="D115" s="1"/>
      <c r="E115" s="1"/>
      <c r="F115" s="1"/>
      <c r="G115" s="1"/>
    </row>
    <row r="116" spans="4:7">
      <c r="D116" s="1"/>
      <c r="E116" s="1"/>
      <c r="F116" s="1"/>
      <c r="G116" s="1"/>
    </row>
    <row r="117" spans="4:7">
      <c r="D117" s="1"/>
      <c r="E117" s="1"/>
      <c r="F117" s="1"/>
      <c r="G117" s="1"/>
    </row>
    <row r="118" spans="4:7">
      <c r="D118" s="1"/>
      <c r="E118" s="1"/>
      <c r="F118" s="1"/>
      <c r="G118" s="1"/>
    </row>
    <row r="119" spans="4:7">
      <c r="D119" s="1"/>
      <c r="E119" s="1"/>
      <c r="F119" s="1"/>
      <c r="G119" s="1"/>
    </row>
    <row r="120" spans="4:7">
      <c r="D120" s="1"/>
      <c r="E120" s="1"/>
      <c r="F120" s="1"/>
      <c r="G120" s="1"/>
    </row>
    <row r="121" spans="4:7">
      <c r="D121" s="1"/>
      <c r="E121" s="1"/>
      <c r="F121" s="1"/>
      <c r="G121" s="1"/>
    </row>
    <row r="122" spans="4:7">
      <c r="D122" s="1"/>
      <c r="E122" s="1"/>
      <c r="F122" s="1"/>
      <c r="G122" s="1"/>
    </row>
    <row r="123" spans="4:7">
      <c r="D123" s="1"/>
      <c r="E123" s="1"/>
      <c r="F123" s="1"/>
      <c r="G123" s="1"/>
    </row>
    <row r="124" spans="4:7">
      <c r="D124" s="1"/>
      <c r="E124" s="1"/>
      <c r="F124" s="1"/>
      <c r="G124" s="1"/>
    </row>
    <row r="125" spans="4:7">
      <c r="D125" s="1"/>
      <c r="E125" s="1"/>
      <c r="F125" s="1"/>
      <c r="G125" s="1"/>
    </row>
    <row r="126" spans="4:7">
      <c r="D126" s="1"/>
      <c r="E126" s="1"/>
      <c r="F126" s="1"/>
      <c r="G126" s="1"/>
    </row>
    <row r="127" spans="4:7">
      <c r="D127" s="1"/>
      <c r="E127" s="1"/>
      <c r="F127" s="1"/>
      <c r="G127" s="1"/>
    </row>
    <row r="128" spans="4:7">
      <c r="D128" s="1"/>
      <c r="E128" s="1"/>
      <c r="F128" s="1"/>
      <c r="G128" s="1"/>
    </row>
    <row r="129" spans="4:7">
      <c r="D129" s="1"/>
      <c r="E129" s="1"/>
      <c r="F129" s="1"/>
      <c r="G129" s="1"/>
    </row>
    <row r="130" spans="4:7">
      <c r="D130" s="1"/>
      <c r="E130" s="1"/>
      <c r="F130" s="1"/>
      <c r="G130" s="1"/>
    </row>
    <row r="131" spans="4:7">
      <c r="D131" s="1"/>
      <c r="E131" s="1"/>
      <c r="F131" s="1"/>
      <c r="G131" s="1"/>
    </row>
    <row r="132" spans="4:7">
      <c r="D132" s="1"/>
      <c r="E132" s="1"/>
      <c r="F132" s="1"/>
      <c r="G132" s="1"/>
    </row>
    <row r="133" spans="4:7">
      <c r="D133" s="1"/>
      <c r="E133" s="1"/>
      <c r="F133" s="1"/>
      <c r="G133" s="1"/>
    </row>
    <row r="134" spans="4:7">
      <c r="D134" s="1"/>
      <c r="E134" s="1"/>
      <c r="F134" s="1"/>
      <c r="G134" s="1"/>
    </row>
    <row r="135" spans="4:7">
      <c r="D135" s="1"/>
      <c r="E135" s="1"/>
      <c r="F135" s="1"/>
      <c r="G135" s="1"/>
    </row>
    <row r="136" spans="4:7">
      <c r="D136" s="1"/>
      <c r="E136" s="1"/>
      <c r="F136" s="1"/>
      <c r="G136" s="1"/>
    </row>
    <row r="137" spans="4:7">
      <c r="D137" s="1"/>
      <c r="E137" s="1"/>
      <c r="F137" s="1"/>
      <c r="G137" s="1"/>
    </row>
    <row r="138" spans="4:7">
      <c r="D138" s="1"/>
      <c r="E138" s="1"/>
      <c r="F138" s="1"/>
      <c r="G138" s="1"/>
    </row>
    <row r="139" spans="4:7">
      <c r="D139" s="1"/>
      <c r="E139" s="1"/>
      <c r="F139" s="1"/>
      <c r="G139" s="1"/>
    </row>
    <row r="140" spans="4:7">
      <c r="D140" s="1"/>
      <c r="E140" s="1"/>
      <c r="F140" s="1"/>
      <c r="G140" s="1"/>
    </row>
    <row r="141" spans="4:7">
      <c r="D141" s="1"/>
      <c r="E141" s="1"/>
      <c r="F141" s="1"/>
      <c r="G141" s="1"/>
    </row>
    <row r="142" spans="4:7">
      <c r="D142" s="1"/>
      <c r="E142" s="1"/>
      <c r="F142" s="1"/>
      <c r="G142" s="1"/>
    </row>
    <row r="143" spans="4:7">
      <c r="D143" s="1"/>
      <c r="E143" s="1"/>
      <c r="F143" s="1"/>
      <c r="G143" s="1"/>
    </row>
    <row r="144" spans="4:7">
      <c r="D144" s="1"/>
      <c r="E144" s="1"/>
      <c r="F144" s="1"/>
      <c r="G144" s="1"/>
    </row>
    <row r="145" spans="4:7">
      <c r="D145" s="1"/>
      <c r="E145" s="1"/>
      <c r="F145" s="1"/>
      <c r="G145" s="1"/>
    </row>
    <row r="146" spans="4:7">
      <c r="D146" s="1"/>
      <c r="E146" s="1"/>
      <c r="F146" s="1"/>
      <c r="G146" s="1"/>
    </row>
    <row r="147" spans="4:7">
      <c r="D147" s="1"/>
      <c r="E147" s="1"/>
      <c r="F147" s="1"/>
      <c r="G147" s="1"/>
    </row>
    <row r="148" spans="4:7">
      <c r="D148" s="1"/>
      <c r="E148" s="1"/>
      <c r="F148" s="1"/>
      <c r="G148" s="1"/>
    </row>
    <row r="149" spans="4:7">
      <c r="D149" s="1"/>
      <c r="E149" s="1"/>
      <c r="F149" s="1"/>
      <c r="G149" s="1"/>
    </row>
    <row r="150" spans="4:7">
      <c r="D150" s="1"/>
      <c r="E150" s="1"/>
      <c r="F150" s="1"/>
      <c r="G150" s="1"/>
    </row>
    <row r="151" spans="4:7">
      <c r="D151" s="1"/>
      <c r="E151" s="1"/>
      <c r="F151" s="1"/>
      <c r="G151" s="1"/>
    </row>
    <row r="152" spans="4:7">
      <c r="D152" s="1"/>
      <c r="E152" s="1"/>
      <c r="F152" s="1"/>
      <c r="G152" s="1"/>
    </row>
    <row r="153" spans="4:7">
      <c r="D153" s="1"/>
      <c r="E153" s="1"/>
      <c r="F153" s="1"/>
      <c r="G153" s="1"/>
    </row>
    <row r="154" spans="4:7">
      <c r="D154" s="1"/>
      <c r="E154" s="1"/>
      <c r="F154" s="1"/>
      <c r="G154" s="1"/>
    </row>
    <row r="155" spans="4:7">
      <c r="D155" s="1"/>
      <c r="E155" s="1"/>
      <c r="F155" s="1"/>
      <c r="G155" s="1"/>
    </row>
    <row r="156" spans="4:7">
      <c r="D156" s="1"/>
      <c r="E156" s="1"/>
      <c r="F156" s="1"/>
      <c r="G156" s="1"/>
    </row>
    <row r="157" spans="4:7">
      <c r="D157" s="1"/>
      <c r="E157" s="1"/>
      <c r="F157" s="1"/>
      <c r="G157" s="1"/>
    </row>
    <row r="158" spans="4:7">
      <c r="D158" s="1"/>
      <c r="E158" s="1"/>
      <c r="F158" s="1"/>
      <c r="G158" s="1"/>
    </row>
    <row r="159" spans="4:7">
      <c r="D159" s="1"/>
      <c r="E159" s="1"/>
      <c r="F159" s="1"/>
      <c r="G159" s="1"/>
    </row>
    <row r="160" spans="4:7">
      <c r="D160" s="1"/>
      <c r="E160" s="1"/>
      <c r="F160" s="1"/>
      <c r="G160" s="1"/>
    </row>
    <row r="161" spans="4:7">
      <c r="D161" s="1"/>
      <c r="E161" s="1"/>
      <c r="F161" s="1"/>
      <c r="G161" s="1"/>
    </row>
    <row r="162" spans="4:7">
      <c r="D162" s="1"/>
      <c r="E162" s="1"/>
      <c r="F162" s="1"/>
      <c r="G162" s="1"/>
    </row>
    <row r="163" spans="4:7">
      <c r="D163" s="1"/>
      <c r="E163" s="1"/>
      <c r="F163" s="1"/>
      <c r="G163" s="1"/>
    </row>
    <row r="164" spans="4:7">
      <c r="D164" s="1"/>
      <c r="E164" s="1"/>
      <c r="F164" s="1"/>
      <c r="G164" s="1"/>
    </row>
    <row r="165" spans="4:7">
      <c r="D165" s="1"/>
      <c r="E165" s="1"/>
      <c r="F165" s="1"/>
      <c r="G165" s="1"/>
    </row>
    <row r="166" spans="4:7">
      <c r="D166" s="1"/>
      <c r="E166" s="1"/>
      <c r="F166" s="1"/>
      <c r="G166" s="1"/>
    </row>
    <row r="167" spans="4:7">
      <c r="D167" s="1"/>
      <c r="E167" s="1"/>
      <c r="F167" s="1"/>
      <c r="G167" s="1"/>
    </row>
    <row r="168" spans="4:7">
      <c r="D168" s="1"/>
      <c r="E168" s="1"/>
      <c r="F168" s="1"/>
      <c r="G168" s="1"/>
    </row>
    <row r="169" spans="4:7">
      <c r="D169" s="1"/>
      <c r="E169" s="1"/>
      <c r="F169" s="1"/>
      <c r="G169" s="1"/>
    </row>
    <row r="170" spans="4:7">
      <c r="D170" s="1"/>
      <c r="E170" s="1"/>
      <c r="F170" s="1"/>
      <c r="G170" s="1"/>
    </row>
    <row r="171" spans="4:7">
      <c r="D171" s="1"/>
      <c r="E171" s="1"/>
      <c r="F171" s="1"/>
      <c r="G171" s="1"/>
    </row>
    <row r="172" spans="4:7">
      <c r="D172" s="1"/>
      <c r="E172" s="1"/>
      <c r="F172" s="1"/>
      <c r="G172" s="1"/>
    </row>
    <row r="173" spans="4:7">
      <c r="D173" s="1"/>
      <c r="E173" s="1"/>
      <c r="F173" s="1"/>
      <c r="G173" s="1"/>
    </row>
    <row r="174" spans="4:7">
      <c r="D174" s="1"/>
      <c r="E174" s="1"/>
      <c r="F174" s="1"/>
      <c r="G174" s="1"/>
    </row>
    <row r="175" spans="4:7">
      <c r="D175" s="1"/>
      <c r="E175" s="1"/>
      <c r="F175" s="1"/>
      <c r="G175" s="1"/>
    </row>
    <row r="176" spans="4:7">
      <c r="D176" s="1"/>
      <c r="E176" s="1"/>
      <c r="F176" s="1"/>
      <c r="G176" s="1"/>
    </row>
    <row r="177" spans="4:7">
      <c r="D177" s="1"/>
      <c r="E177" s="1"/>
      <c r="F177" s="1"/>
      <c r="G177" s="1"/>
    </row>
    <row r="178" spans="4:7">
      <c r="D178" s="1"/>
      <c r="E178" s="1"/>
      <c r="F178" s="1"/>
      <c r="G178" s="1"/>
    </row>
    <row r="179" spans="4:7">
      <c r="D179" s="1"/>
      <c r="E179" s="1"/>
      <c r="F179" s="1"/>
      <c r="G179" s="1"/>
    </row>
    <row r="180" spans="4:7">
      <c r="D180" s="1"/>
      <c r="E180" s="1"/>
      <c r="F180" s="1"/>
      <c r="G180" s="1"/>
    </row>
    <row r="181" spans="4:7">
      <c r="D181" s="1"/>
      <c r="E181" s="1"/>
      <c r="F181" s="1"/>
      <c r="G181" s="1"/>
    </row>
    <row r="182" spans="4:7">
      <c r="D182" s="1"/>
      <c r="E182" s="1"/>
      <c r="F182" s="1"/>
      <c r="G182" s="1"/>
    </row>
    <row r="183" spans="4:7">
      <c r="D183" s="1"/>
      <c r="E183" s="1"/>
      <c r="F183" s="1"/>
      <c r="G183" s="1"/>
    </row>
    <row r="184" spans="4:7">
      <c r="D184" s="1"/>
      <c r="E184" s="1"/>
      <c r="F184" s="1"/>
      <c r="G184" s="1"/>
    </row>
    <row r="185" spans="4:7">
      <c r="D185" s="1"/>
      <c r="E185" s="1"/>
      <c r="F185" s="1"/>
      <c r="G185" s="1"/>
    </row>
    <row r="186" spans="4:7">
      <c r="D186" s="1"/>
      <c r="E186" s="1"/>
      <c r="F186" s="1"/>
      <c r="G186" s="1"/>
    </row>
    <row r="187" spans="4:7">
      <c r="D187" s="1"/>
      <c r="E187" s="1"/>
      <c r="F187" s="1"/>
      <c r="G187" s="1"/>
    </row>
    <row r="188" spans="4:7">
      <c r="D188" s="1"/>
      <c r="E188" s="1"/>
      <c r="F188" s="1"/>
      <c r="G188" s="1"/>
    </row>
    <row r="189" spans="4:7">
      <c r="D189" s="1"/>
      <c r="E189" s="1"/>
      <c r="F189" s="1"/>
      <c r="G189" s="1"/>
    </row>
    <row r="190" spans="4:7">
      <c r="D190" s="1"/>
      <c r="E190" s="1"/>
      <c r="F190" s="1"/>
      <c r="G190" s="1"/>
    </row>
    <row r="191" spans="4:7">
      <c r="D191" s="1"/>
      <c r="E191" s="1"/>
      <c r="F191" s="1"/>
      <c r="G191" s="1"/>
    </row>
    <row r="192" spans="4:7">
      <c r="D192" s="1"/>
      <c r="E192" s="1"/>
      <c r="F192" s="1"/>
      <c r="G192" s="1"/>
    </row>
    <row r="193" spans="4:7">
      <c r="D193" s="1"/>
      <c r="E193" s="1"/>
      <c r="F193" s="1"/>
      <c r="G193" s="1"/>
    </row>
    <row r="194" spans="4:7">
      <c r="D194" s="1"/>
      <c r="E194" s="1"/>
      <c r="F194" s="1"/>
      <c r="G194" s="1"/>
    </row>
    <row r="195" spans="4:7">
      <c r="D195" s="1"/>
      <c r="E195" s="1"/>
      <c r="F195" s="1"/>
      <c r="G195" s="1"/>
    </row>
    <row r="196" spans="4:7">
      <c r="D196" s="1"/>
      <c r="E196" s="1"/>
      <c r="F196" s="1"/>
      <c r="G196" s="1"/>
    </row>
    <row r="197" spans="4:7">
      <c r="D197" s="1"/>
      <c r="E197" s="1"/>
      <c r="F197" s="1"/>
      <c r="G197" s="1"/>
    </row>
    <row r="198" spans="4:7">
      <c r="D198" s="1"/>
      <c r="E198" s="1"/>
      <c r="F198" s="1"/>
      <c r="G198" s="1"/>
    </row>
    <row r="199" spans="4:7">
      <c r="D199" s="1"/>
      <c r="E199" s="1"/>
      <c r="F199" s="1"/>
      <c r="G199" s="1"/>
    </row>
    <row r="200" spans="4:7">
      <c r="D200" s="1"/>
      <c r="E200" s="1"/>
      <c r="F200" s="1"/>
      <c r="G200" s="1"/>
    </row>
    <row r="201" spans="4:7">
      <c r="D201" s="1"/>
      <c r="E201" s="1"/>
      <c r="F201" s="1"/>
      <c r="G201" s="1"/>
    </row>
    <row r="202" spans="4:7">
      <c r="D202" s="1"/>
      <c r="E202" s="1"/>
      <c r="F202" s="1"/>
      <c r="G202" s="1"/>
    </row>
    <row r="203" spans="4:7">
      <c r="D203" s="1"/>
      <c r="E203" s="1"/>
      <c r="F203" s="1"/>
      <c r="G203" s="1"/>
    </row>
    <row r="204" spans="4:7">
      <c r="D204" s="1"/>
      <c r="E204" s="1"/>
      <c r="F204" s="1"/>
      <c r="G204" s="1"/>
    </row>
    <row r="205" spans="4:7">
      <c r="D205" s="1"/>
      <c r="E205" s="1"/>
      <c r="F205" s="1"/>
      <c r="G205" s="1"/>
    </row>
    <row r="206" spans="4:7">
      <c r="D206" s="1"/>
      <c r="E206" s="1"/>
      <c r="F206" s="1"/>
      <c r="G206" s="1"/>
    </row>
    <row r="207" spans="4:7">
      <c r="D207" s="1"/>
      <c r="E207" s="1"/>
      <c r="F207" s="1"/>
      <c r="G207" s="1"/>
    </row>
    <row r="208" spans="4:7">
      <c r="D208" s="1"/>
      <c r="E208" s="1"/>
      <c r="F208" s="1"/>
      <c r="G208" s="1"/>
    </row>
    <row r="209" spans="4:7">
      <c r="D209" s="1"/>
      <c r="E209" s="1"/>
      <c r="F209" s="1"/>
      <c r="G209" s="1"/>
    </row>
    <row r="210" spans="4:7">
      <c r="D210" s="1"/>
      <c r="E210" s="1"/>
      <c r="F210" s="1"/>
      <c r="G210" s="1"/>
    </row>
    <row r="211" spans="4:7">
      <c r="D211" s="1"/>
      <c r="E211" s="1"/>
      <c r="F211" s="1"/>
      <c r="G211" s="1"/>
    </row>
    <row r="212" spans="4:7">
      <c r="D212" s="1"/>
      <c r="E212" s="1"/>
      <c r="F212" s="1"/>
      <c r="G212" s="1"/>
    </row>
    <row r="213" spans="4:7">
      <c r="D213" s="1"/>
      <c r="E213" s="1"/>
      <c r="F213" s="1"/>
      <c r="G213" s="1"/>
    </row>
    <row r="214" spans="4:7">
      <c r="D214" s="1"/>
      <c r="E214" s="1"/>
      <c r="F214" s="1"/>
      <c r="G214" s="1"/>
    </row>
    <row r="215" spans="4:7">
      <c r="D215" s="1"/>
      <c r="E215" s="1"/>
      <c r="F215" s="1"/>
      <c r="G215" s="1"/>
    </row>
    <row r="216" spans="4:7">
      <c r="D216" s="1"/>
      <c r="E216" s="1"/>
      <c r="F216" s="1"/>
      <c r="G216" s="1"/>
    </row>
    <row r="217" spans="4:7">
      <c r="D217" s="1"/>
      <c r="E217" s="1"/>
      <c r="F217" s="1"/>
      <c r="G217" s="1"/>
    </row>
    <row r="218" spans="4:7">
      <c r="D218" s="1"/>
      <c r="E218" s="1"/>
      <c r="F218" s="1"/>
      <c r="G218" s="1"/>
    </row>
    <row r="219" spans="4:7">
      <c r="D219" s="1"/>
      <c r="E219" s="1"/>
      <c r="F219" s="1"/>
      <c r="G219" s="1"/>
    </row>
    <row r="220" spans="4:7">
      <c r="D220" s="1"/>
      <c r="E220" s="1"/>
      <c r="F220" s="1"/>
      <c r="G220" s="1"/>
    </row>
    <row r="221" spans="4:7">
      <c r="D221" s="1"/>
      <c r="E221" s="1"/>
      <c r="F221" s="1"/>
      <c r="G221" s="1"/>
    </row>
    <row r="222" spans="4:7">
      <c r="D222" s="1"/>
      <c r="E222" s="1"/>
      <c r="F222" s="1"/>
      <c r="G222" s="1"/>
    </row>
    <row r="223" spans="4:7">
      <c r="D223" s="1"/>
      <c r="E223" s="1"/>
      <c r="F223" s="1"/>
      <c r="G223" s="1"/>
    </row>
    <row r="224" spans="4:7">
      <c r="D224" s="1"/>
      <c r="E224" s="1"/>
      <c r="F224" s="1"/>
      <c r="G224" s="1"/>
    </row>
    <row r="225" spans="4:7">
      <c r="D225" s="1"/>
      <c r="E225" s="1"/>
      <c r="F225" s="1"/>
      <c r="G225" s="1"/>
    </row>
    <row r="226" spans="4:7">
      <c r="D226" s="1"/>
      <c r="E226" s="1"/>
      <c r="F226" s="1"/>
      <c r="G226" s="1"/>
    </row>
    <row r="227" spans="4:7">
      <c r="D227" s="1"/>
      <c r="E227" s="1"/>
      <c r="F227" s="1"/>
      <c r="G227" s="1"/>
    </row>
    <row r="228" spans="4:7">
      <c r="D228" s="1"/>
      <c r="E228" s="1"/>
      <c r="F228" s="1"/>
      <c r="G228" s="1"/>
    </row>
    <row r="229" spans="4:7">
      <c r="D229" s="1"/>
      <c r="E229" s="1"/>
      <c r="F229" s="1"/>
      <c r="G229" s="1"/>
    </row>
    <row r="230" spans="4:7">
      <c r="D230" s="1"/>
      <c r="E230" s="1"/>
      <c r="F230" s="1"/>
      <c r="G230" s="1"/>
    </row>
    <row r="231" spans="4:7">
      <c r="D231" s="1"/>
      <c r="E231" s="1"/>
      <c r="F231" s="1"/>
      <c r="G231" s="1"/>
    </row>
    <row r="232" spans="4:7">
      <c r="D232" s="1"/>
      <c r="E232" s="1"/>
      <c r="F232" s="1"/>
      <c r="G232" s="1"/>
    </row>
    <row r="233" spans="4:7">
      <c r="D233" s="1"/>
      <c r="E233" s="1"/>
      <c r="F233" s="1"/>
      <c r="G233" s="1"/>
    </row>
    <row r="234" spans="4:7">
      <c r="D234" s="1"/>
      <c r="E234" s="1"/>
      <c r="F234" s="1"/>
      <c r="G234" s="1"/>
    </row>
    <row r="235" spans="4:7">
      <c r="D235" s="1"/>
      <c r="E235" s="1"/>
      <c r="F235" s="1"/>
      <c r="G235" s="1"/>
    </row>
    <row r="236" spans="4:7">
      <c r="D236" s="1"/>
      <c r="E236" s="1"/>
      <c r="F236" s="1"/>
      <c r="G236" s="1"/>
    </row>
    <row r="237" spans="4:7">
      <c r="D237" s="1"/>
      <c r="E237" s="1"/>
      <c r="F237" s="1"/>
      <c r="G237" s="1"/>
    </row>
    <row r="238" spans="4:7">
      <c r="D238" s="1"/>
      <c r="E238" s="1"/>
      <c r="F238" s="1"/>
      <c r="G238" s="1"/>
    </row>
    <row r="239" spans="4:7">
      <c r="D239" s="1"/>
      <c r="E239" s="1"/>
      <c r="F239" s="1"/>
      <c r="G239" s="1"/>
    </row>
    <row r="240" spans="4:7">
      <c r="D240" s="1"/>
      <c r="E240" s="1"/>
      <c r="F240" s="1"/>
      <c r="G240" s="1"/>
    </row>
    <row r="241" spans="2:7">
      <c r="D241" s="1"/>
      <c r="E241" s="1"/>
      <c r="F241" s="1"/>
      <c r="G241" s="1"/>
    </row>
    <row r="242" spans="2:7">
      <c r="D242" s="1"/>
      <c r="E242" s="1"/>
      <c r="F242" s="1"/>
      <c r="G242" s="1"/>
    </row>
    <row r="243" spans="2:7">
      <c r="D243" s="1"/>
      <c r="E243" s="1"/>
      <c r="F243" s="1"/>
      <c r="G243" s="1"/>
    </row>
    <row r="244" spans="2:7">
      <c r="D244" s="1"/>
      <c r="E244" s="1"/>
      <c r="F244" s="1"/>
      <c r="G244" s="1"/>
    </row>
    <row r="245" spans="2:7">
      <c r="D245" s="1"/>
      <c r="E245" s="1"/>
      <c r="F245" s="1"/>
      <c r="G245" s="1"/>
    </row>
    <row r="246" spans="2:7">
      <c r="D246" s="1"/>
      <c r="E246" s="1"/>
      <c r="F246" s="1"/>
      <c r="G246" s="1"/>
    </row>
    <row r="247" spans="2:7">
      <c r="D247" s="1"/>
      <c r="E247" s="1"/>
      <c r="F247" s="1"/>
      <c r="G247" s="1"/>
    </row>
    <row r="248" spans="2:7">
      <c r="D248" s="1"/>
      <c r="E248" s="1"/>
      <c r="F248" s="1"/>
      <c r="G248" s="1"/>
    </row>
    <row r="249" spans="2:7">
      <c r="D249" s="1"/>
      <c r="E249" s="1"/>
      <c r="F249" s="1"/>
      <c r="G249" s="1"/>
    </row>
    <row r="250" spans="2:7">
      <c r="B250" s="44"/>
      <c r="D250" s="1"/>
      <c r="E250" s="1"/>
      <c r="F250" s="1"/>
      <c r="G250" s="1"/>
    </row>
    <row r="251" spans="2:7">
      <c r="B251" s="44"/>
      <c r="D251" s="1"/>
      <c r="E251" s="1"/>
      <c r="F251" s="1"/>
      <c r="G251" s="1"/>
    </row>
    <row r="252" spans="2:7">
      <c r="B252" s="3"/>
      <c r="D252" s="1"/>
      <c r="E252" s="1"/>
      <c r="F252" s="1"/>
      <c r="G252" s="1"/>
    </row>
    <row r="253" spans="2:7">
      <c r="D253" s="1"/>
      <c r="E253" s="1"/>
      <c r="F253" s="1"/>
      <c r="G253" s="1"/>
    </row>
    <row r="254" spans="2:7">
      <c r="D254" s="1"/>
      <c r="E254" s="1"/>
      <c r="F254" s="1"/>
      <c r="G254" s="1"/>
    </row>
    <row r="255" spans="2:7">
      <c r="D255" s="1"/>
      <c r="E255" s="1"/>
      <c r="F255" s="1"/>
      <c r="G255" s="1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43 AG49:AG1048576 K1:AF1048576 AH1:XFD1048576 AG1:AG43 B45:B97 B99:B1048576 D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327"/>
  <sheetViews>
    <sheetView rightToLeft="1" topLeftCell="A7" workbookViewId="0">
      <selection activeCell="K28" sqref="K28:K29"/>
    </sheetView>
  </sheetViews>
  <sheetFormatPr defaultColWidth="9.140625" defaultRowHeight="18"/>
  <cols>
    <col min="1" max="1" width="6.28515625" style="1" customWidth="1"/>
    <col min="2" max="2" width="45" style="2" bestFit="1" customWidth="1"/>
    <col min="3" max="3" width="41.710937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11.28515625" style="1" bestFit="1" customWidth="1"/>
    <col min="11" max="11" width="10.7109375" style="1" bestFit="1" customWidth="1"/>
    <col min="12" max="12" width="11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" width="7.5703125" style="1" customWidth="1"/>
    <col min="17" max="17" width="6.7109375" style="1" customWidth="1"/>
    <col min="18" max="18" width="7.7109375" style="1" customWidth="1"/>
    <col min="19" max="19" width="7.140625" style="1" customWidth="1"/>
    <col min="20" max="20" width="6" style="1" customWidth="1"/>
    <col min="21" max="21" width="7.85546875" style="1" customWidth="1"/>
    <col min="22" max="22" width="8.140625" style="1" customWidth="1"/>
    <col min="23" max="23" width="6.28515625" style="1" customWidth="1"/>
    <col min="24" max="24" width="8" style="1" customWidth="1"/>
    <col min="25" max="25" width="8.7109375" style="1" customWidth="1"/>
    <col min="26" max="26" width="10" style="1" customWidth="1"/>
    <col min="27" max="27" width="9.5703125" style="1" customWidth="1"/>
    <col min="28" max="28" width="6.140625" style="1" customWidth="1"/>
    <col min="29" max="30" width="5.7109375" style="1" customWidth="1"/>
    <col min="31" max="31" width="6.85546875" style="1" customWidth="1"/>
    <col min="32" max="32" width="6.42578125" style="1" customWidth="1"/>
    <col min="33" max="33" width="6.7109375" style="1" customWidth="1"/>
    <col min="34" max="34" width="7.28515625" style="1" customWidth="1"/>
    <col min="35" max="46" width="5.7109375" style="1" customWidth="1"/>
    <col min="47" max="16384" width="9.140625" style="1"/>
  </cols>
  <sheetData>
    <row r="1" spans="2:65">
      <c r="B1" s="57" t="s">
        <v>190</v>
      </c>
      <c r="C1" s="78" t="s" vm="1">
        <v>266</v>
      </c>
    </row>
    <row r="2" spans="2:65">
      <c r="B2" s="57" t="s">
        <v>189</v>
      </c>
      <c r="C2" s="78" t="s">
        <v>267</v>
      </c>
    </row>
    <row r="3" spans="2:65">
      <c r="B3" s="57" t="s">
        <v>191</v>
      </c>
      <c r="C3" s="78" t="s">
        <v>268</v>
      </c>
    </row>
    <row r="4" spans="2:65">
      <c r="B4" s="57" t="s">
        <v>192</v>
      </c>
      <c r="C4" s="78">
        <v>8801</v>
      </c>
    </row>
    <row r="6" spans="2:65" ht="26.25" customHeight="1">
      <c r="B6" s="173" t="s">
        <v>220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</row>
    <row r="7" spans="2:65" ht="26.25" customHeight="1">
      <c r="B7" s="173" t="s">
        <v>102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5"/>
      <c r="BM7" s="3"/>
    </row>
    <row r="8" spans="2:65" s="3" customFormat="1" ht="78.75">
      <c r="B8" s="23" t="s">
        <v>126</v>
      </c>
      <c r="C8" s="31" t="s">
        <v>48</v>
      </c>
      <c r="D8" s="31" t="s">
        <v>130</v>
      </c>
      <c r="E8" s="31" t="s">
        <v>128</v>
      </c>
      <c r="F8" s="31" t="s">
        <v>70</v>
      </c>
      <c r="G8" s="31" t="s">
        <v>15</v>
      </c>
      <c r="H8" s="31" t="s">
        <v>71</v>
      </c>
      <c r="I8" s="31" t="s">
        <v>112</v>
      </c>
      <c r="J8" s="31" t="s">
        <v>250</v>
      </c>
      <c r="K8" s="31" t="s">
        <v>249</v>
      </c>
      <c r="L8" s="31" t="s">
        <v>67</v>
      </c>
      <c r="M8" s="31" t="s">
        <v>64</v>
      </c>
      <c r="N8" s="31" t="s">
        <v>193</v>
      </c>
      <c r="O8" s="21" t="s">
        <v>195</v>
      </c>
      <c r="P8" s="1"/>
      <c r="Q8" s="1"/>
      <c r="BH8" s="1"/>
      <c r="BI8" s="1"/>
    </row>
    <row r="9" spans="2:65" s="3" customFormat="1" ht="20.25">
      <c r="B9" s="16"/>
      <c r="C9" s="17"/>
      <c r="D9" s="17"/>
      <c r="E9" s="17"/>
      <c r="F9" s="17"/>
      <c r="G9" s="17"/>
      <c r="H9" s="17"/>
      <c r="I9" s="17"/>
      <c r="J9" s="33" t="s">
        <v>257</v>
      </c>
      <c r="K9" s="33"/>
      <c r="L9" s="33" t="s">
        <v>253</v>
      </c>
      <c r="M9" s="33" t="s">
        <v>20</v>
      </c>
      <c r="N9" s="33" t="s">
        <v>20</v>
      </c>
      <c r="O9" s="34" t="s">
        <v>20</v>
      </c>
      <c r="BG9" s="1"/>
      <c r="BH9" s="1"/>
      <c r="BI9" s="1"/>
      <c r="BM9" s="4"/>
    </row>
    <row r="10" spans="2:65" s="4" customFormat="1" ht="18" customHeight="1">
      <c r="B10" s="19"/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1" t="s">
        <v>12</v>
      </c>
      <c r="O10" s="21" t="s">
        <v>13</v>
      </c>
      <c r="P10" s="5"/>
      <c r="BG10" s="1"/>
      <c r="BH10" s="3"/>
      <c r="BI10" s="1"/>
    </row>
    <row r="11" spans="2:65" s="4" customFormat="1" ht="18" customHeight="1">
      <c r="B11" s="121" t="s">
        <v>32</v>
      </c>
      <c r="C11" s="82"/>
      <c r="D11" s="82"/>
      <c r="E11" s="82"/>
      <c r="F11" s="82"/>
      <c r="G11" s="82"/>
      <c r="H11" s="82"/>
      <c r="I11" s="82"/>
      <c r="J11" s="91"/>
      <c r="K11" s="93"/>
      <c r="L11" s="91">
        <v>109480.86657999987</v>
      </c>
      <c r="M11" s="82"/>
      <c r="N11" s="92">
        <f>L11/$L$11</f>
        <v>1</v>
      </c>
      <c r="O11" s="92">
        <f>L11/'סכום נכסי הקרן'!$C$42</f>
        <v>2.3350034684525255E-2</v>
      </c>
      <c r="P11" s="5"/>
      <c r="BG11" s="100"/>
      <c r="BH11" s="3"/>
      <c r="BI11" s="100"/>
      <c r="BM11" s="100"/>
    </row>
    <row r="12" spans="2:65" s="4" customFormat="1" ht="18" customHeight="1">
      <c r="B12" s="81" t="s">
        <v>243</v>
      </c>
      <c r="C12" s="82"/>
      <c r="D12" s="82"/>
      <c r="E12" s="82"/>
      <c r="F12" s="82"/>
      <c r="G12" s="82"/>
      <c r="H12" s="82"/>
      <c r="I12" s="82"/>
      <c r="J12" s="91"/>
      <c r="K12" s="93"/>
      <c r="L12" s="91">
        <v>109480.86657999989</v>
      </c>
      <c r="M12" s="82"/>
      <c r="N12" s="92">
        <f t="shared" ref="N12:N16" si="0">L12/$L$11</f>
        <v>1.0000000000000002</v>
      </c>
      <c r="O12" s="92">
        <f>L12/'סכום נכסי הקרן'!$C$42</f>
        <v>2.3350034684525258E-2</v>
      </c>
      <c r="P12" s="5"/>
      <c r="BG12" s="100"/>
      <c r="BH12" s="3"/>
      <c r="BI12" s="100"/>
      <c r="BM12" s="100"/>
    </row>
    <row r="13" spans="2:65">
      <c r="B13" s="102" t="s">
        <v>56</v>
      </c>
      <c r="C13" s="82"/>
      <c r="D13" s="82"/>
      <c r="E13" s="82"/>
      <c r="F13" s="82"/>
      <c r="G13" s="82"/>
      <c r="H13" s="82"/>
      <c r="I13" s="82"/>
      <c r="J13" s="91"/>
      <c r="K13" s="93"/>
      <c r="L13" s="91">
        <v>32068.152829999999</v>
      </c>
      <c r="M13" s="82"/>
      <c r="N13" s="92">
        <f t="shared" si="0"/>
        <v>0.29291102483708564</v>
      </c>
      <c r="O13" s="92">
        <f>L13/'סכום נכסי הקרן'!$C$42</f>
        <v>6.8394825894257877E-3</v>
      </c>
      <c r="BH13" s="3"/>
    </row>
    <row r="14" spans="2:65" ht="20.25">
      <c r="B14" s="87" t="s">
        <v>1568</v>
      </c>
      <c r="C14" s="84" t="s">
        <v>1569</v>
      </c>
      <c r="D14" s="97" t="s">
        <v>28</v>
      </c>
      <c r="E14" s="84"/>
      <c r="F14" s="97" t="s">
        <v>1427</v>
      </c>
      <c r="G14" s="84" t="s">
        <v>1570</v>
      </c>
      <c r="H14" s="84" t="s">
        <v>1571</v>
      </c>
      <c r="I14" s="97" t="s">
        <v>174</v>
      </c>
      <c r="J14" s="94">
        <v>41237.51</v>
      </c>
      <c r="K14" s="96">
        <v>10892</v>
      </c>
      <c r="L14" s="94">
        <v>16834.477780000001</v>
      </c>
      <c r="M14" s="95">
        <v>6.9370685969411009E-3</v>
      </c>
      <c r="N14" s="95">
        <f t="shared" si="0"/>
        <v>0.15376639138765594</v>
      </c>
      <c r="O14" s="95">
        <f>L14/'סכום נכסי הקרן'!$C$42</f>
        <v>3.5904505722160517E-3</v>
      </c>
      <c r="BH14" s="4"/>
    </row>
    <row r="15" spans="2:65">
      <c r="B15" s="87" t="s">
        <v>1572</v>
      </c>
      <c r="C15" s="84" t="s">
        <v>1573</v>
      </c>
      <c r="D15" s="97" t="s">
        <v>28</v>
      </c>
      <c r="E15" s="84"/>
      <c r="F15" s="97" t="s">
        <v>1427</v>
      </c>
      <c r="G15" s="84" t="s">
        <v>1574</v>
      </c>
      <c r="H15" s="84" t="s">
        <v>1571</v>
      </c>
      <c r="I15" s="97" t="s">
        <v>174</v>
      </c>
      <c r="J15" s="94">
        <v>7148</v>
      </c>
      <c r="K15" s="96">
        <v>28345.72</v>
      </c>
      <c r="L15" s="94">
        <v>7594.0179600000001</v>
      </c>
      <c r="M15" s="95">
        <v>5.4151197462449575E-4</v>
      </c>
      <c r="N15" s="95">
        <f t="shared" si="0"/>
        <v>6.9363882450189582E-2</v>
      </c>
      <c r="O15" s="95">
        <f>L15/'סכום נכסי הקרן'!$C$42</f>
        <v>1.6196490610652595E-3</v>
      </c>
    </row>
    <row r="16" spans="2:65">
      <c r="B16" s="87" t="s">
        <v>1575</v>
      </c>
      <c r="C16" s="84" t="s">
        <v>1576</v>
      </c>
      <c r="D16" s="97" t="s">
        <v>28</v>
      </c>
      <c r="E16" s="84"/>
      <c r="F16" s="97" t="s">
        <v>1427</v>
      </c>
      <c r="G16" s="84" t="s">
        <v>1574</v>
      </c>
      <c r="H16" s="84" t="s">
        <v>1571</v>
      </c>
      <c r="I16" s="97" t="s">
        <v>174</v>
      </c>
      <c r="J16" s="94">
        <v>131675</v>
      </c>
      <c r="K16" s="96">
        <v>1548</v>
      </c>
      <c r="L16" s="94">
        <v>7639.6570899999997</v>
      </c>
      <c r="M16" s="95">
        <v>7.9934219793286214E-4</v>
      </c>
      <c r="N16" s="95">
        <f t="shared" si="0"/>
        <v>6.978075099924011E-2</v>
      </c>
      <c r="O16" s="95">
        <f>L16/'סכום נכסי הקרן'!$C$42</f>
        <v>1.6293829561444771E-3</v>
      </c>
    </row>
    <row r="17" spans="2:15">
      <c r="B17" s="83"/>
      <c r="C17" s="84"/>
      <c r="D17" s="84"/>
      <c r="E17" s="84"/>
      <c r="F17" s="84"/>
      <c r="G17" s="84"/>
      <c r="H17" s="84"/>
      <c r="I17" s="84"/>
      <c r="J17" s="94"/>
      <c r="K17" s="96"/>
      <c r="L17" s="84"/>
      <c r="M17" s="84"/>
      <c r="N17" s="95"/>
      <c r="O17" s="84"/>
    </row>
    <row r="18" spans="2:15">
      <c r="B18" s="102" t="s">
        <v>30</v>
      </c>
      <c r="C18" s="82"/>
      <c r="D18" s="82"/>
      <c r="E18" s="82"/>
      <c r="F18" s="82"/>
      <c r="G18" s="82"/>
      <c r="H18" s="82"/>
      <c r="I18" s="82"/>
      <c r="J18" s="91"/>
      <c r="K18" s="93"/>
      <c r="L18" s="91">
        <v>77412.713749999908</v>
      </c>
      <c r="M18" s="82"/>
      <c r="N18" s="92">
        <f t="shared" ref="N18:N30" si="1">L18/$L$11</f>
        <v>0.70708897516291469</v>
      </c>
      <c r="O18" s="92">
        <f>L18/'סכום נכסי הקרן'!$C$42</f>
        <v>1.6510552095099475E-2</v>
      </c>
    </row>
    <row r="19" spans="2:15">
      <c r="B19" s="87" t="s">
        <v>1577</v>
      </c>
      <c r="C19" s="84" t="s">
        <v>1578</v>
      </c>
      <c r="D19" s="97" t="s">
        <v>28</v>
      </c>
      <c r="E19" s="84"/>
      <c r="F19" s="97" t="s">
        <v>1417</v>
      </c>
      <c r="G19" s="84" t="s">
        <v>1579</v>
      </c>
      <c r="H19" s="84" t="s">
        <v>1571</v>
      </c>
      <c r="I19" s="97" t="s">
        <v>176</v>
      </c>
      <c r="J19" s="94">
        <v>1170</v>
      </c>
      <c r="K19" s="96">
        <v>145704</v>
      </c>
      <c r="L19" s="94">
        <v>7316.0484500000002</v>
      </c>
      <c r="M19" s="95">
        <v>9.8024532330374036E-4</v>
      </c>
      <c r="N19" s="95">
        <f t="shared" si="1"/>
        <v>6.6824904465421053E-2</v>
      </c>
      <c r="O19" s="95">
        <f>L19/'סכום נכסי הקרן'!$C$42</f>
        <v>1.5603638370576683E-3</v>
      </c>
    </row>
    <row r="20" spans="2:15">
      <c r="B20" s="87" t="s">
        <v>1580</v>
      </c>
      <c r="C20" s="84" t="s">
        <v>1581</v>
      </c>
      <c r="D20" s="97" t="s">
        <v>148</v>
      </c>
      <c r="E20" s="84"/>
      <c r="F20" s="97" t="s">
        <v>1417</v>
      </c>
      <c r="G20" s="84" t="s">
        <v>1582</v>
      </c>
      <c r="H20" s="84"/>
      <c r="I20" s="97" t="s">
        <v>176</v>
      </c>
      <c r="J20" s="94">
        <v>17799</v>
      </c>
      <c r="K20" s="96">
        <v>2255</v>
      </c>
      <c r="L20" s="94">
        <v>1722.5085500000002</v>
      </c>
      <c r="M20" s="95">
        <v>1.5531942531337716E-4</v>
      </c>
      <c r="N20" s="95">
        <f t="shared" si="1"/>
        <v>1.5733420859811414E-2</v>
      </c>
      <c r="O20" s="95">
        <f>L20/'סכום נכסי הקרן'!$C$42</f>
        <v>3.6737592278282967E-4</v>
      </c>
    </row>
    <row r="21" spans="2:15">
      <c r="B21" s="87" t="s">
        <v>1583</v>
      </c>
      <c r="C21" s="84" t="s">
        <v>1584</v>
      </c>
      <c r="D21" s="97" t="s">
        <v>28</v>
      </c>
      <c r="E21" s="84"/>
      <c r="F21" s="97" t="s">
        <v>1417</v>
      </c>
      <c r="G21" s="84" t="s">
        <v>1582</v>
      </c>
      <c r="H21" s="84"/>
      <c r="I21" s="97" t="s">
        <v>176</v>
      </c>
      <c r="J21" s="94">
        <v>3479</v>
      </c>
      <c r="K21" s="96">
        <v>108148</v>
      </c>
      <c r="L21" s="94">
        <v>16147.01161</v>
      </c>
      <c r="M21" s="95">
        <v>2.4894409899039543E-3</v>
      </c>
      <c r="N21" s="95">
        <f t="shared" si="1"/>
        <v>0.14748706431000941</v>
      </c>
      <c r="O21" s="95">
        <f>L21/'סכום נכסי הקרן'!$C$42</f>
        <v>3.4438280671575264E-3</v>
      </c>
    </row>
    <row r="22" spans="2:15">
      <c r="B22" s="87" t="s">
        <v>1585</v>
      </c>
      <c r="C22" s="84" t="s">
        <v>1586</v>
      </c>
      <c r="D22" s="97" t="s">
        <v>148</v>
      </c>
      <c r="E22" s="84"/>
      <c r="F22" s="97" t="s">
        <v>1417</v>
      </c>
      <c r="G22" s="84" t="s">
        <v>1582</v>
      </c>
      <c r="H22" s="84"/>
      <c r="I22" s="97" t="s">
        <v>174</v>
      </c>
      <c r="J22" s="94">
        <v>32394.999999999989</v>
      </c>
      <c r="K22" s="96">
        <v>1943</v>
      </c>
      <c r="L22" s="94">
        <v>2359.1218199999007</v>
      </c>
      <c r="M22" s="95">
        <v>3.3095681425535854E-4</v>
      </c>
      <c r="N22" s="95">
        <f t="shared" si="1"/>
        <v>2.1548256729188774E-2</v>
      </c>
      <c r="O22" s="95">
        <f>L22/'סכום נכסי הקרן'!$C$42</f>
        <v>5.0315254201761263E-4</v>
      </c>
    </row>
    <row r="23" spans="2:15">
      <c r="B23" s="87" t="s">
        <v>1587</v>
      </c>
      <c r="C23" s="84" t="s">
        <v>1588</v>
      </c>
      <c r="D23" s="97" t="s">
        <v>28</v>
      </c>
      <c r="E23" s="84"/>
      <c r="F23" s="97" t="s">
        <v>1417</v>
      </c>
      <c r="G23" s="84" t="s">
        <v>1582</v>
      </c>
      <c r="H23" s="84"/>
      <c r="I23" s="97" t="s">
        <v>176</v>
      </c>
      <c r="J23" s="94">
        <v>1512</v>
      </c>
      <c r="K23" s="96">
        <v>25290</v>
      </c>
      <c r="L23" s="94">
        <v>1641.0426</v>
      </c>
      <c r="M23" s="95">
        <v>2.6462817240162915E-4</v>
      </c>
      <c r="N23" s="95">
        <f t="shared" si="1"/>
        <v>1.4989309559409244E-2</v>
      </c>
      <c r="O23" s="95">
        <f>L23/'סכום נכסי הקרן'!$C$42</f>
        <v>3.5000089810929179E-4</v>
      </c>
    </row>
    <row r="24" spans="2:15">
      <c r="B24" s="87" t="s">
        <v>1589</v>
      </c>
      <c r="C24" s="84" t="s">
        <v>1590</v>
      </c>
      <c r="D24" s="97" t="s">
        <v>148</v>
      </c>
      <c r="E24" s="84"/>
      <c r="F24" s="97" t="s">
        <v>1417</v>
      </c>
      <c r="G24" s="84" t="s">
        <v>1582</v>
      </c>
      <c r="H24" s="84"/>
      <c r="I24" s="97" t="s">
        <v>174</v>
      </c>
      <c r="J24" s="94">
        <v>593930</v>
      </c>
      <c r="K24" s="96">
        <v>881.2</v>
      </c>
      <c r="L24" s="94">
        <v>19615.949430000001</v>
      </c>
      <c r="M24" s="95">
        <v>5.4540231534903471E-4</v>
      </c>
      <c r="N24" s="95">
        <f t="shared" si="1"/>
        <v>0.17917239827167639</v>
      </c>
      <c r="O24" s="95">
        <f>L24/'סכום נכסי הקרן'!$C$42</f>
        <v>4.1836817141532165E-3</v>
      </c>
    </row>
    <row r="25" spans="2:15">
      <c r="B25" s="87" t="s">
        <v>1591</v>
      </c>
      <c r="C25" s="84" t="s">
        <v>1592</v>
      </c>
      <c r="D25" s="97" t="s">
        <v>28</v>
      </c>
      <c r="E25" s="84"/>
      <c r="F25" s="97" t="s">
        <v>1417</v>
      </c>
      <c r="G25" s="84" t="s">
        <v>1582</v>
      </c>
      <c r="H25" s="84"/>
      <c r="I25" s="97" t="s">
        <v>174</v>
      </c>
      <c r="J25" s="94">
        <v>428</v>
      </c>
      <c r="K25" s="96">
        <v>83447.66</v>
      </c>
      <c r="L25" s="94">
        <v>1338.6206100000002</v>
      </c>
      <c r="M25" s="95">
        <v>5.6654914323293363E-3</v>
      </c>
      <c r="N25" s="95">
        <f t="shared" si="1"/>
        <v>1.2226982228185444E-2</v>
      </c>
      <c r="O25" s="95">
        <f>L25/'סכום נכסי הקרן'!$C$42</f>
        <v>2.8550045911520403E-4</v>
      </c>
    </row>
    <row r="26" spans="2:15">
      <c r="B26" s="87" t="s">
        <v>1593</v>
      </c>
      <c r="C26" s="84" t="s">
        <v>1594</v>
      </c>
      <c r="D26" s="97" t="s">
        <v>28</v>
      </c>
      <c r="E26" s="84"/>
      <c r="F26" s="97" t="s">
        <v>1417</v>
      </c>
      <c r="G26" s="84" t="s">
        <v>1582</v>
      </c>
      <c r="H26" s="84"/>
      <c r="I26" s="97" t="s">
        <v>174</v>
      </c>
      <c r="J26" s="94">
        <v>75145</v>
      </c>
      <c r="K26" s="96">
        <v>1726</v>
      </c>
      <c r="L26" s="94">
        <v>4861.1661200000008</v>
      </c>
      <c r="M26" s="95">
        <v>1.3695686080182677E-3</v>
      </c>
      <c r="N26" s="95">
        <f t="shared" si="1"/>
        <v>4.4401969694383529E-2</v>
      </c>
      <c r="O26" s="95">
        <f>L26/'סכום נכסי הקרן'!$C$42</f>
        <v>1.0367875324250946E-3</v>
      </c>
    </row>
    <row r="27" spans="2:15">
      <c r="B27" s="87" t="s">
        <v>1595</v>
      </c>
      <c r="C27" s="84" t="s">
        <v>1596</v>
      </c>
      <c r="D27" s="97" t="s">
        <v>28</v>
      </c>
      <c r="E27" s="84"/>
      <c r="F27" s="97" t="s">
        <v>1417</v>
      </c>
      <c r="G27" s="84" t="s">
        <v>1582</v>
      </c>
      <c r="H27" s="84"/>
      <c r="I27" s="97" t="s">
        <v>174</v>
      </c>
      <c r="J27" s="94">
        <v>59875</v>
      </c>
      <c r="K27" s="96">
        <v>2126.77</v>
      </c>
      <c r="L27" s="94">
        <v>4772.7164699999985</v>
      </c>
      <c r="M27" s="95">
        <v>2.1513552800385776E-4</v>
      </c>
      <c r="N27" s="95">
        <f t="shared" si="1"/>
        <v>4.3594069165615153E-2</v>
      </c>
      <c r="O27" s="95">
        <f>L27/'סכום נכסי הקרן'!$C$42</f>
        <v>1.0179230270567067E-3</v>
      </c>
    </row>
    <row r="28" spans="2:15">
      <c r="B28" s="87" t="s">
        <v>1597</v>
      </c>
      <c r="C28" s="84" t="s">
        <v>1598</v>
      </c>
      <c r="D28" s="97" t="s">
        <v>28</v>
      </c>
      <c r="E28" s="84"/>
      <c r="F28" s="97" t="s">
        <v>1417</v>
      </c>
      <c r="G28" s="84" t="s">
        <v>1582</v>
      </c>
      <c r="H28" s="84"/>
      <c r="I28" s="97" t="s">
        <v>184</v>
      </c>
      <c r="J28" s="94">
        <v>6311</v>
      </c>
      <c r="K28" s="96">
        <v>8348</v>
      </c>
      <c r="L28" s="94">
        <v>1797.2170700000001</v>
      </c>
      <c r="M28" s="95">
        <v>4.3783629167893738E-3</v>
      </c>
      <c r="N28" s="95">
        <f t="shared" si="1"/>
        <v>1.6415809685674507E-2</v>
      </c>
      <c r="O28" s="95">
        <f>L28/'סכום נכסי הקרן'!$C$42</f>
        <v>3.8330972553506532E-4</v>
      </c>
    </row>
    <row r="29" spans="2:15">
      <c r="B29" s="87" t="s">
        <v>1599</v>
      </c>
      <c r="C29" s="84" t="s">
        <v>1600</v>
      </c>
      <c r="D29" s="97" t="s">
        <v>28</v>
      </c>
      <c r="E29" s="84"/>
      <c r="F29" s="97" t="s">
        <v>1417</v>
      </c>
      <c r="G29" s="84" t="s">
        <v>1582</v>
      </c>
      <c r="H29" s="84"/>
      <c r="I29" s="97" t="s">
        <v>184</v>
      </c>
      <c r="J29" s="94">
        <v>29780</v>
      </c>
      <c r="K29" s="96">
        <v>9238.5149999999994</v>
      </c>
      <c r="L29" s="94">
        <v>9385.2701199999992</v>
      </c>
      <c r="M29" s="95">
        <v>3.7841508236288852E-3</v>
      </c>
      <c r="N29" s="95">
        <f t="shared" si="1"/>
        <v>8.5725208551779175E-2</v>
      </c>
      <c r="O29" s="95">
        <f>L29/'סכום נכסי הקרן'!$C$42</f>
        <v>2.0016865930222046E-3</v>
      </c>
    </row>
    <row r="30" spans="2:15">
      <c r="B30" s="87" t="s">
        <v>1601</v>
      </c>
      <c r="C30" s="84" t="s">
        <v>1602</v>
      </c>
      <c r="D30" s="97" t="s">
        <v>148</v>
      </c>
      <c r="E30" s="84"/>
      <c r="F30" s="97" t="s">
        <v>1417</v>
      </c>
      <c r="G30" s="84" t="s">
        <v>1582</v>
      </c>
      <c r="H30" s="84"/>
      <c r="I30" s="97" t="s">
        <v>174</v>
      </c>
      <c r="J30" s="94">
        <v>10000.280000000001</v>
      </c>
      <c r="K30" s="96">
        <v>17224.810000000001</v>
      </c>
      <c r="L30" s="94">
        <v>6456.0409</v>
      </c>
      <c r="M30" s="95">
        <v>2.1389778892645574E-4</v>
      </c>
      <c r="N30" s="95">
        <f t="shared" si="1"/>
        <v>5.8969581641760582E-2</v>
      </c>
      <c r="O30" s="95">
        <f>L30/'סכום נכסי הקרן'!$C$42</f>
        <v>1.3769417766670534E-3</v>
      </c>
    </row>
    <row r="31" spans="2:15">
      <c r="B31" s="83"/>
      <c r="C31" s="84"/>
      <c r="D31" s="84"/>
      <c r="E31" s="84"/>
      <c r="F31" s="84"/>
      <c r="G31" s="84"/>
      <c r="H31" s="84"/>
      <c r="I31" s="84"/>
      <c r="J31" s="94"/>
      <c r="K31" s="96"/>
      <c r="L31" s="84"/>
      <c r="M31" s="84"/>
      <c r="N31" s="95"/>
      <c r="O31" s="84"/>
    </row>
    <row r="32" spans="2:1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2:59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2:59">
      <c r="B34" s="99" t="s">
        <v>265</v>
      </c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</row>
    <row r="35" spans="2:59">
      <c r="B35" s="99" t="s">
        <v>123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</row>
    <row r="36" spans="2:59">
      <c r="B36" s="99" t="s">
        <v>248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</row>
    <row r="37" spans="2:59" ht="20.25">
      <c r="B37" s="99" t="s">
        <v>256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BG37" s="4"/>
    </row>
    <row r="38" spans="2:59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BG38" s="3"/>
    </row>
    <row r="39" spans="2:59"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</row>
    <row r="40" spans="2:59"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</row>
    <row r="41" spans="2:59"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</row>
    <row r="42" spans="2:59"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</row>
    <row r="43" spans="2:59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2:59"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2:59"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</row>
    <row r="46" spans="2:59"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</row>
    <row r="47" spans="2:59"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</row>
    <row r="48" spans="2:59"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</row>
    <row r="49" spans="2:15"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</row>
    <row r="50" spans="2:15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</row>
    <row r="51" spans="2:15"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2:15"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</row>
    <row r="53" spans="2:15"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</row>
    <row r="54" spans="2:15"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</row>
    <row r="55" spans="2:15"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</row>
    <row r="56" spans="2:15"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</row>
    <row r="57" spans="2:15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</row>
    <row r="58" spans="2:15"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</row>
    <row r="59" spans="2:15"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</row>
    <row r="60" spans="2:15"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</row>
    <row r="61" spans="2:15"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</row>
    <row r="62" spans="2:15"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</row>
    <row r="63" spans="2:15"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2:15"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2:15"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</row>
    <row r="66" spans="2:15"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</row>
    <row r="67" spans="2:15"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</row>
    <row r="68" spans="2:15"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</row>
    <row r="69" spans="2:15"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</row>
    <row r="70" spans="2:15"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</row>
    <row r="71" spans="2:15"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</row>
    <row r="72" spans="2:15"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</row>
    <row r="73" spans="2:15"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</row>
    <row r="74" spans="2:15"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</row>
    <row r="75" spans="2:15"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</row>
    <row r="76" spans="2:15"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</row>
    <row r="77" spans="2:15"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</row>
    <row r="78" spans="2:15"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</row>
    <row r="79" spans="2:15"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</row>
    <row r="80" spans="2:15"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</row>
    <row r="81" spans="2:15"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</row>
    <row r="82" spans="2:15"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</row>
    <row r="83" spans="2:15"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</row>
    <row r="84" spans="2:15"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</row>
    <row r="85" spans="2:15"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</row>
    <row r="86" spans="2:15"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</row>
    <row r="87" spans="2:15"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</row>
    <row r="88" spans="2:15"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</row>
    <row r="89" spans="2:15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</row>
    <row r="90" spans="2:15"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</row>
    <row r="91" spans="2:15"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</row>
    <row r="92" spans="2:15"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</row>
    <row r="93" spans="2:15"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2:15"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2:15"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2:15"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</row>
    <row r="97" spans="2:15"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</row>
    <row r="98" spans="2:15"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</row>
    <row r="99" spans="2:15"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</row>
    <row r="100" spans="2:15"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</row>
    <row r="101" spans="2:15"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</row>
    <row r="102" spans="2:15"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</row>
    <row r="103" spans="2:15"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</row>
    <row r="104" spans="2:15"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</row>
    <row r="105" spans="2:15"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</row>
    <row r="106" spans="2:15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</row>
    <row r="107" spans="2:15"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</row>
    <row r="108" spans="2:15"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</row>
    <row r="109" spans="2:15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</row>
    <row r="110" spans="2:15"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</row>
    <row r="111" spans="2:15"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</row>
    <row r="112" spans="2:1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</row>
    <row r="113" spans="2:1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</row>
    <row r="114" spans="2:1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</row>
    <row r="115" spans="2:1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</row>
    <row r="116" spans="2:1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</row>
    <row r="117" spans="2:1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</row>
    <row r="118" spans="2:1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</row>
    <row r="119" spans="2:1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</row>
    <row r="120" spans="2:1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</row>
    <row r="121" spans="2:1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</row>
    <row r="122" spans="2:1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</row>
    <row r="123" spans="2:1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</row>
    <row r="124" spans="2:1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2:1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2:1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2:1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</row>
    <row r="128" spans="2:1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</row>
    <row r="129" spans="2:1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</row>
    <row r="130" spans="2:1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</row>
    <row r="131" spans="2:15">
      <c r="C131" s="1"/>
      <c r="D131" s="1"/>
      <c r="E131" s="1"/>
    </row>
    <row r="132" spans="2:15">
      <c r="C132" s="1"/>
      <c r="D132" s="1"/>
      <c r="E132" s="1"/>
    </row>
    <row r="133" spans="2:15">
      <c r="C133" s="1"/>
      <c r="D133" s="1"/>
      <c r="E133" s="1"/>
    </row>
    <row r="134" spans="2:15">
      <c r="C134" s="1"/>
      <c r="D134" s="1"/>
      <c r="E134" s="1"/>
    </row>
    <row r="135" spans="2:15">
      <c r="C135" s="1"/>
      <c r="D135" s="1"/>
      <c r="E135" s="1"/>
    </row>
    <row r="136" spans="2:15">
      <c r="C136" s="1"/>
      <c r="D136" s="1"/>
      <c r="E136" s="1"/>
    </row>
    <row r="137" spans="2:15">
      <c r="C137" s="1"/>
      <c r="D137" s="1"/>
      <c r="E137" s="1"/>
    </row>
    <row r="138" spans="2:15">
      <c r="C138" s="1"/>
      <c r="D138" s="1"/>
      <c r="E138" s="1"/>
    </row>
    <row r="139" spans="2:15">
      <c r="C139" s="1"/>
      <c r="D139" s="1"/>
      <c r="E139" s="1"/>
    </row>
    <row r="140" spans="2:15">
      <c r="C140" s="1"/>
      <c r="D140" s="1"/>
      <c r="E140" s="1"/>
    </row>
    <row r="141" spans="2:15">
      <c r="C141" s="1"/>
      <c r="D141" s="1"/>
      <c r="E141" s="1"/>
    </row>
    <row r="142" spans="2:15">
      <c r="C142" s="1"/>
      <c r="D142" s="1"/>
      <c r="E142" s="1"/>
    </row>
    <row r="143" spans="2:15">
      <c r="C143" s="1"/>
      <c r="D143" s="1"/>
      <c r="E143" s="1"/>
    </row>
    <row r="144" spans="2:1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4"/>
      <c r="C325" s="1"/>
      <c r="D325" s="1"/>
      <c r="E325" s="1"/>
    </row>
    <row r="326" spans="2:5">
      <c r="B326" s="44"/>
      <c r="C326" s="1"/>
      <c r="D326" s="1"/>
      <c r="E326" s="1"/>
    </row>
    <row r="327" spans="2:5">
      <c r="B327" s="3"/>
      <c r="C327" s="1"/>
      <c r="D327" s="1"/>
      <c r="E327" s="1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39:B1048576 C5:C1048576 AG42:AG1048576 AH1:XFD1048576 AG1:AG37 B1:B33 B35:B37 D1:AF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3AD5DD09B7E788449783873D031F677A" ma:contentTypeVersion="7" ma:contentTypeDescription="צור מסמך חדש." ma:contentTypeScope="" ma:versionID="a7a1dbf92c03dd7f39babe65e85362dd">
  <xsd:schema xmlns:xsd="http://www.w3.org/2001/XMLSchema" xmlns:p="http://schemas.microsoft.com/office/2006/metadata/properties" xmlns:ns1="http://schemas.microsoft.com/sharepoint/v3" xmlns:ns2="bfcfe556-96ce-4d01-8fd6-8e85e8b36402" xmlns:ns3="bded8783-a812-46f4-ab1f-f1c65b719ad8" xmlns:ns4="556d651a-f128-4b84-9e10-e5d878421e87" targetNamespace="http://schemas.microsoft.com/office/2006/metadata/properties" ma:root="true" ma:fieldsID="2f195af82c21c6c156da129b43c85250" ns1:_="" ns2:_="" ns3:_="" ns4:_="">
    <xsd:import namespace="http://schemas.microsoft.com/sharepoint/v3"/>
    <xsd:import namespace="bfcfe556-96ce-4d01-8fd6-8e85e8b36402"/>
    <xsd:import namespace="bded8783-a812-46f4-ab1f-f1c65b719ad8"/>
    <xsd:import namespace="556d651a-f128-4b84-9e10-e5d878421e8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ummary" minOccurs="0"/>
                <xsd:element ref="ns2:docType"/>
                <xsd:element ref="ns2:product"/>
                <xsd:element ref="ns2:Archive" minOccurs="0"/>
                <xsd:element ref="ns3:MainTitle" minOccurs="0"/>
                <xsd:element ref="ns4:_x05ea__x05d0__x05e8__x05d9__x05da_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מתזמן תאריך התחלה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" ma:hidden="true" ma:internalName="PublishingExpirationDate">
      <xsd:simpleType>
        <xsd:restriction base="dms:Unknown"/>
      </xsd:simpleType>
    </xsd:element>
  </xsd:schema>
  <xsd:schema xmlns:xsd="http://www.w3.org/2001/XMLSchema" xmlns:dms="http://schemas.microsoft.com/office/2006/documentManagement/types" targetNamespace="bfcfe556-96ce-4d01-8fd6-8e85e8b36402" elementFormDefault="qualified">
    <xsd:import namespace="http://schemas.microsoft.com/office/2006/documentManagement/types"/>
    <xsd:element name="summary" ma:index="10" nillable="true" ma:displayName="summary" ma:internalName="summary">
      <xsd:simpleType>
        <xsd:restriction base="dms:Text">
          <xsd:maxLength value="255"/>
        </xsd:restriction>
      </xsd:simpleType>
    </xsd:element>
    <xsd:element name="docType" ma:index="11" ma:displayName="docType" ma:default="FinancialReport" ma:format="Dropdown" ma:internalName="docType">
      <xsd:simpleType>
        <xsd:restriction base="dms:Choice">
          <xsd:enumeration value="FinancialReport"/>
          <xsd:enumeration value="GeneralMeeting"/>
          <xsd:enumeration value="AssetsList"/>
          <xsd:enumeration value="AssetsFlow"/>
          <xsd:enumeration value="Regulations"/>
          <xsd:enumeration value="ArchiveRegulations"/>
          <xsd:enumeration value="Forms"/>
          <xsd:enumeration value="TiedSides"/>
        </xsd:restriction>
      </xsd:simpleType>
    </xsd:element>
    <xsd:element name="product" ma:index="12" ma:displayName="product" ma:default="Yozma" ma:format="Dropdown" ma:internalName="product">
      <xsd:simpleType>
        <xsd:restriction base="dms:Choice">
          <xsd:enumeration value="Yozma"/>
          <xsd:enumeration value="Ishit"/>
          <xsd:enumeration value="Mashlima"/>
          <xsd:enumeration value="MakefetHonit"/>
          <xsd:enumeration value="MakefetMerkazit"/>
          <xsd:enumeration value="MakefetMahala"/>
          <xsd:enumeration value="MakefetHishtalmut"/>
          <xsd:enumeration value="MigdalTagmulim"/>
          <xsd:enumeration value="MigdalMerkazit"/>
          <xsd:enumeration value="MigdalHishtalmut"/>
          <xsd:enumeration value="MigdalOvdim"/>
          <xsd:enumeration value="NewMakefet"/>
          <xsd:enumeration value="MigdalGemel"/>
          <xsd:enumeration value="MigdalMakefet"/>
          <xsd:enumeration value="Publicity"/>
          <xsd:enumeration value="MakefetTakzivit"/>
        </xsd:restriction>
      </xsd:simpleType>
    </xsd:element>
    <xsd:element name="Archive" ma:index="13" nillable="true" ma:displayName="Archive" ma:default="0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ded8783-a812-46f4-ab1f-f1c65b719ad8" elementFormDefault="qualified">
    <xsd:import namespace="http://schemas.microsoft.com/office/2006/documentManagement/types"/>
    <xsd:element name="MainTitle" ma:index="14" nillable="true" ma:displayName="MainTitle" ma:internalName="MainTitle">
      <xsd:simpleType>
        <xsd:restriction base="dms:Text">
          <xsd:maxLength value="255"/>
        </xsd:restriction>
      </xsd:simpleType>
    </xsd:element>
  </xsd:schema>
  <xsd:schema xmlns:xsd="http://www.w3.org/2001/XMLSchema" xmlns:dms="http://schemas.microsoft.com/office/2006/documentManagement/types" targetNamespace="556d651a-f128-4b84-9e10-e5d878421e87" elementFormDefault="qualified">
    <xsd:import namespace="http://schemas.microsoft.com/office/2006/documentManagement/types"/>
    <xsd:element name="_x05ea__x05d0__x05e8__x05d9__x05da_" ma:index="15" ma:displayName="תאריך" ma:default="[today]" ma:format="DateTime" ma:internalName="_x05ea__x05d0__x05e8__x05d9__x05da_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ummary xmlns="bfcfe556-96ce-4d01-8fd6-8e85e8b36402" xsi:nil="true"/>
    <product xmlns="bfcfe556-96ce-4d01-8fd6-8e85e8b36402">Yozma</product>
    <_x05ea__x05d0__x05e8__x05d9__x05da_ xmlns="556d651a-f128-4b84-9e10-e5d878421e87">2019-03-31T12:48:36+00:00</_x05ea__x05d0__x05e8__x05d9__x05da_>
    <docType xmlns="bfcfe556-96ce-4d01-8fd6-8e85e8b36402">FinancialReport</docType>
    <MainTitle xmlns="bded8783-a812-46f4-ab1f-f1c65b719ad8" xsi:nil="true"/>
    <Archive xmlns="bfcfe556-96ce-4d01-8fd6-8e85e8b36402">false</Archive>
  </documentManagement>
</p:properties>
</file>

<file path=customXml/itemProps1.xml><?xml version="1.0" encoding="utf-8"?>
<ds:datastoreItem xmlns:ds="http://schemas.openxmlformats.org/officeDocument/2006/customXml" ds:itemID="{D343379C-934C-47E9-99BB-CCC19D05E2BB}"/>
</file>

<file path=customXml/itemProps2.xml><?xml version="1.0" encoding="utf-8"?>
<ds:datastoreItem xmlns:ds="http://schemas.openxmlformats.org/officeDocument/2006/customXml" ds:itemID="{72E6B491-9C6E-489A-B7E2-A2BAECE1404C}"/>
</file>

<file path=customXml/itemProps3.xml><?xml version="1.0" encoding="utf-8"?>
<ds:datastoreItem xmlns:ds="http://schemas.openxmlformats.org/officeDocument/2006/customXml" ds:itemID="{2AC070A1-B1B4-443C-95AE-F1F3DD5ABB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2019-03-31T12:01:53Z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0x0101003AD5DD09B7E788449783873D031F677A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  <property fmtid="{D5CDD505-2E9C-101B-9397-08002B2CF9AE}" pid="20" name="kb4cc1381c4248d7a2dfa3f1be0c86c0">
    <vt:lpwstr/>
  </property>
  <property fmtid="{D5CDD505-2E9C-101B-9397-08002B2CF9AE}" pid="22" name="aa1c885e8039426686f6c49672b09953">
    <vt:lpwstr/>
  </property>
  <property fmtid="{D5CDD505-2E9C-101B-9397-08002B2CF9AE}" pid="23" name="e09eddfac2354f9ab04a226e27f86f1f">
    <vt:lpwstr/>
  </property>
  <property fmtid="{D5CDD505-2E9C-101B-9397-08002B2CF9AE}" pid="24" name="b76e59bb9f5947a781773f53cc6e9460">
    <vt:lpwstr/>
  </property>
  <property fmtid="{D5CDD505-2E9C-101B-9397-08002B2CF9AE}" pid="25" name="n612d9597dc7466f957352ce79be86f3">
    <vt:lpwstr/>
  </property>
  <property fmtid="{D5CDD505-2E9C-101B-9397-08002B2CF9AE}" pid="26" name="ia53b9f18d984e01914f4b79710425b7">
    <vt:lpwstr/>
  </property>
</Properties>
</file>