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קונצרני'!$A$13:$BC$168</definedName>
    <definedName name="_xlnm._FilterDatabase" localSheetId="2" hidden="1">מזומנים!$B$22:$AF$61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הלוואות!$B$6:$Q$47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63" i="58" l="1"/>
  <c r="L13" i="62" l="1"/>
  <c r="L42" i="62"/>
  <c r="N14" i="78" l="1"/>
  <c r="N13" i="78"/>
  <c r="R134" i="61" l="1"/>
  <c r="R13" i="61" l="1"/>
  <c r="R12" i="61" s="1"/>
  <c r="R11" i="61" s="1"/>
  <c r="C11" i="84" l="1"/>
  <c r="C47" i="84"/>
  <c r="I827" i="76" l="1"/>
  <c r="I515" i="76"/>
  <c r="I13" i="76"/>
  <c r="I12" i="76" s="1"/>
  <c r="I11" i="76" s="1"/>
  <c r="C10" i="84" l="1"/>
  <c r="C43" i="88" s="1"/>
  <c r="O203" i="78"/>
  <c r="O28" i="78"/>
  <c r="O27" i="78"/>
  <c r="O26" i="78"/>
  <c r="O24" i="78"/>
  <c r="O20" i="78"/>
  <c r="O21" i="78"/>
  <c r="O205" i="78"/>
  <c r="O210" i="78"/>
  <c r="O209" i="78" s="1"/>
  <c r="O12" i="78"/>
  <c r="O31" i="78" l="1"/>
  <c r="O16" i="78"/>
  <c r="O11" i="78" l="1"/>
  <c r="O10" i="78"/>
  <c r="P11" i="78"/>
  <c r="P250" i="78" l="1"/>
  <c r="P246" i="78"/>
  <c r="P242" i="78"/>
  <c r="P238" i="78"/>
  <c r="P234" i="78"/>
  <c r="P230" i="78"/>
  <c r="P226" i="78"/>
  <c r="P222" i="78"/>
  <c r="P218" i="78"/>
  <c r="P214" i="78"/>
  <c r="P210" i="78"/>
  <c r="P205" i="78"/>
  <c r="P200" i="78"/>
  <c r="P196" i="78"/>
  <c r="P192" i="78"/>
  <c r="P188" i="78"/>
  <c r="P184" i="78"/>
  <c r="P180" i="78"/>
  <c r="P176" i="78"/>
  <c r="P172" i="78"/>
  <c r="P168" i="78"/>
  <c r="P164" i="78"/>
  <c r="P160" i="78"/>
  <c r="P48" i="78"/>
  <c r="P156" i="78"/>
  <c r="P152" i="78"/>
  <c r="P148" i="78"/>
  <c r="P144" i="78"/>
  <c r="P140" i="78"/>
  <c r="P136" i="78"/>
  <c r="P132" i="78"/>
  <c r="P128" i="78"/>
  <c r="P124" i="78"/>
  <c r="P120" i="78"/>
  <c r="P116" i="78"/>
  <c r="P112" i="78"/>
  <c r="P108" i="78"/>
  <c r="P104" i="78"/>
  <c r="P100" i="78"/>
  <c r="P96" i="78"/>
  <c r="P92" i="78"/>
  <c r="P88" i="78"/>
  <c r="P84" i="78"/>
  <c r="P80" i="78"/>
  <c r="P76" i="78"/>
  <c r="P72" i="78"/>
  <c r="P68" i="78"/>
  <c r="P64" i="78"/>
  <c r="P60" i="78"/>
  <c r="P56" i="78"/>
  <c r="P52" i="78"/>
  <c r="P40" i="78"/>
  <c r="P23" i="78"/>
  <c r="P253" i="78"/>
  <c r="P249" i="78"/>
  <c r="P245" i="78"/>
  <c r="P241" i="78"/>
  <c r="P237" i="78"/>
  <c r="P233" i="78"/>
  <c r="P229" i="78"/>
  <c r="P225" i="78"/>
  <c r="P221" i="78"/>
  <c r="P217" i="78"/>
  <c r="P213" i="78"/>
  <c r="P209" i="78"/>
  <c r="P203" i="78"/>
  <c r="P199" i="78"/>
  <c r="P195" i="78"/>
  <c r="P191" i="78"/>
  <c r="P187" i="78"/>
  <c r="P183" i="78"/>
  <c r="P179" i="78"/>
  <c r="P175" i="78"/>
  <c r="P171" i="78"/>
  <c r="P167" i="78"/>
  <c r="P163" i="78"/>
  <c r="P51" i="78"/>
  <c r="P159" i="78"/>
  <c r="P155" i="78"/>
  <c r="P151" i="78"/>
  <c r="P147" i="78"/>
  <c r="P143" i="78"/>
  <c r="P139" i="78"/>
  <c r="P135" i="78"/>
  <c r="P131" i="78"/>
  <c r="P127" i="78"/>
  <c r="P123" i="78"/>
  <c r="P119" i="78"/>
  <c r="P115" i="78"/>
  <c r="P111" i="78"/>
  <c r="P107" i="78"/>
  <c r="P103" i="78"/>
  <c r="P99" i="78"/>
  <c r="P95" i="78"/>
  <c r="P91" i="78"/>
  <c r="P87" i="78"/>
  <c r="P83" i="78"/>
  <c r="P79" i="78"/>
  <c r="P75" i="78"/>
  <c r="P71" i="78"/>
  <c r="P67" i="78"/>
  <c r="P63" i="78"/>
  <c r="P59" i="78"/>
  <c r="P55" i="78"/>
  <c r="P47" i="78"/>
  <c r="P43" i="78"/>
  <c r="P39" i="78"/>
  <c r="P35" i="78"/>
  <c r="P31" i="78"/>
  <c r="P26" i="78"/>
  <c r="P22" i="78"/>
  <c r="P18" i="78"/>
  <c r="P13" i="78"/>
  <c r="P36" i="78"/>
  <c r="P19" i="78"/>
  <c r="P10" i="78"/>
  <c r="P252" i="78"/>
  <c r="P248" i="78"/>
  <c r="P244" i="78"/>
  <c r="P240" i="78"/>
  <c r="P236" i="78"/>
  <c r="P232" i="78"/>
  <c r="P228" i="78"/>
  <c r="P224" i="78"/>
  <c r="P220" i="78"/>
  <c r="P216" i="78"/>
  <c r="P212" i="78"/>
  <c r="P207" i="78"/>
  <c r="P202" i="78"/>
  <c r="P198" i="78"/>
  <c r="P194" i="78"/>
  <c r="P190" i="78"/>
  <c r="P186" i="78"/>
  <c r="P182" i="78"/>
  <c r="P178" i="78"/>
  <c r="P174" i="78"/>
  <c r="P170" i="78"/>
  <c r="P166" i="78"/>
  <c r="P162" i="78"/>
  <c r="P50" i="78"/>
  <c r="P158" i="78"/>
  <c r="P154" i="78"/>
  <c r="P150" i="78"/>
  <c r="P146" i="78"/>
  <c r="P142" i="78"/>
  <c r="P138" i="78"/>
  <c r="P134" i="78"/>
  <c r="P130" i="78"/>
  <c r="P126" i="78"/>
  <c r="P122" i="78"/>
  <c r="P118" i="78"/>
  <c r="P114" i="78"/>
  <c r="P110" i="78"/>
  <c r="P106" i="78"/>
  <c r="P102" i="78"/>
  <c r="P98" i="78"/>
  <c r="P94" i="78"/>
  <c r="P90" i="78"/>
  <c r="P86" i="78"/>
  <c r="P82" i="78"/>
  <c r="P78" i="78"/>
  <c r="P74" i="78"/>
  <c r="P70" i="78"/>
  <c r="P66" i="78"/>
  <c r="P62" i="78"/>
  <c r="P58" i="78"/>
  <c r="P54" i="78"/>
  <c r="P46" i="78"/>
  <c r="P42" i="78"/>
  <c r="P38" i="78"/>
  <c r="P34" i="78"/>
  <c r="P29" i="78"/>
  <c r="P25" i="78"/>
  <c r="P21" i="78"/>
  <c r="P17" i="78"/>
  <c r="P44" i="78"/>
  <c r="P32" i="78"/>
  <c r="P27" i="78"/>
  <c r="P14" i="78"/>
  <c r="P251" i="78"/>
  <c r="P247" i="78"/>
  <c r="P243" i="78"/>
  <c r="P239" i="78"/>
  <c r="P235" i="78"/>
  <c r="P231" i="78"/>
  <c r="P227" i="78"/>
  <c r="P223" i="78"/>
  <c r="P219" i="78"/>
  <c r="P215" i="78"/>
  <c r="P211" i="78"/>
  <c r="P206" i="78"/>
  <c r="P201" i="78"/>
  <c r="P197" i="78"/>
  <c r="P193" i="78"/>
  <c r="P189" i="78"/>
  <c r="P185" i="78"/>
  <c r="P181" i="78"/>
  <c r="P177" i="78"/>
  <c r="P173" i="78"/>
  <c r="P169" i="78"/>
  <c r="P165" i="78"/>
  <c r="P161" i="78"/>
  <c r="P49" i="78"/>
  <c r="P157" i="78"/>
  <c r="P153" i="78"/>
  <c r="P149" i="78"/>
  <c r="P145" i="78"/>
  <c r="P141" i="78"/>
  <c r="P137" i="78"/>
  <c r="P133" i="78"/>
  <c r="P129" i="78"/>
  <c r="P125" i="78"/>
  <c r="P121" i="78"/>
  <c r="P117" i="78"/>
  <c r="P113" i="78"/>
  <c r="P109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5" i="78"/>
  <c r="P41" i="78"/>
  <c r="P37" i="78"/>
  <c r="P33" i="78"/>
  <c r="P28" i="78"/>
  <c r="P24" i="78"/>
  <c r="P20" i="78"/>
  <c r="P16" i="78"/>
  <c r="P12" i="78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8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29" i="62"/>
  <c r="N129" i="62" s="1"/>
  <c r="L152" i="62"/>
  <c r="N152" i="62" s="1"/>
  <c r="Q13" i="61"/>
  <c r="Q170" i="61"/>
  <c r="Q12" i="61" l="1"/>
  <c r="Q11" i="61" s="1"/>
  <c r="S222" i="61"/>
  <c r="O222" i="61"/>
  <c r="S194" i="61"/>
  <c r="O194" i="61"/>
  <c r="S130" i="61"/>
  <c r="S129" i="61"/>
  <c r="O130" i="61"/>
  <c r="O129" i="61"/>
  <c r="S128" i="61"/>
  <c r="O128" i="61"/>
  <c r="S120" i="61"/>
  <c r="O120" i="61"/>
  <c r="S119" i="61"/>
  <c r="O119" i="61"/>
  <c r="S110" i="61"/>
  <c r="O110" i="61"/>
  <c r="S109" i="61"/>
  <c r="O109" i="61"/>
  <c r="S67" i="61"/>
  <c r="O67" i="61"/>
  <c r="S66" i="61"/>
  <c r="O66" i="61"/>
  <c r="J42" i="58" l="1"/>
  <c r="J83" i="58" l="1"/>
  <c r="J68" i="58"/>
  <c r="J22" i="58"/>
  <c r="J12" i="58"/>
  <c r="J11" i="58" l="1"/>
  <c r="J67" i="58"/>
  <c r="J10" i="58" l="1"/>
  <c r="K11" i="58" l="1"/>
  <c r="K25" i="58"/>
  <c r="K85" i="58"/>
  <c r="K70" i="58"/>
  <c r="K42" i="58"/>
  <c r="K67" i="58"/>
  <c r="K10" i="58"/>
  <c r="K60" i="58"/>
  <c r="K14" i="58"/>
  <c r="K35" i="58"/>
  <c r="K59" i="58"/>
  <c r="K12" i="58"/>
  <c r="K48" i="58"/>
  <c r="K28" i="58"/>
  <c r="K49" i="58"/>
  <c r="K74" i="58"/>
  <c r="K24" i="58"/>
  <c r="K46" i="58"/>
  <c r="K71" i="58"/>
  <c r="K27" i="58"/>
  <c r="K73" i="58"/>
  <c r="K17" i="58"/>
  <c r="K43" i="58"/>
  <c r="K72" i="58"/>
  <c r="K15" i="58"/>
  <c r="K56" i="58"/>
  <c r="K33" i="58"/>
  <c r="K53" i="58"/>
  <c r="K29" i="58"/>
  <c r="K50" i="58"/>
  <c r="K79" i="58"/>
  <c r="K40" i="58"/>
  <c r="K81" i="58"/>
  <c r="K26" i="58"/>
  <c r="K47" i="58"/>
  <c r="K76" i="58"/>
  <c r="K36" i="58"/>
  <c r="K45" i="58"/>
  <c r="K16" i="58"/>
  <c r="K22" i="58"/>
  <c r="K77" i="58"/>
  <c r="K37" i="58"/>
  <c r="K61" i="58"/>
  <c r="K13" i="58"/>
  <c r="K34" i="58"/>
  <c r="K58" i="58"/>
  <c r="K83" i="58"/>
  <c r="K44" i="58"/>
  <c r="K18" i="58"/>
  <c r="K30" i="58"/>
  <c r="K51" i="58"/>
  <c r="K32" i="58"/>
  <c r="K31" i="58"/>
  <c r="K69" i="58"/>
  <c r="K23" i="58"/>
  <c r="K41" i="58"/>
  <c r="K57" i="58"/>
  <c r="K78" i="58"/>
  <c r="K19" i="58"/>
  <c r="K38" i="58"/>
  <c r="K54" i="58"/>
  <c r="K75" i="58"/>
  <c r="K52" i="58"/>
  <c r="K20" i="58"/>
  <c r="K39" i="58"/>
  <c r="K55" i="58"/>
  <c r="K80" i="58"/>
  <c r="K68" i="58"/>
  <c r="K84" i="58"/>
  <c r="C41" i="88"/>
  <c r="C40" i="88"/>
  <c r="C37" i="88"/>
  <c r="C35" i="88"/>
  <c r="C34" i="88"/>
  <c r="C33" i="88"/>
  <c r="C32" i="88"/>
  <c r="C31" i="88"/>
  <c r="C29" i="88"/>
  <c r="C28" i="88"/>
  <c r="C27" i="88"/>
  <c r="C26" i="88"/>
  <c r="C24" i="88"/>
  <c r="C22" i="88"/>
  <c r="C21" i="88"/>
  <c r="C19" i="88"/>
  <c r="C18" i="88"/>
  <c r="C17" i="88"/>
  <c r="C16" i="88"/>
  <c r="C15" i="88"/>
  <c r="C13" i="88"/>
  <c r="C11" i="88"/>
  <c r="C38" i="88" l="1"/>
  <c r="C23" i="88"/>
  <c r="C12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L25" i="58" s="1"/>
  <c r="D10" i="88" l="1"/>
  <c r="L13" i="74"/>
  <c r="M48" i="72"/>
  <c r="M29" i="72"/>
  <c r="M25" i="72"/>
  <c r="P12" i="93"/>
  <c r="P15" i="92"/>
  <c r="P11" i="92"/>
  <c r="K10" i="81"/>
  <c r="I42" i="80"/>
  <c r="I37" i="80"/>
  <c r="I33" i="80"/>
  <c r="I29" i="80"/>
  <c r="I25" i="80"/>
  <c r="I21" i="80"/>
  <c r="I17" i="80"/>
  <c r="I13" i="80"/>
  <c r="O38" i="79"/>
  <c r="O34" i="79"/>
  <c r="O30" i="79"/>
  <c r="O25" i="79"/>
  <c r="O21" i="79"/>
  <c r="O17" i="79"/>
  <c r="O13" i="79"/>
  <c r="Q253" i="78"/>
  <c r="Q249" i="78"/>
  <c r="Q245" i="78"/>
  <c r="Q241" i="78"/>
  <c r="Q237" i="78"/>
  <c r="Q233" i="78"/>
  <c r="Q229" i="78"/>
  <c r="Q225" i="78"/>
  <c r="Q221" i="78"/>
  <c r="Q217" i="78"/>
  <c r="Q213" i="78"/>
  <c r="Q209" i="78"/>
  <c r="Q203" i="78"/>
  <c r="Q199" i="78"/>
  <c r="Q195" i="78"/>
  <c r="Q191" i="78"/>
  <c r="Q187" i="78"/>
  <c r="Q183" i="78"/>
  <c r="Q179" i="78"/>
  <c r="Q175" i="78"/>
  <c r="Q171" i="78"/>
  <c r="Q167" i="78"/>
  <c r="Q163" i="78"/>
  <c r="Q51" i="78"/>
  <c r="Q159" i="78"/>
  <c r="Q155" i="78"/>
  <c r="Q151" i="78"/>
  <c r="Q147" i="78"/>
  <c r="Q143" i="78"/>
  <c r="Q139" i="78"/>
  <c r="Q135" i="78"/>
  <c r="Q131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47" i="78"/>
  <c r="Q43" i="78"/>
  <c r="Q39" i="78"/>
  <c r="Q35" i="78"/>
  <c r="Q31" i="78"/>
  <c r="Q26" i="78"/>
  <c r="Q22" i="78"/>
  <c r="Q18" i="78"/>
  <c r="Q11" i="78"/>
  <c r="Q14" i="77"/>
  <c r="P10" i="93"/>
  <c r="P13" i="92"/>
  <c r="K12" i="81"/>
  <c r="I44" i="80"/>
  <c r="I39" i="80"/>
  <c r="I35" i="80"/>
  <c r="I31" i="80"/>
  <c r="I27" i="80"/>
  <c r="I23" i="80"/>
  <c r="I19" i="80"/>
  <c r="I15" i="80"/>
  <c r="I11" i="80"/>
  <c r="O36" i="79"/>
  <c r="O32" i="79"/>
  <c r="O27" i="79"/>
  <c r="O23" i="79"/>
  <c r="O19" i="79"/>
  <c r="O15" i="79"/>
  <c r="O11" i="79"/>
  <c r="Q251" i="78"/>
  <c r="Q247" i="78"/>
  <c r="Q243" i="78"/>
  <c r="Q239" i="78"/>
  <c r="Q235" i="78"/>
  <c r="Q231" i="78"/>
  <c r="Q227" i="78"/>
  <c r="Q223" i="78"/>
  <c r="Q219" i="78"/>
  <c r="Q215" i="78"/>
  <c r="Q211" i="78"/>
  <c r="Q206" i="78"/>
  <c r="Q201" i="78"/>
  <c r="Q197" i="78"/>
  <c r="Q193" i="78"/>
  <c r="Q189" i="78"/>
  <c r="Q185" i="78"/>
  <c r="Q181" i="78"/>
  <c r="Q177" i="78"/>
  <c r="Q173" i="78"/>
  <c r="Q169" i="78"/>
  <c r="Q165" i="78"/>
  <c r="Q161" i="78"/>
  <c r="Q49" i="78"/>
  <c r="Q157" i="78"/>
  <c r="Q153" i="78"/>
  <c r="Q149" i="78"/>
  <c r="Q145" i="78"/>
  <c r="Q141" i="78"/>
  <c r="Q137" i="78"/>
  <c r="Q133" i="78"/>
  <c r="Q129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5" i="78"/>
  <c r="Q41" i="78"/>
  <c r="Q37" i="78"/>
  <c r="Q33" i="78"/>
  <c r="Q28" i="78"/>
  <c r="Q24" i="78"/>
  <c r="Q20" i="78"/>
  <c r="P11" i="93"/>
  <c r="P10" i="92"/>
  <c r="I40" i="80"/>
  <c r="I32" i="80"/>
  <c r="I24" i="80"/>
  <c r="I16" i="80"/>
  <c r="O37" i="79"/>
  <c r="O28" i="79"/>
  <c r="O20" i="79"/>
  <c r="O12" i="79"/>
  <c r="Q248" i="78"/>
  <c r="Q240" i="78"/>
  <c r="Q232" i="78"/>
  <c r="Q224" i="78"/>
  <c r="Q216" i="78"/>
  <c r="Q207" i="78"/>
  <c r="Q202" i="78"/>
  <c r="Q194" i="78"/>
  <c r="Q186" i="78"/>
  <c r="Q178" i="78"/>
  <c r="Q170" i="78"/>
  <c r="Q162" i="78"/>
  <c r="Q158" i="78"/>
  <c r="Q150" i="78"/>
  <c r="Q142" i="78"/>
  <c r="Q134" i="78"/>
  <c r="Q126" i="78"/>
  <c r="Q118" i="78"/>
  <c r="Q110" i="78"/>
  <c r="Q102" i="78"/>
  <c r="Q94" i="78"/>
  <c r="Q86" i="78"/>
  <c r="Q78" i="78"/>
  <c r="Q70" i="78"/>
  <c r="Q62" i="78"/>
  <c r="Q54" i="78"/>
  <c r="Q42" i="78"/>
  <c r="Q34" i="78"/>
  <c r="Q25" i="78"/>
  <c r="Q17" i="78"/>
  <c r="Q12" i="78"/>
  <c r="Q13" i="77"/>
  <c r="K827" i="76"/>
  <c r="K825" i="76"/>
  <c r="K823" i="76"/>
  <c r="K819" i="76"/>
  <c r="K815" i="76"/>
  <c r="K811" i="76"/>
  <c r="K807" i="76"/>
  <c r="K803" i="76"/>
  <c r="K799" i="76"/>
  <c r="K795" i="76"/>
  <c r="K791" i="76"/>
  <c r="K787" i="76"/>
  <c r="K783" i="76"/>
  <c r="K779" i="76"/>
  <c r="K775" i="76"/>
  <c r="K771" i="76"/>
  <c r="K767" i="76"/>
  <c r="K763" i="76"/>
  <c r="K759" i="76"/>
  <c r="K755" i="76"/>
  <c r="K751" i="76"/>
  <c r="K747" i="76"/>
  <c r="K743" i="76"/>
  <c r="K739" i="76"/>
  <c r="K735" i="76"/>
  <c r="K731" i="76"/>
  <c r="K727" i="76"/>
  <c r="K723" i="76"/>
  <c r="K719" i="76"/>
  <c r="K715" i="76"/>
  <c r="K711" i="76"/>
  <c r="K707" i="76"/>
  <c r="K703" i="76"/>
  <c r="K699" i="76"/>
  <c r="K695" i="76"/>
  <c r="K691" i="76"/>
  <c r="K687" i="76"/>
  <c r="K683" i="76"/>
  <c r="K679" i="76"/>
  <c r="K675" i="76"/>
  <c r="K671" i="76"/>
  <c r="K667" i="76"/>
  <c r="K663" i="76"/>
  <c r="K659" i="76"/>
  <c r="K655" i="76"/>
  <c r="K651" i="76"/>
  <c r="K647" i="76"/>
  <c r="K643" i="76"/>
  <c r="K639" i="76"/>
  <c r="K635" i="76"/>
  <c r="K631" i="76"/>
  <c r="K627" i="76"/>
  <c r="K623" i="76"/>
  <c r="K619" i="76"/>
  <c r="K615" i="76"/>
  <c r="K611" i="76"/>
  <c r="K607" i="76"/>
  <c r="K603" i="76"/>
  <c r="K599" i="76"/>
  <c r="K595" i="76"/>
  <c r="K591" i="76"/>
  <c r="K587" i="76"/>
  <c r="K583" i="76"/>
  <c r="K579" i="76"/>
  <c r="K575" i="76"/>
  <c r="K571" i="76"/>
  <c r="K567" i="76"/>
  <c r="K563" i="76"/>
  <c r="P14" i="92"/>
  <c r="I45" i="80"/>
  <c r="I36" i="80"/>
  <c r="I28" i="80"/>
  <c r="I20" i="80"/>
  <c r="I12" i="80"/>
  <c r="O33" i="79"/>
  <c r="O24" i="79"/>
  <c r="O16" i="79"/>
  <c r="Q252" i="78"/>
  <c r="Q244" i="78"/>
  <c r="Q236" i="78"/>
  <c r="Q228" i="78"/>
  <c r="Q220" i="78"/>
  <c r="Q212" i="78"/>
  <c r="Q198" i="78"/>
  <c r="Q190" i="78"/>
  <c r="Q182" i="78"/>
  <c r="Q174" i="78"/>
  <c r="Q166" i="78"/>
  <c r="Q50" i="78"/>
  <c r="Q154" i="78"/>
  <c r="Q146" i="78"/>
  <c r="Q138" i="78"/>
  <c r="Q130" i="78"/>
  <c r="Q122" i="78"/>
  <c r="Q114" i="78"/>
  <c r="Q106" i="78"/>
  <c r="Q98" i="78"/>
  <c r="Q90" i="78"/>
  <c r="Q82" i="78"/>
  <c r="Q74" i="78"/>
  <c r="Q66" i="78"/>
  <c r="Q58" i="78"/>
  <c r="Q46" i="78"/>
  <c r="Q38" i="78"/>
  <c r="Q29" i="78"/>
  <c r="Q21" i="78"/>
  <c r="Q14" i="78"/>
  <c r="Q16" i="77"/>
  <c r="Q11" i="77"/>
  <c r="K821" i="76"/>
  <c r="K817" i="76"/>
  <c r="K813" i="76"/>
  <c r="K809" i="76"/>
  <c r="K805" i="76"/>
  <c r="K801" i="76"/>
  <c r="K797" i="76"/>
  <c r="K793" i="76"/>
  <c r="K789" i="76"/>
  <c r="K785" i="76"/>
  <c r="K781" i="76"/>
  <c r="K777" i="76"/>
  <c r="K773" i="76"/>
  <c r="K769" i="76"/>
  <c r="K765" i="76"/>
  <c r="K761" i="76"/>
  <c r="K757" i="76"/>
  <c r="K753" i="76"/>
  <c r="K749" i="76"/>
  <c r="K745" i="76"/>
  <c r="K741" i="76"/>
  <c r="K737" i="76"/>
  <c r="K733" i="76"/>
  <c r="K729" i="76"/>
  <c r="K725" i="76"/>
  <c r="K721" i="76"/>
  <c r="K717" i="76"/>
  <c r="K713" i="76"/>
  <c r="K709" i="76"/>
  <c r="K705" i="76"/>
  <c r="K701" i="76"/>
  <c r="K697" i="76"/>
  <c r="K693" i="76"/>
  <c r="K689" i="76"/>
  <c r="K685" i="76"/>
  <c r="K681" i="76"/>
  <c r="K677" i="76"/>
  <c r="K673" i="76"/>
  <c r="P16" i="92"/>
  <c r="I38" i="80"/>
  <c r="I22" i="80"/>
  <c r="O35" i="79"/>
  <c r="O18" i="79"/>
  <c r="Q246" i="78"/>
  <c r="Q230" i="78"/>
  <c r="Q214" i="78"/>
  <c r="Q192" i="78"/>
  <c r="Q176" i="78"/>
  <c r="Q160" i="78"/>
  <c r="Q148" i="78"/>
  <c r="Q132" i="78"/>
  <c r="Q116" i="78"/>
  <c r="Q100" i="78"/>
  <c r="Q84" i="78"/>
  <c r="Q68" i="78"/>
  <c r="Q52" i="78"/>
  <c r="Q32" i="78"/>
  <c r="Q16" i="78"/>
  <c r="Q10" i="78"/>
  <c r="K824" i="76"/>
  <c r="K818" i="76"/>
  <c r="K810" i="76"/>
  <c r="K802" i="76"/>
  <c r="K794" i="76"/>
  <c r="K786" i="76"/>
  <c r="K778" i="76"/>
  <c r="K770" i="76"/>
  <c r="K762" i="76"/>
  <c r="K754" i="76"/>
  <c r="K746" i="76"/>
  <c r="K738" i="76"/>
  <c r="K730" i="76"/>
  <c r="K722" i="76"/>
  <c r="K714" i="76"/>
  <c r="K706" i="76"/>
  <c r="K698" i="76"/>
  <c r="K690" i="76"/>
  <c r="K682" i="76"/>
  <c r="K674" i="76"/>
  <c r="K668" i="76"/>
  <c r="K662" i="76"/>
  <c r="K657" i="76"/>
  <c r="K652" i="76"/>
  <c r="K646" i="76"/>
  <c r="K641" i="76"/>
  <c r="K636" i="76"/>
  <c r="K630" i="76"/>
  <c r="K625" i="76"/>
  <c r="K620" i="76"/>
  <c r="K614" i="76"/>
  <c r="K609" i="76"/>
  <c r="K604" i="76"/>
  <c r="K598" i="76"/>
  <c r="K593" i="76"/>
  <c r="K588" i="76"/>
  <c r="K582" i="76"/>
  <c r="K577" i="76"/>
  <c r="K572" i="76"/>
  <c r="K566" i="76"/>
  <c r="K561" i="76"/>
  <c r="K557" i="76"/>
  <c r="K553" i="76"/>
  <c r="K549" i="76"/>
  <c r="K545" i="76"/>
  <c r="K541" i="76"/>
  <c r="K537" i="76"/>
  <c r="K533" i="76"/>
  <c r="K529" i="76"/>
  <c r="K525" i="76"/>
  <c r="K521" i="76"/>
  <c r="K517" i="76"/>
  <c r="K513" i="76"/>
  <c r="K509" i="76"/>
  <c r="K505" i="76"/>
  <c r="K501" i="76"/>
  <c r="K497" i="76"/>
  <c r="K493" i="76"/>
  <c r="K489" i="76"/>
  <c r="K485" i="76"/>
  <c r="K481" i="76"/>
  <c r="K477" i="76"/>
  <c r="K473" i="76"/>
  <c r="K469" i="76"/>
  <c r="K465" i="76"/>
  <c r="K461" i="76"/>
  <c r="K457" i="76"/>
  <c r="K453" i="76"/>
  <c r="K449" i="76"/>
  <c r="K445" i="76"/>
  <c r="K441" i="76"/>
  <c r="K437" i="76"/>
  <c r="K433" i="76"/>
  <c r="K429" i="76"/>
  <c r="K425" i="76"/>
  <c r="K421" i="76"/>
  <c r="K417" i="76"/>
  <c r="K413" i="76"/>
  <c r="K409" i="76"/>
  <c r="K405" i="76"/>
  <c r="K401" i="76"/>
  <c r="K397" i="76"/>
  <c r="K393" i="76"/>
  <c r="K389" i="76"/>
  <c r="K385" i="76"/>
  <c r="K381" i="76"/>
  <c r="K377" i="76"/>
  <c r="K373" i="76"/>
  <c r="K369" i="76"/>
  <c r="K365" i="76"/>
  <c r="K361" i="76"/>
  <c r="K357" i="76"/>
  <c r="K353" i="76"/>
  <c r="K349" i="76"/>
  <c r="K345" i="76"/>
  <c r="K341" i="76"/>
  <c r="K337" i="76"/>
  <c r="K333" i="76"/>
  <c r="K329" i="76"/>
  <c r="K325" i="76"/>
  <c r="K321" i="76"/>
  <c r="K317" i="76"/>
  <c r="K313" i="76"/>
  <c r="K309" i="76"/>
  <c r="K305" i="76"/>
  <c r="K301" i="76"/>
  <c r="K297" i="76"/>
  <c r="K293" i="76"/>
  <c r="K289" i="76"/>
  <c r="K285" i="76"/>
  <c r="K281" i="76"/>
  <c r="K277" i="76"/>
  <c r="K273" i="76"/>
  <c r="K269" i="76"/>
  <c r="K265" i="76"/>
  <c r="K261" i="76"/>
  <c r="K257" i="76"/>
  <c r="K253" i="76"/>
  <c r="K249" i="76"/>
  <c r="K245" i="76"/>
  <c r="K241" i="76"/>
  <c r="K237" i="76"/>
  <c r="K233" i="76"/>
  <c r="K229" i="76"/>
  <c r="K225" i="76"/>
  <c r="K221" i="76"/>
  <c r="K217" i="76"/>
  <c r="K213" i="76"/>
  <c r="K209" i="76"/>
  <c r="K205" i="76"/>
  <c r="K201" i="76"/>
  <c r="K197" i="76"/>
  <c r="K193" i="76"/>
  <c r="K189" i="76"/>
  <c r="K185" i="76"/>
  <c r="K181" i="76"/>
  <c r="K177" i="76"/>
  <c r="K173" i="76"/>
  <c r="K169" i="76"/>
  <c r="K165" i="76"/>
  <c r="K161" i="76"/>
  <c r="K157" i="76"/>
  <c r="K153" i="76"/>
  <c r="K149" i="76"/>
  <c r="K145" i="76"/>
  <c r="K141" i="76"/>
  <c r="K11" i="81"/>
  <c r="I30" i="80"/>
  <c r="I14" i="80"/>
  <c r="O26" i="79"/>
  <c r="O10" i="79"/>
  <c r="Q238" i="78"/>
  <c r="Q222" i="78"/>
  <c r="Q205" i="78"/>
  <c r="Q200" i="78"/>
  <c r="Q184" i="78"/>
  <c r="Q168" i="78"/>
  <c r="Q156" i="78"/>
  <c r="Q140" i="78"/>
  <c r="Q124" i="78"/>
  <c r="Q108" i="78"/>
  <c r="Q92" i="78"/>
  <c r="Q76" i="78"/>
  <c r="Q60" i="78"/>
  <c r="Q40" i="78"/>
  <c r="Q23" i="78"/>
  <c r="Q12" i="77"/>
  <c r="K822" i="76"/>
  <c r="K814" i="76"/>
  <c r="K806" i="76"/>
  <c r="K798" i="76"/>
  <c r="K790" i="76"/>
  <c r="K782" i="76"/>
  <c r="K774" i="76"/>
  <c r="K766" i="76"/>
  <c r="K758" i="76"/>
  <c r="K750" i="76"/>
  <c r="K742" i="76"/>
  <c r="K734" i="76"/>
  <c r="K726" i="76"/>
  <c r="K718" i="76"/>
  <c r="K710" i="76"/>
  <c r="K702" i="76"/>
  <c r="K694" i="76"/>
  <c r="K686" i="76"/>
  <c r="K678" i="76"/>
  <c r="K670" i="76"/>
  <c r="K665" i="76"/>
  <c r="K660" i="76"/>
  <c r="K654" i="76"/>
  <c r="K649" i="76"/>
  <c r="K644" i="76"/>
  <c r="K638" i="76"/>
  <c r="K633" i="76"/>
  <c r="K628" i="76"/>
  <c r="K622" i="76"/>
  <c r="K617" i="76"/>
  <c r="K612" i="76"/>
  <c r="K606" i="76"/>
  <c r="K601" i="76"/>
  <c r="K596" i="76"/>
  <c r="K590" i="76"/>
  <c r="K585" i="76"/>
  <c r="K580" i="76"/>
  <c r="K574" i="76"/>
  <c r="K569" i="76"/>
  <c r="K564" i="76"/>
  <c r="K559" i="76"/>
  <c r="K555" i="76"/>
  <c r="K551" i="76"/>
  <c r="K547" i="76"/>
  <c r="K543" i="76"/>
  <c r="K539" i="76"/>
  <c r="K535" i="76"/>
  <c r="K531" i="76"/>
  <c r="K527" i="76"/>
  <c r="K523" i="76"/>
  <c r="K519" i="76"/>
  <c r="K515" i="76"/>
  <c r="K511" i="76"/>
  <c r="K507" i="76"/>
  <c r="K503" i="76"/>
  <c r="K499" i="76"/>
  <c r="K495" i="76"/>
  <c r="K491" i="76"/>
  <c r="K487" i="76"/>
  <c r="K483" i="76"/>
  <c r="K479" i="76"/>
  <c r="K475" i="76"/>
  <c r="K471" i="76"/>
  <c r="K467" i="76"/>
  <c r="K463" i="76"/>
  <c r="K459" i="76"/>
  <c r="K455" i="76"/>
  <c r="K451" i="76"/>
  <c r="K447" i="76"/>
  <c r="K443" i="76"/>
  <c r="K439" i="76"/>
  <c r="K435" i="76"/>
  <c r="K431" i="76"/>
  <c r="K427" i="76"/>
  <c r="K423" i="76"/>
  <c r="K419" i="76"/>
  <c r="K415" i="76"/>
  <c r="K411" i="76"/>
  <c r="K407" i="76"/>
  <c r="K403" i="76"/>
  <c r="K399" i="76"/>
  <c r="K395" i="76"/>
  <c r="K391" i="76"/>
  <c r="K387" i="76"/>
  <c r="K383" i="76"/>
  <c r="K379" i="76"/>
  <c r="K375" i="76"/>
  <c r="K371" i="76"/>
  <c r="K367" i="76"/>
  <c r="K363" i="76"/>
  <c r="K359" i="76"/>
  <c r="K355" i="76"/>
  <c r="K351" i="76"/>
  <c r="K347" i="76"/>
  <c r="K343" i="76"/>
  <c r="K339" i="76"/>
  <c r="K335" i="76"/>
  <c r="K331" i="76"/>
  <c r="K327" i="76"/>
  <c r="K323" i="76"/>
  <c r="K319" i="76"/>
  <c r="K315" i="76"/>
  <c r="K311" i="76"/>
  <c r="K307" i="76"/>
  <c r="K303" i="76"/>
  <c r="K299" i="76"/>
  <c r="K295" i="76"/>
  <c r="K291" i="76"/>
  <c r="K287" i="76"/>
  <c r="K283" i="76"/>
  <c r="K279" i="76"/>
  <c r="K275" i="76"/>
  <c r="K271" i="76"/>
  <c r="K267" i="76"/>
  <c r="K263" i="76"/>
  <c r="K259" i="76"/>
  <c r="K255" i="76"/>
  <c r="K251" i="76"/>
  <c r="K247" i="76"/>
  <c r="K243" i="76"/>
  <c r="K239" i="76"/>
  <c r="K235" i="76"/>
  <c r="K231" i="76"/>
  <c r="K227" i="76"/>
  <c r="K223" i="76"/>
  <c r="K219" i="76"/>
  <c r="K215" i="76"/>
  <c r="K211" i="76"/>
  <c r="K207" i="76"/>
  <c r="K203" i="76"/>
  <c r="K199" i="76"/>
  <c r="K195" i="76"/>
  <c r="K191" i="76"/>
  <c r="P12" i="92"/>
  <c r="I18" i="80"/>
  <c r="O14" i="79"/>
  <c r="Q226" i="78"/>
  <c r="Q172" i="78"/>
  <c r="Q144" i="78"/>
  <c r="Q112" i="78"/>
  <c r="Q80" i="78"/>
  <c r="Q44" i="78"/>
  <c r="Q13" i="78"/>
  <c r="K816" i="76"/>
  <c r="K800" i="76"/>
  <c r="K784" i="76"/>
  <c r="K768" i="76"/>
  <c r="K752" i="76"/>
  <c r="K736" i="76"/>
  <c r="K720" i="76"/>
  <c r="K704" i="76"/>
  <c r="K688" i="76"/>
  <c r="K672" i="76"/>
  <c r="K661" i="76"/>
  <c r="K650" i="76"/>
  <c r="K640" i="76"/>
  <c r="K629" i="76"/>
  <c r="K618" i="76"/>
  <c r="K608" i="76"/>
  <c r="K597" i="76"/>
  <c r="K586" i="76"/>
  <c r="K576" i="76"/>
  <c r="K565" i="76"/>
  <c r="K556" i="76"/>
  <c r="K548" i="76"/>
  <c r="K540" i="76"/>
  <c r="K532" i="76"/>
  <c r="K524" i="76"/>
  <c r="K516" i="76"/>
  <c r="K512" i="76"/>
  <c r="K504" i="76"/>
  <c r="K496" i="76"/>
  <c r="K488" i="76"/>
  <c r="K480" i="76"/>
  <c r="K472" i="76"/>
  <c r="K464" i="76"/>
  <c r="K456" i="76"/>
  <c r="K448" i="76"/>
  <c r="K440" i="76"/>
  <c r="K432" i="76"/>
  <c r="K424" i="76"/>
  <c r="K416" i="76"/>
  <c r="K408" i="76"/>
  <c r="K400" i="76"/>
  <c r="K392" i="76"/>
  <c r="K384" i="76"/>
  <c r="K376" i="76"/>
  <c r="K368" i="76"/>
  <c r="K360" i="76"/>
  <c r="K352" i="76"/>
  <c r="K344" i="76"/>
  <c r="K336" i="76"/>
  <c r="K328" i="76"/>
  <c r="K320" i="76"/>
  <c r="K312" i="76"/>
  <c r="K304" i="76"/>
  <c r="K296" i="76"/>
  <c r="K288" i="76"/>
  <c r="K280" i="76"/>
  <c r="K272" i="76"/>
  <c r="K264" i="76"/>
  <c r="K256" i="76"/>
  <c r="K248" i="76"/>
  <c r="K240" i="76"/>
  <c r="K232" i="76"/>
  <c r="K224" i="76"/>
  <c r="K216" i="76"/>
  <c r="K208" i="76"/>
  <c r="K200" i="76"/>
  <c r="K192" i="76"/>
  <c r="K186" i="76"/>
  <c r="K180" i="76"/>
  <c r="K175" i="76"/>
  <c r="K170" i="76"/>
  <c r="K164" i="76"/>
  <c r="K159" i="76"/>
  <c r="K154" i="76"/>
  <c r="K148" i="76"/>
  <c r="K143" i="76"/>
  <c r="K138" i="76"/>
  <c r="K134" i="76"/>
  <c r="K130" i="76"/>
  <c r="K126" i="76"/>
  <c r="K122" i="76"/>
  <c r="K118" i="76"/>
  <c r="K114" i="76"/>
  <c r="K110" i="76"/>
  <c r="K106" i="76"/>
  <c r="K102" i="76"/>
  <c r="K98" i="76"/>
  <c r="K94" i="76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L14" i="74"/>
  <c r="K160" i="73"/>
  <c r="K156" i="73"/>
  <c r="K152" i="73"/>
  <c r="K148" i="73"/>
  <c r="K144" i="73"/>
  <c r="K140" i="73"/>
  <c r="K136" i="73"/>
  <c r="K132" i="73"/>
  <c r="K128" i="73"/>
  <c r="K124" i="73"/>
  <c r="K120" i="73"/>
  <c r="K116" i="73"/>
  <c r="K112" i="73"/>
  <c r="K108" i="73"/>
  <c r="K104" i="73"/>
  <c r="K100" i="73"/>
  <c r="K96" i="73"/>
  <c r="K92" i="73"/>
  <c r="K88" i="73"/>
  <c r="K84" i="73"/>
  <c r="K79" i="73"/>
  <c r="K75" i="73"/>
  <c r="K70" i="73"/>
  <c r="K66" i="73"/>
  <c r="K61" i="73"/>
  <c r="K57" i="73"/>
  <c r="K53" i="73"/>
  <c r="K48" i="73"/>
  <c r="K44" i="73"/>
  <c r="K40" i="73"/>
  <c r="K36" i="73"/>
  <c r="K32" i="73"/>
  <c r="K28" i="73"/>
  <c r="K22" i="73"/>
  <c r="K18" i="73"/>
  <c r="K14" i="73"/>
  <c r="M44" i="72"/>
  <c r="M40" i="72"/>
  <c r="M36" i="72"/>
  <c r="M32" i="72"/>
  <c r="M28" i="72"/>
  <c r="M24" i="72"/>
  <c r="M20" i="72"/>
  <c r="M12" i="72"/>
  <c r="S49" i="71"/>
  <c r="S44" i="71"/>
  <c r="S39" i="71"/>
  <c r="S35" i="71"/>
  <c r="S30" i="71"/>
  <c r="S26" i="71"/>
  <c r="S22" i="71"/>
  <c r="S18" i="71"/>
  <c r="S14" i="71"/>
  <c r="P140" i="69"/>
  <c r="I34" i="80"/>
  <c r="O31" i="79"/>
  <c r="Q242" i="78"/>
  <c r="Q210" i="78"/>
  <c r="Q188" i="78"/>
  <c r="Q48" i="78"/>
  <c r="Q128" i="78"/>
  <c r="Q96" i="78"/>
  <c r="Q64" i="78"/>
  <c r="Q27" i="78"/>
  <c r="Q15" i="77"/>
  <c r="K808" i="76"/>
  <c r="K792" i="76"/>
  <c r="K776" i="76"/>
  <c r="K760" i="76"/>
  <c r="K744" i="76"/>
  <c r="K728" i="76"/>
  <c r="K712" i="76"/>
  <c r="K696" i="76"/>
  <c r="K680" i="76"/>
  <c r="K666" i="76"/>
  <c r="K656" i="76"/>
  <c r="K645" i="76"/>
  <c r="K634" i="76"/>
  <c r="K624" i="76"/>
  <c r="K613" i="76"/>
  <c r="K602" i="76"/>
  <c r="K592" i="76"/>
  <c r="K581" i="76"/>
  <c r="K570" i="76"/>
  <c r="K560" i="76"/>
  <c r="K552" i="76"/>
  <c r="K544" i="76"/>
  <c r="K536" i="76"/>
  <c r="K528" i="76"/>
  <c r="K520" i="76"/>
  <c r="K508" i="76"/>
  <c r="K500" i="76"/>
  <c r="K492" i="76"/>
  <c r="K484" i="76"/>
  <c r="K476" i="76"/>
  <c r="K468" i="76"/>
  <c r="K460" i="76"/>
  <c r="K452" i="76"/>
  <c r="K444" i="76"/>
  <c r="K436" i="76"/>
  <c r="K428" i="76"/>
  <c r="K420" i="76"/>
  <c r="K412" i="76"/>
  <c r="K404" i="76"/>
  <c r="K396" i="76"/>
  <c r="K388" i="76"/>
  <c r="K380" i="76"/>
  <c r="K372" i="76"/>
  <c r="K364" i="76"/>
  <c r="K356" i="76"/>
  <c r="K348" i="76"/>
  <c r="K340" i="76"/>
  <c r="K332" i="76"/>
  <c r="K324" i="76"/>
  <c r="K316" i="76"/>
  <c r="K308" i="76"/>
  <c r="K300" i="76"/>
  <c r="K292" i="76"/>
  <c r="K284" i="76"/>
  <c r="K276" i="76"/>
  <c r="K268" i="76"/>
  <c r="K260" i="76"/>
  <c r="K252" i="76"/>
  <c r="K244" i="76"/>
  <c r="K236" i="76"/>
  <c r="K228" i="76"/>
  <c r="K220" i="76"/>
  <c r="K212" i="76"/>
  <c r="K204" i="76"/>
  <c r="K196" i="76"/>
  <c r="K188" i="76"/>
  <c r="K183" i="76"/>
  <c r="K178" i="76"/>
  <c r="K172" i="76"/>
  <c r="K167" i="76"/>
  <c r="K162" i="76"/>
  <c r="K156" i="76"/>
  <c r="K151" i="76"/>
  <c r="K146" i="76"/>
  <c r="K140" i="76"/>
  <c r="K136" i="76"/>
  <c r="K132" i="76"/>
  <c r="K128" i="76"/>
  <c r="K124" i="76"/>
  <c r="K120" i="76"/>
  <c r="K116" i="76"/>
  <c r="K112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L12" i="74"/>
  <c r="K158" i="73"/>
  <c r="K154" i="73"/>
  <c r="K150" i="73"/>
  <c r="K146" i="73"/>
  <c r="K142" i="73"/>
  <c r="K138" i="73"/>
  <c r="K134" i="73"/>
  <c r="K130" i="73"/>
  <c r="K126" i="73"/>
  <c r="K122" i="73"/>
  <c r="K118" i="73"/>
  <c r="K114" i="73"/>
  <c r="K110" i="73"/>
  <c r="K106" i="73"/>
  <c r="K102" i="73"/>
  <c r="K98" i="73"/>
  <c r="K94" i="73"/>
  <c r="K90" i="73"/>
  <c r="K86" i="73"/>
  <c r="K82" i="73"/>
  <c r="K77" i="73"/>
  <c r="K73" i="73"/>
  <c r="K68" i="73"/>
  <c r="K63" i="73"/>
  <c r="K59" i="73"/>
  <c r="K55" i="73"/>
  <c r="K50" i="73"/>
  <c r="K46" i="73"/>
  <c r="K42" i="73"/>
  <c r="K38" i="73"/>
  <c r="K34" i="73"/>
  <c r="K30" i="73"/>
  <c r="K25" i="73"/>
  <c r="K20" i="73"/>
  <c r="K16" i="73"/>
  <c r="K12" i="73"/>
  <c r="M46" i="72"/>
  <c r="M42" i="72"/>
  <c r="M38" i="72"/>
  <c r="M34" i="72"/>
  <c r="M30" i="72"/>
  <c r="M26" i="72"/>
  <c r="M22" i="72"/>
  <c r="M17" i="72"/>
  <c r="M14" i="72"/>
  <c r="S51" i="71"/>
  <c r="S47" i="71"/>
  <c r="S42" i="71"/>
  <c r="S37" i="71"/>
  <c r="I43" i="80"/>
  <c r="Q250" i="78"/>
  <c r="Q196" i="78"/>
  <c r="Q136" i="78"/>
  <c r="Q72" i="78"/>
  <c r="K812" i="76"/>
  <c r="K780" i="76"/>
  <c r="K748" i="76"/>
  <c r="K716" i="76"/>
  <c r="K684" i="76"/>
  <c r="K658" i="76"/>
  <c r="K637" i="76"/>
  <c r="K616" i="76"/>
  <c r="K594" i="76"/>
  <c r="K573" i="76"/>
  <c r="K554" i="76"/>
  <c r="K538" i="76"/>
  <c r="K522" i="76"/>
  <c r="K510" i="76"/>
  <c r="K494" i="76"/>
  <c r="K478" i="76"/>
  <c r="K462" i="76"/>
  <c r="K446" i="76"/>
  <c r="K430" i="76"/>
  <c r="K414" i="76"/>
  <c r="K398" i="76"/>
  <c r="K382" i="76"/>
  <c r="K366" i="76"/>
  <c r="K350" i="76"/>
  <c r="K334" i="76"/>
  <c r="K318" i="76"/>
  <c r="K302" i="76"/>
  <c r="K286" i="76"/>
  <c r="K270" i="76"/>
  <c r="K254" i="76"/>
  <c r="K238" i="76"/>
  <c r="K222" i="76"/>
  <c r="K206" i="76"/>
  <c r="K190" i="76"/>
  <c r="K179" i="76"/>
  <c r="K168" i="76"/>
  <c r="K158" i="76"/>
  <c r="K147" i="76"/>
  <c r="K137" i="76"/>
  <c r="K129" i="76"/>
  <c r="K121" i="76"/>
  <c r="K113" i="76"/>
  <c r="K105" i="76"/>
  <c r="K97" i="76"/>
  <c r="K89" i="76"/>
  <c r="K81" i="76"/>
  <c r="K73" i="76"/>
  <c r="K65" i="76"/>
  <c r="K57" i="76"/>
  <c r="K49" i="76"/>
  <c r="K41" i="76"/>
  <c r="K33" i="76"/>
  <c r="K25" i="76"/>
  <c r="K17" i="76"/>
  <c r="K155" i="73"/>
  <c r="K147" i="73"/>
  <c r="K139" i="73"/>
  <c r="K131" i="73"/>
  <c r="K123" i="73"/>
  <c r="K115" i="73"/>
  <c r="K107" i="73"/>
  <c r="K99" i="73"/>
  <c r="K91" i="73"/>
  <c r="K83" i="73"/>
  <c r="K74" i="73"/>
  <c r="K65" i="73"/>
  <c r="K56" i="73"/>
  <c r="K47" i="73"/>
  <c r="K39" i="73"/>
  <c r="K31" i="73"/>
  <c r="K21" i="73"/>
  <c r="K13" i="73"/>
  <c r="M43" i="72"/>
  <c r="M35" i="72"/>
  <c r="M27" i="72"/>
  <c r="M19" i="72"/>
  <c r="M11" i="72"/>
  <c r="S43" i="71"/>
  <c r="S34" i="71"/>
  <c r="S28" i="71"/>
  <c r="S23" i="71"/>
  <c r="S17" i="71"/>
  <c r="S12" i="71"/>
  <c r="P137" i="69"/>
  <c r="P133" i="69"/>
  <c r="P129" i="69"/>
  <c r="P125" i="69"/>
  <c r="P121" i="69"/>
  <c r="P117" i="69"/>
  <c r="P113" i="69"/>
  <c r="P109" i="69"/>
  <c r="P105" i="69"/>
  <c r="P101" i="69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Q13" i="68"/>
  <c r="K19" i="67"/>
  <c r="K15" i="67"/>
  <c r="K11" i="67"/>
  <c r="L12" i="65"/>
  <c r="O47" i="64"/>
  <c r="O43" i="64"/>
  <c r="O39" i="64"/>
  <c r="O34" i="64"/>
  <c r="O29" i="64"/>
  <c r="O25" i="64"/>
  <c r="O21" i="64"/>
  <c r="O17" i="64"/>
  <c r="O13" i="64"/>
  <c r="N119" i="63"/>
  <c r="N115" i="63"/>
  <c r="N111" i="63"/>
  <c r="N106" i="63"/>
  <c r="N102" i="63"/>
  <c r="N98" i="63"/>
  <c r="N94" i="63"/>
  <c r="N90" i="63"/>
  <c r="N86" i="63"/>
  <c r="N82" i="63"/>
  <c r="N78" i="63"/>
  <c r="N74" i="63"/>
  <c r="N70" i="63"/>
  <c r="N66" i="63"/>
  <c r="N62" i="63"/>
  <c r="N58" i="63"/>
  <c r="N54" i="63"/>
  <c r="N50" i="63"/>
  <c r="N45" i="63"/>
  <c r="N41" i="63"/>
  <c r="N37" i="63"/>
  <c r="N33" i="63"/>
  <c r="N29" i="63"/>
  <c r="N25" i="63"/>
  <c r="N20" i="63"/>
  <c r="N16" i="63"/>
  <c r="N12" i="63"/>
  <c r="O221" i="62"/>
  <c r="O217" i="62"/>
  <c r="O213" i="62"/>
  <c r="O208" i="62"/>
  <c r="O204" i="62"/>
  <c r="O198" i="62"/>
  <c r="O194" i="62"/>
  <c r="O190" i="62"/>
  <c r="O186" i="62"/>
  <c r="O182" i="62"/>
  <c r="O178" i="62"/>
  <c r="O174" i="62"/>
  <c r="O170" i="62"/>
  <c r="O166" i="62"/>
  <c r="O162" i="62"/>
  <c r="O158" i="62"/>
  <c r="O154" i="62"/>
  <c r="O149" i="62"/>
  <c r="O210" i="62"/>
  <c r="O143" i="62"/>
  <c r="O140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40" i="62"/>
  <c r="O72" i="62"/>
  <c r="O34" i="62"/>
  <c r="O30" i="62"/>
  <c r="O26" i="62"/>
  <c r="O21" i="62"/>
  <c r="O17" i="62"/>
  <c r="O13" i="62"/>
  <c r="U351" i="61"/>
  <c r="U347" i="61"/>
  <c r="U343" i="61"/>
  <c r="U339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0" i="61"/>
  <c r="U266" i="61"/>
  <c r="U261" i="61"/>
  <c r="U256" i="61"/>
  <c r="U252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7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59" i="59"/>
  <c r="R54" i="59"/>
  <c r="R50" i="59"/>
  <c r="R46" i="59"/>
  <c r="R42" i="59"/>
  <c r="R37" i="59"/>
  <c r="R33" i="59"/>
  <c r="R29" i="59"/>
  <c r="R24" i="59"/>
  <c r="R20" i="59"/>
  <c r="R16" i="59"/>
  <c r="R12" i="59"/>
  <c r="L83" i="58"/>
  <c r="L79" i="58"/>
  <c r="L75" i="58"/>
  <c r="L71" i="58"/>
  <c r="L67" i="58"/>
  <c r="L58" i="58"/>
  <c r="L54" i="58"/>
  <c r="L50" i="58"/>
  <c r="L46" i="58"/>
  <c r="L42" i="58"/>
  <c r="L38" i="58"/>
  <c r="L34" i="58"/>
  <c r="L30" i="58"/>
  <c r="L26" i="58"/>
  <c r="L20" i="58"/>
  <c r="L17" i="58"/>
  <c r="L14" i="58"/>
  <c r="L11" i="58"/>
  <c r="I26" i="80"/>
  <c r="Q234" i="78"/>
  <c r="Q180" i="78"/>
  <c r="Q120" i="78"/>
  <c r="Q56" i="78"/>
  <c r="K828" i="76"/>
  <c r="K804" i="76"/>
  <c r="K772" i="76"/>
  <c r="K740" i="76"/>
  <c r="K708" i="76"/>
  <c r="K676" i="76"/>
  <c r="I10" i="80"/>
  <c r="Q218" i="78"/>
  <c r="Q164" i="78"/>
  <c r="Q104" i="78"/>
  <c r="Q36" i="78"/>
  <c r="K796" i="76"/>
  <c r="K764" i="76"/>
  <c r="K732" i="76"/>
  <c r="K700" i="76"/>
  <c r="K669" i="76"/>
  <c r="K648" i="76"/>
  <c r="K626" i="76"/>
  <c r="K605" i="76"/>
  <c r="K584" i="76"/>
  <c r="K562" i="76"/>
  <c r="K546" i="76"/>
  <c r="K530" i="76"/>
  <c r="K502" i="76"/>
  <c r="K486" i="76"/>
  <c r="K470" i="76"/>
  <c r="K454" i="76"/>
  <c r="K438" i="76"/>
  <c r="K422" i="76"/>
  <c r="K406" i="76"/>
  <c r="K390" i="76"/>
  <c r="K374" i="76"/>
  <c r="K358" i="76"/>
  <c r="K342" i="76"/>
  <c r="K326" i="76"/>
  <c r="K310" i="76"/>
  <c r="K294" i="76"/>
  <c r="K278" i="76"/>
  <c r="K262" i="76"/>
  <c r="K246" i="76"/>
  <c r="K230" i="76"/>
  <c r="K214" i="76"/>
  <c r="K198" i="76"/>
  <c r="K184" i="76"/>
  <c r="K174" i="76"/>
  <c r="K163" i="76"/>
  <c r="K152" i="76"/>
  <c r="K142" i="76"/>
  <c r="K133" i="76"/>
  <c r="K125" i="76"/>
  <c r="K117" i="76"/>
  <c r="K109" i="76"/>
  <c r="K101" i="76"/>
  <c r="K93" i="76"/>
  <c r="K85" i="76"/>
  <c r="K77" i="76"/>
  <c r="K69" i="76"/>
  <c r="K61" i="76"/>
  <c r="K53" i="76"/>
  <c r="K45" i="76"/>
  <c r="K37" i="76"/>
  <c r="K29" i="76"/>
  <c r="K21" i="76"/>
  <c r="K13" i="76"/>
  <c r="K159" i="73"/>
  <c r="K151" i="73"/>
  <c r="K143" i="73"/>
  <c r="K135" i="73"/>
  <c r="K127" i="73"/>
  <c r="K119" i="73"/>
  <c r="K111" i="73"/>
  <c r="K103" i="73"/>
  <c r="K95" i="73"/>
  <c r="K87" i="73"/>
  <c r="K78" i="73"/>
  <c r="K69" i="73"/>
  <c r="K60" i="73"/>
  <c r="K51" i="73"/>
  <c r="K43" i="73"/>
  <c r="K35" i="73"/>
  <c r="K27" i="73"/>
  <c r="K17" i="73"/>
  <c r="M47" i="72"/>
  <c r="M39" i="72"/>
  <c r="M31" i="72"/>
  <c r="M23" i="72"/>
  <c r="M15" i="72"/>
  <c r="S48" i="71"/>
  <c r="S38" i="71"/>
  <c r="S31" i="71"/>
  <c r="S25" i="71"/>
  <c r="S20" i="71"/>
  <c r="S15" i="71"/>
  <c r="P139" i="69"/>
  <c r="P135" i="69"/>
  <c r="P131" i="69"/>
  <c r="P127" i="69"/>
  <c r="P123" i="69"/>
  <c r="P119" i="69"/>
  <c r="P115" i="69"/>
  <c r="P111" i="69"/>
  <c r="P107" i="69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Q11" i="68"/>
  <c r="K17" i="67"/>
  <c r="K13" i="67"/>
  <c r="L14" i="65"/>
  <c r="O49" i="64"/>
  <c r="O45" i="64"/>
  <c r="O41" i="64"/>
  <c r="O37" i="64"/>
  <c r="O31" i="64"/>
  <c r="O27" i="64"/>
  <c r="O23" i="64"/>
  <c r="O19" i="64"/>
  <c r="O15" i="64"/>
  <c r="O11" i="64"/>
  <c r="N117" i="63"/>
  <c r="N113" i="63"/>
  <c r="N109" i="63"/>
  <c r="N104" i="63"/>
  <c r="N100" i="63"/>
  <c r="N96" i="63"/>
  <c r="N92" i="63"/>
  <c r="N88" i="63"/>
  <c r="N84" i="63"/>
  <c r="N80" i="63"/>
  <c r="N76" i="63"/>
  <c r="N72" i="63"/>
  <c r="N68" i="63"/>
  <c r="N64" i="63"/>
  <c r="N60" i="63"/>
  <c r="N56" i="63"/>
  <c r="N52" i="63"/>
  <c r="N48" i="63"/>
  <c r="N43" i="63"/>
  <c r="N39" i="63"/>
  <c r="N35" i="63"/>
  <c r="N31" i="63"/>
  <c r="N27" i="63"/>
  <c r="N23" i="63"/>
  <c r="N18" i="63"/>
  <c r="N14" i="63"/>
  <c r="O223" i="62"/>
  <c r="O219" i="62"/>
  <c r="O215" i="62"/>
  <c r="O211" i="62"/>
  <c r="O206" i="62"/>
  <c r="O201" i="62"/>
  <c r="O196" i="62"/>
  <c r="O192" i="62"/>
  <c r="O188" i="62"/>
  <c r="O184" i="62"/>
  <c r="O180" i="62"/>
  <c r="O176" i="62"/>
  <c r="O172" i="62"/>
  <c r="O168" i="62"/>
  <c r="O164" i="62"/>
  <c r="O160" i="62"/>
  <c r="O156" i="62"/>
  <c r="O152" i="62"/>
  <c r="O147" i="62"/>
  <c r="O144" i="62"/>
  <c r="O142" i="62"/>
  <c r="O138" i="62"/>
  <c r="O134" i="62"/>
  <c r="O130" i="62"/>
  <c r="O125" i="62"/>
  <c r="O121" i="62"/>
  <c r="O117" i="62"/>
  <c r="O113" i="62"/>
  <c r="O109" i="62"/>
  <c r="O105" i="62"/>
  <c r="O101" i="62"/>
  <c r="O97" i="62"/>
  <c r="O93" i="62"/>
  <c r="O89" i="62"/>
  <c r="O85" i="62"/>
  <c r="O80" i="62"/>
  <c r="O76" i="62"/>
  <c r="O71" i="62"/>
  <c r="O66" i="62"/>
  <c r="O62" i="62"/>
  <c r="O58" i="62"/>
  <c r="O54" i="62"/>
  <c r="O50" i="62"/>
  <c r="O46" i="62"/>
  <c r="O42" i="62"/>
  <c r="O38" i="62"/>
  <c r="O35" i="62"/>
  <c r="O32" i="62"/>
  <c r="O28" i="62"/>
  <c r="O23" i="62"/>
  <c r="O19" i="62"/>
  <c r="O15" i="62"/>
  <c r="O11" i="62"/>
  <c r="U349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8" i="61"/>
  <c r="U263" i="61"/>
  <c r="U259" i="61"/>
  <c r="U254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5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61" i="59"/>
  <c r="R56" i="59"/>
  <c r="R52" i="59"/>
  <c r="R48" i="59"/>
  <c r="R44" i="59"/>
  <c r="R39" i="59"/>
  <c r="R35" i="59"/>
  <c r="R31" i="59"/>
  <c r="R27" i="59"/>
  <c r="R22" i="59"/>
  <c r="R18" i="59"/>
  <c r="R14" i="59"/>
  <c r="L85" i="58"/>
  <c r="L81" i="58"/>
  <c r="L77" i="58"/>
  <c r="L73" i="58"/>
  <c r="L69" i="58"/>
  <c r="L60" i="58"/>
  <c r="L56" i="58"/>
  <c r="L52" i="58"/>
  <c r="L48" i="58"/>
  <c r="L44" i="58"/>
  <c r="L40" i="58"/>
  <c r="L36" i="58"/>
  <c r="L32" i="58"/>
  <c r="L28" i="58"/>
  <c r="L23" i="58"/>
  <c r="L18" i="58"/>
  <c r="O22" i="79"/>
  <c r="Q19" i="78"/>
  <c r="K724" i="76"/>
  <c r="K642" i="76"/>
  <c r="K600" i="76"/>
  <c r="K558" i="76"/>
  <c r="K526" i="76"/>
  <c r="K498" i="76"/>
  <c r="K466" i="76"/>
  <c r="K434" i="76"/>
  <c r="K402" i="76"/>
  <c r="K370" i="76"/>
  <c r="K338" i="76"/>
  <c r="K306" i="76"/>
  <c r="K274" i="76"/>
  <c r="K242" i="76"/>
  <c r="K210" i="76"/>
  <c r="K182" i="76"/>
  <c r="K160" i="76"/>
  <c r="K139" i="76"/>
  <c r="K123" i="76"/>
  <c r="K107" i="76"/>
  <c r="K91" i="76"/>
  <c r="K75" i="76"/>
  <c r="K59" i="76"/>
  <c r="K43" i="76"/>
  <c r="K27" i="76"/>
  <c r="K11" i="76"/>
  <c r="K149" i="73"/>
  <c r="K133" i="73"/>
  <c r="K117" i="73"/>
  <c r="K101" i="73"/>
  <c r="K85" i="73"/>
  <c r="K67" i="73"/>
  <c r="K49" i="73"/>
  <c r="K33" i="73"/>
  <c r="K15" i="73"/>
  <c r="M37" i="72"/>
  <c r="M21" i="72"/>
  <c r="S45" i="71"/>
  <c r="S29" i="71"/>
  <c r="S19" i="71"/>
  <c r="P138" i="69"/>
  <c r="P130" i="69"/>
  <c r="P122" i="69"/>
  <c r="P114" i="69"/>
  <c r="P106" i="69"/>
  <c r="P98" i="69"/>
  <c r="P90" i="69"/>
  <c r="P82" i="69"/>
  <c r="P74" i="69"/>
  <c r="P66" i="69"/>
  <c r="P58" i="69"/>
  <c r="P50" i="69"/>
  <c r="P42" i="69"/>
  <c r="P34" i="69"/>
  <c r="P26" i="69"/>
  <c r="P18" i="69"/>
  <c r="Q14" i="68"/>
  <c r="K16" i="67"/>
  <c r="L13" i="65"/>
  <c r="O44" i="64"/>
  <c r="O35" i="64"/>
  <c r="O26" i="64"/>
  <c r="O18" i="64"/>
  <c r="N120" i="63"/>
  <c r="N112" i="63"/>
  <c r="N103" i="63"/>
  <c r="N95" i="63"/>
  <c r="N87" i="63"/>
  <c r="N79" i="63"/>
  <c r="N71" i="63"/>
  <c r="N63" i="63"/>
  <c r="N55" i="63"/>
  <c r="N46" i="63"/>
  <c r="N38" i="63"/>
  <c r="N30" i="63"/>
  <c r="N21" i="63"/>
  <c r="N13" i="63"/>
  <c r="O218" i="62"/>
  <c r="O209" i="62"/>
  <c r="O200" i="62"/>
  <c r="O191" i="62"/>
  <c r="O183" i="62"/>
  <c r="O175" i="62"/>
  <c r="O167" i="62"/>
  <c r="O159" i="62"/>
  <c r="O150" i="62"/>
  <c r="O202" i="62"/>
  <c r="O137" i="62"/>
  <c r="O129" i="62"/>
  <c r="O120" i="62"/>
  <c r="O112" i="62"/>
  <c r="O104" i="62"/>
  <c r="O96" i="62"/>
  <c r="O88" i="62"/>
  <c r="O79" i="62"/>
  <c r="O70" i="62"/>
  <c r="O61" i="62"/>
  <c r="O53" i="62"/>
  <c r="O45" i="62"/>
  <c r="O37" i="62"/>
  <c r="O31" i="62"/>
  <c r="O22" i="62"/>
  <c r="O14" i="62"/>
  <c r="U348" i="61"/>
  <c r="U340" i="61"/>
  <c r="U332" i="61"/>
  <c r="U324" i="61"/>
  <c r="U316" i="61"/>
  <c r="U308" i="61"/>
  <c r="U300" i="61"/>
  <c r="U292" i="61"/>
  <c r="U284" i="61"/>
  <c r="U276" i="61"/>
  <c r="U267" i="61"/>
  <c r="U257" i="61"/>
  <c r="U249" i="61"/>
  <c r="U241" i="61"/>
  <c r="U233" i="61"/>
  <c r="U225" i="61"/>
  <c r="U217" i="61"/>
  <c r="U209" i="61"/>
  <c r="U201" i="61"/>
  <c r="U193" i="61"/>
  <c r="U185" i="61"/>
  <c r="U177" i="61"/>
  <c r="U168" i="61"/>
  <c r="U160" i="61"/>
  <c r="U152" i="61"/>
  <c r="U144" i="61"/>
  <c r="U136" i="61"/>
  <c r="U128" i="61"/>
  <c r="U120" i="61"/>
  <c r="U112" i="61"/>
  <c r="U104" i="61"/>
  <c r="U96" i="61"/>
  <c r="U88" i="61"/>
  <c r="U80" i="61"/>
  <c r="U72" i="61"/>
  <c r="U64" i="61"/>
  <c r="U56" i="61"/>
  <c r="U48" i="61"/>
  <c r="U40" i="61"/>
  <c r="U32" i="61"/>
  <c r="U24" i="61"/>
  <c r="U16" i="61"/>
  <c r="R60" i="59"/>
  <c r="R51" i="59"/>
  <c r="R43" i="59"/>
  <c r="R34" i="59"/>
  <c r="R25" i="59"/>
  <c r="R17" i="59"/>
  <c r="L84" i="58"/>
  <c r="L76" i="58"/>
  <c r="L68" i="58"/>
  <c r="L55" i="58"/>
  <c r="L47" i="58"/>
  <c r="L39" i="58"/>
  <c r="L31" i="58"/>
  <c r="L22" i="58"/>
  <c r="L15" i="58"/>
  <c r="K820" i="76"/>
  <c r="K692" i="76"/>
  <c r="K632" i="76"/>
  <c r="K589" i="76"/>
  <c r="K550" i="76"/>
  <c r="K518" i="76"/>
  <c r="K490" i="76"/>
  <c r="K458" i="76"/>
  <c r="K426" i="76"/>
  <c r="K394" i="76"/>
  <c r="K362" i="76"/>
  <c r="K330" i="76"/>
  <c r="K298" i="76"/>
  <c r="K266" i="76"/>
  <c r="K234" i="76"/>
  <c r="K202" i="76"/>
  <c r="K176" i="76"/>
  <c r="K155" i="76"/>
  <c r="K135" i="76"/>
  <c r="K119" i="76"/>
  <c r="K103" i="76"/>
  <c r="K87" i="76"/>
  <c r="K71" i="76"/>
  <c r="K55" i="76"/>
  <c r="K39" i="76"/>
  <c r="K23" i="76"/>
  <c r="L11" i="74"/>
  <c r="K145" i="73"/>
  <c r="K129" i="73"/>
  <c r="K113" i="73"/>
  <c r="K97" i="73"/>
  <c r="K81" i="73"/>
  <c r="K62" i="73"/>
  <c r="K45" i="73"/>
  <c r="K29" i="73"/>
  <c r="K11" i="73"/>
  <c r="M33" i="72"/>
  <c r="M16" i="72"/>
  <c r="S41" i="71"/>
  <c r="S27" i="71"/>
  <c r="S16" i="71"/>
  <c r="P136" i="69"/>
  <c r="P128" i="69"/>
  <c r="P120" i="69"/>
  <c r="P112" i="69"/>
  <c r="P104" i="69"/>
  <c r="P96" i="69"/>
  <c r="P88" i="69"/>
  <c r="P80" i="69"/>
  <c r="P72" i="69"/>
  <c r="P64" i="69"/>
  <c r="P56" i="69"/>
  <c r="P48" i="69"/>
  <c r="P40" i="69"/>
  <c r="P32" i="69"/>
  <c r="P24" i="69"/>
  <c r="P16" i="69"/>
  <c r="Q12" i="68"/>
  <c r="K14" i="67"/>
  <c r="L11" i="65"/>
  <c r="O42" i="64"/>
  <c r="O32" i="64"/>
  <c r="O24" i="64"/>
  <c r="O16" i="64"/>
  <c r="N118" i="63"/>
  <c r="N110" i="63"/>
  <c r="N101" i="63"/>
  <c r="N93" i="63"/>
  <c r="N85" i="63"/>
  <c r="N77" i="63"/>
  <c r="N69" i="63"/>
  <c r="N61" i="63"/>
  <c r="N53" i="63"/>
  <c r="N44" i="63"/>
  <c r="N36" i="63"/>
  <c r="N28" i="63"/>
  <c r="N19" i="63"/>
  <c r="N11" i="63"/>
  <c r="O216" i="62"/>
  <c r="O207" i="62"/>
  <c r="O197" i="62"/>
  <c r="O189" i="62"/>
  <c r="O181" i="62"/>
  <c r="O173" i="62"/>
  <c r="O165" i="62"/>
  <c r="O157" i="62"/>
  <c r="O148" i="62"/>
  <c r="O199" i="62"/>
  <c r="O135" i="62"/>
  <c r="O126" i="62"/>
  <c r="O118" i="62"/>
  <c r="O110" i="62"/>
  <c r="O102" i="62"/>
  <c r="O94" i="62"/>
  <c r="O86" i="62"/>
  <c r="O77" i="62"/>
  <c r="O67" i="62"/>
  <c r="O59" i="62"/>
  <c r="O51" i="62"/>
  <c r="O43" i="62"/>
  <c r="O36" i="62"/>
  <c r="O29" i="62"/>
  <c r="O20" i="62"/>
  <c r="O12" i="62"/>
  <c r="U346" i="61"/>
  <c r="U338" i="61"/>
  <c r="U330" i="61"/>
  <c r="U322" i="61"/>
  <c r="U314" i="61"/>
  <c r="U306" i="61"/>
  <c r="U298" i="61"/>
  <c r="U290" i="61"/>
  <c r="U282" i="61"/>
  <c r="U274" i="61"/>
  <c r="U265" i="61"/>
  <c r="U255" i="61"/>
  <c r="U247" i="61"/>
  <c r="U239" i="61"/>
  <c r="U231" i="61"/>
  <c r="U223" i="61"/>
  <c r="U215" i="61"/>
  <c r="U207" i="61"/>
  <c r="U199" i="61"/>
  <c r="U191" i="61"/>
  <c r="U183" i="61"/>
  <c r="U175" i="61"/>
  <c r="U166" i="61"/>
  <c r="U158" i="61"/>
  <c r="U150" i="61"/>
  <c r="U142" i="61"/>
  <c r="U134" i="61"/>
  <c r="U126" i="61"/>
  <c r="U118" i="61"/>
  <c r="U110" i="61"/>
  <c r="U102" i="61"/>
  <c r="U94" i="61"/>
  <c r="U86" i="61"/>
  <c r="U78" i="61"/>
  <c r="U70" i="61"/>
  <c r="U62" i="61"/>
  <c r="U54" i="61"/>
  <c r="U46" i="61"/>
  <c r="U38" i="61"/>
  <c r="U30" i="61"/>
  <c r="U22" i="61"/>
  <c r="U14" i="61"/>
  <c r="R57" i="59"/>
  <c r="R49" i="59"/>
  <c r="R41" i="59"/>
  <c r="R32" i="59"/>
  <c r="R23" i="59"/>
  <c r="R15" i="59"/>
  <c r="L74" i="58"/>
  <c r="L61" i="58"/>
  <c r="L53" i="58"/>
  <c r="L45" i="58"/>
  <c r="L37" i="58"/>
  <c r="L29" i="58"/>
  <c r="L19" i="58"/>
  <c r="L13" i="58"/>
  <c r="U235" i="61"/>
  <c r="U211" i="61"/>
  <c r="U195" i="61"/>
  <c r="U179" i="61"/>
  <c r="U162" i="61"/>
  <c r="U154" i="61"/>
  <c r="U138" i="61"/>
  <c r="U122" i="61"/>
  <c r="U106" i="61"/>
  <c r="U98" i="61"/>
  <c r="U82" i="61"/>
  <c r="U66" i="61"/>
  <c r="U58" i="61"/>
  <c r="U34" i="61"/>
  <c r="U26" i="61"/>
  <c r="R62" i="59"/>
  <c r="R53" i="59"/>
  <c r="R36" i="59"/>
  <c r="R19" i="59"/>
  <c r="L78" i="58"/>
  <c r="L70" i="58"/>
  <c r="L49" i="58"/>
  <c r="L41" i="58"/>
  <c r="L24" i="58"/>
  <c r="L10" i="58"/>
  <c r="Q152" i="78"/>
  <c r="K788" i="76"/>
  <c r="K664" i="76"/>
  <c r="K621" i="76"/>
  <c r="K578" i="76"/>
  <c r="K542" i="76"/>
  <c r="K482" i="76"/>
  <c r="K450" i="76"/>
  <c r="K418" i="76"/>
  <c r="K386" i="76"/>
  <c r="K354" i="76"/>
  <c r="K322" i="76"/>
  <c r="K290" i="76"/>
  <c r="K258" i="76"/>
  <c r="K226" i="76"/>
  <c r="K194" i="76"/>
  <c r="K171" i="76"/>
  <c r="K150" i="76"/>
  <c r="K131" i="76"/>
  <c r="K115" i="76"/>
  <c r="K99" i="76"/>
  <c r="K83" i="76"/>
  <c r="K67" i="76"/>
  <c r="K51" i="76"/>
  <c r="K35" i="76"/>
  <c r="K19" i="76"/>
  <c r="K157" i="73"/>
  <c r="K141" i="73"/>
  <c r="K125" i="73"/>
  <c r="K109" i="73"/>
  <c r="K93" i="73"/>
  <c r="K76" i="73"/>
  <c r="K58" i="73"/>
  <c r="K41" i="73"/>
  <c r="K24" i="73"/>
  <c r="M45" i="72"/>
  <c r="M13" i="72"/>
  <c r="S36" i="71"/>
  <c r="S24" i="71"/>
  <c r="S13" i="71"/>
  <c r="P134" i="69"/>
  <c r="P126" i="69"/>
  <c r="P118" i="69"/>
  <c r="P110" i="69"/>
  <c r="P102" i="69"/>
  <c r="P94" i="69"/>
  <c r="P86" i="69"/>
  <c r="P78" i="69"/>
  <c r="P70" i="69"/>
  <c r="P62" i="69"/>
  <c r="P54" i="69"/>
  <c r="P46" i="69"/>
  <c r="P38" i="69"/>
  <c r="P30" i="69"/>
  <c r="P22" i="69"/>
  <c r="P14" i="69"/>
  <c r="K20" i="67"/>
  <c r="K12" i="67"/>
  <c r="O48" i="64"/>
  <c r="O40" i="64"/>
  <c r="O30" i="64"/>
  <c r="O22" i="64"/>
  <c r="O14" i="64"/>
  <c r="N116" i="63"/>
  <c r="N108" i="63"/>
  <c r="N99" i="63"/>
  <c r="N91" i="63"/>
  <c r="N83" i="63"/>
  <c r="N75" i="63"/>
  <c r="N67" i="63"/>
  <c r="N59" i="63"/>
  <c r="N51" i="63"/>
  <c r="N42" i="63"/>
  <c r="N34" i="63"/>
  <c r="N26" i="63"/>
  <c r="N17" i="63"/>
  <c r="O222" i="62"/>
  <c r="O214" i="62"/>
  <c r="O205" i="62"/>
  <c r="O195" i="62"/>
  <c r="O187" i="62"/>
  <c r="O179" i="62"/>
  <c r="O171" i="62"/>
  <c r="O163" i="62"/>
  <c r="O155" i="62"/>
  <c r="O146" i="62"/>
  <c r="O141" i="62"/>
  <c r="O133" i="62"/>
  <c r="O124" i="62"/>
  <c r="O116" i="62"/>
  <c r="O108" i="62"/>
  <c r="O100" i="62"/>
  <c r="O92" i="62"/>
  <c r="O84" i="62"/>
  <c r="O75" i="62"/>
  <c r="O65" i="62"/>
  <c r="O57" i="62"/>
  <c r="O49" i="62"/>
  <c r="O25" i="62"/>
  <c r="O69" i="62"/>
  <c r="O27" i="62"/>
  <c r="O18" i="62"/>
  <c r="U352" i="61"/>
  <c r="U344" i="61"/>
  <c r="U336" i="61"/>
  <c r="U328" i="61"/>
  <c r="U320" i="61"/>
  <c r="U312" i="61"/>
  <c r="U304" i="61"/>
  <c r="U296" i="61"/>
  <c r="U288" i="61"/>
  <c r="U280" i="61"/>
  <c r="U271" i="61"/>
  <c r="U262" i="61"/>
  <c r="U253" i="61"/>
  <c r="U245" i="61"/>
  <c r="U237" i="61"/>
  <c r="U229" i="61"/>
  <c r="U221" i="61"/>
  <c r="U213" i="61"/>
  <c r="U205" i="61"/>
  <c r="U197" i="61"/>
  <c r="U189" i="61"/>
  <c r="U181" i="61"/>
  <c r="U173" i="61"/>
  <c r="U164" i="61"/>
  <c r="U156" i="61"/>
  <c r="U148" i="61"/>
  <c r="U140" i="61"/>
  <c r="U132" i="61"/>
  <c r="U124" i="61"/>
  <c r="U116" i="61"/>
  <c r="U108" i="61"/>
  <c r="U100" i="61"/>
  <c r="U92" i="61"/>
  <c r="U84" i="61"/>
  <c r="U76" i="61"/>
  <c r="U68" i="61"/>
  <c r="U60" i="61"/>
  <c r="U52" i="61"/>
  <c r="U44" i="61"/>
  <c r="U36" i="61"/>
  <c r="U28" i="61"/>
  <c r="U20" i="61"/>
  <c r="U12" i="61"/>
  <c r="R55" i="59"/>
  <c r="R47" i="59"/>
  <c r="R38" i="59"/>
  <c r="R30" i="59"/>
  <c r="R21" i="59"/>
  <c r="R13" i="59"/>
  <c r="L80" i="58"/>
  <c r="L72" i="58"/>
  <c r="L59" i="58"/>
  <c r="L51" i="58"/>
  <c r="L43" i="58"/>
  <c r="L35" i="58"/>
  <c r="L27" i="58"/>
  <c r="L12" i="58"/>
  <c r="P13" i="93"/>
  <c r="Q88" i="78"/>
  <c r="K756" i="76"/>
  <c r="K653" i="76"/>
  <c r="K610" i="76"/>
  <c r="K568" i="76"/>
  <c r="K534" i="76"/>
  <c r="K506" i="76"/>
  <c r="K474" i="76"/>
  <c r="K442" i="76"/>
  <c r="K410" i="76"/>
  <c r="K378" i="76"/>
  <c r="K346" i="76"/>
  <c r="K314" i="76"/>
  <c r="K282" i="76"/>
  <c r="K250" i="76"/>
  <c r="K218" i="76"/>
  <c r="K187" i="76"/>
  <c r="K166" i="76"/>
  <c r="K144" i="76"/>
  <c r="K127" i="76"/>
  <c r="K111" i="76"/>
  <c r="K95" i="76"/>
  <c r="K79" i="76"/>
  <c r="K63" i="76"/>
  <c r="K47" i="76"/>
  <c r="K31" i="76"/>
  <c r="K15" i="76"/>
  <c r="K153" i="73"/>
  <c r="K137" i="73"/>
  <c r="K121" i="73"/>
  <c r="K105" i="73"/>
  <c r="K89" i="73"/>
  <c r="K72" i="73"/>
  <c r="K54" i="73"/>
  <c r="K37" i="73"/>
  <c r="K19" i="73"/>
  <c r="M41" i="72"/>
  <c r="S50" i="71"/>
  <c r="S32" i="71"/>
  <c r="S21" i="71"/>
  <c r="S11" i="71"/>
  <c r="P132" i="69"/>
  <c r="P124" i="69"/>
  <c r="P116" i="69"/>
  <c r="P108" i="69"/>
  <c r="P100" i="69"/>
  <c r="P92" i="69"/>
  <c r="P84" i="69"/>
  <c r="P76" i="69"/>
  <c r="P68" i="69"/>
  <c r="P60" i="69"/>
  <c r="P52" i="69"/>
  <c r="P44" i="69"/>
  <c r="P36" i="69"/>
  <c r="P28" i="69"/>
  <c r="P20" i="69"/>
  <c r="P12" i="69"/>
  <c r="K18" i="67"/>
  <c r="L15" i="65"/>
  <c r="O46" i="64"/>
  <c r="O38" i="64"/>
  <c r="O28" i="64"/>
  <c r="O20" i="64"/>
  <c r="O12" i="64"/>
  <c r="N114" i="63"/>
  <c r="N105" i="63"/>
  <c r="N97" i="63"/>
  <c r="N89" i="63"/>
  <c r="N81" i="63"/>
  <c r="N73" i="63"/>
  <c r="N65" i="63"/>
  <c r="N57" i="63"/>
  <c r="N49" i="63"/>
  <c r="N40" i="63"/>
  <c r="N32" i="63"/>
  <c r="N24" i="63"/>
  <c r="N15" i="63"/>
  <c r="O220" i="62"/>
  <c r="O212" i="62"/>
  <c r="O203" i="62"/>
  <c r="O193" i="62"/>
  <c r="O185" i="62"/>
  <c r="O177" i="62"/>
  <c r="O169" i="62"/>
  <c r="O161" i="62"/>
  <c r="O153" i="62"/>
  <c r="O145" i="62"/>
  <c r="O139" i="62"/>
  <c r="O131" i="62"/>
  <c r="O122" i="62"/>
  <c r="O114" i="62"/>
  <c r="O106" i="62"/>
  <c r="O98" i="62"/>
  <c r="O90" i="62"/>
  <c r="O81" i="62"/>
  <c r="O73" i="62"/>
  <c r="O63" i="62"/>
  <c r="O55" i="62"/>
  <c r="O47" i="62"/>
  <c r="O39" i="62"/>
  <c r="O33" i="62"/>
  <c r="O24" i="62"/>
  <c r="O16" i="62"/>
  <c r="U350" i="61"/>
  <c r="U342" i="61"/>
  <c r="U334" i="61"/>
  <c r="U326" i="61"/>
  <c r="U318" i="61"/>
  <c r="U310" i="61"/>
  <c r="U302" i="61"/>
  <c r="U294" i="61"/>
  <c r="U286" i="61"/>
  <c r="U278" i="61"/>
  <c r="U269" i="61"/>
  <c r="U260" i="61"/>
  <c r="U251" i="61"/>
  <c r="U243" i="61"/>
  <c r="U227" i="61"/>
  <c r="U219" i="61"/>
  <c r="U203" i="61"/>
  <c r="U187" i="61"/>
  <c r="U171" i="61"/>
  <c r="U146" i="61"/>
  <c r="U130" i="61"/>
  <c r="U114" i="61"/>
  <c r="U90" i="61"/>
  <c r="U74" i="61"/>
  <c r="U50" i="61"/>
  <c r="U42" i="61"/>
  <c r="U18" i="61"/>
  <c r="R45" i="59"/>
  <c r="R28" i="59"/>
  <c r="R11" i="59"/>
  <c r="L57" i="58"/>
  <c r="L33" i="58"/>
  <c r="L16" i="58"/>
  <c r="D37" i="88"/>
  <c r="D29" i="88"/>
  <c r="D22" i="88"/>
  <c r="D16" i="88"/>
  <c r="D35" i="88"/>
  <c r="D28" i="88"/>
  <c r="D21" i="88"/>
  <c r="D15" i="88"/>
  <c r="D42" i="88"/>
  <c r="D33" i="88"/>
  <c r="D27" i="88"/>
  <c r="D18" i="88"/>
  <c r="D13" i="88"/>
  <c r="D40" i="88"/>
  <c r="D32" i="88"/>
  <c r="D24" i="88"/>
  <c r="D17" i="88"/>
  <c r="D26" i="88"/>
  <c r="D41" i="88"/>
  <c r="D11" i="88"/>
  <c r="D38" i="88"/>
  <c r="D19" i="88"/>
  <c r="D34" i="88"/>
  <c r="D31" i="88"/>
  <c r="D23" i="88"/>
  <c r="D12" i="88"/>
</calcChain>
</file>

<file path=xl/comments1.xml><?xml version="1.0" encoding="utf-8"?>
<comments xmlns="http://schemas.openxmlformats.org/spreadsheetml/2006/main">
  <authors>
    <author>גבריאל בלונורוביץ</author>
  </authors>
  <commentList>
    <comment ref="E40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7">
    <s v="Migdal Hashkaot Neches Boded"/>
    <s v="{[Time].[Hie Time].[Yom].&amp;[20181231]}"/>
    <s v="{[Medida].[Medida].&amp;[2]}"/>
    <s v="{[Keren].[Keren].[All]}"/>
    <s v="{[Cheshbon KM].[Hie Peilut].[Peilut 5].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3" si="16">
        <n x="1" s="1"/>
        <n x="14"/>
        <n x="15"/>
      </t>
    </mdx>
    <mdx n="0" f="v">
      <t c="3" si="16">
        <n x="1" s="1"/>
        <n x="17"/>
        <n x="15"/>
      </t>
    </mdx>
    <mdx n="0" f="v">
      <t c="3" si="16">
        <n x="1" s="1"/>
        <n x="18"/>
        <n x="15"/>
      </t>
    </mdx>
    <mdx n="0" f="v">
      <t c="3" si="16">
        <n x="1" s="1"/>
        <n x="19"/>
        <n x="15"/>
      </t>
    </mdx>
    <mdx n="0" f="v">
      <t c="3" si="16">
        <n x="1" s="1"/>
        <n x="20"/>
        <n x="15"/>
      </t>
    </mdx>
    <mdx n="0" f="v">
      <t c="3" si="16">
        <n x="1" s="1"/>
        <n x="21"/>
        <n x="15"/>
      </t>
    </mdx>
    <mdx n="0" f="v">
      <t c="3" si="16">
        <n x="1" s="1"/>
        <n x="22"/>
        <n x="15"/>
      </t>
    </mdx>
    <mdx n="0" f="v">
      <t c="3" si="16">
        <n x="1" s="1"/>
        <n x="23"/>
        <n x="15"/>
      </t>
    </mdx>
    <mdx n="0" f="v">
      <t c="3" si="16">
        <n x="1" s="1"/>
        <n x="24"/>
        <n x="15"/>
      </t>
    </mdx>
    <mdx n="0" f="v">
      <t c="3" si="16">
        <n x="1" s="1"/>
        <n x="25"/>
        <n x="15"/>
      </t>
    </mdx>
    <mdx n="0" f="v">
      <t c="3" si="16">
        <n x="1" s="1"/>
        <n x="26"/>
        <n x="15"/>
      </t>
    </mdx>
  </mdxMetadata>
  <valueMetadata count="2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</valueMetadata>
</metadata>
</file>

<file path=xl/sharedStrings.xml><?xml version="1.0" encoding="utf-8"?>
<sst xmlns="http://schemas.openxmlformats.org/spreadsheetml/2006/main" count="13363" uniqueCount="3623">
  <si>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</si>
  <si>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</si>
  <si>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</si>
  <si>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</si>
  <si>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</si>
  <si>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</si>
  <si>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</si>
  <si>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</si>
  <si>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</si>
  <si>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</si>
  <si>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</si>
  <si>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</si>
  <si>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</si>
  <si>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</si>
  <si>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</si>
  <si>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</si>
  <si>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</si>
  <si>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</si>
  <si>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</si>
  <si>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</si>
  <si>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</si>
  <si>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</si>
  <si>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</si>
  <si>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</si>
  <si>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</si>
  <si>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</si>
  <si>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</si>
  <si>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</si>
  <si>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</si>
  <si>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</si>
  <si>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</si>
  <si>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</si>
  <si>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</si>
  <si>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</si>
  <si>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</si>
  <si>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</si>
  <si>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</si>
  <si>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</si>
  <si>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</si>
  <si>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</si>
  <si>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</si>
  <si>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</si>
  <si>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</si>
  <si>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</si>
  <si>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</si>
  <si>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</si>
  <si>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</si>
  <si>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</si>
  <si>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</si>
  <si>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</si>
  <si>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</si>
  <si>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</si>
  <si>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</si>
  <si>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</si>
  <si>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</si>
  <si>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</si>
  <si>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</si>
  <si>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</si>
  <si>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</si>
  <si>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</si>
  <si>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</si>
  <si>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</si>
  <si>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</si>
  <si>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</si>
  <si>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</si>
  <si>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</si>
  <si>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</si>
  <si>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</si>
  <si>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</si>
  <si>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</si>
  <si>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</si>
  <si>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שכבת הון (Equity Tranch)</t>
  </si>
  <si>
    <t>סה"כ מוצרים מאוגחים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</si>
  <si>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</si>
  <si>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</si>
  <si>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</si>
  <si>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</si>
  <si>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</si>
  <si>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</si>
  <si>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</si>
  <si>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</si>
  <si>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</si>
  <si>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</si>
  <si>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</si>
  <si>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</si>
  <si>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</si>
  <si>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</si>
  <si>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</si>
  <si>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</si>
  <si>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</si>
  <si>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</si>
  <si>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</si>
  <si>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</si>
  <si>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</si>
  <si>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</si>
  <si>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</si>
  <si>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</si>
  <si>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</si>
  <si>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</si>
  <si>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</si>
  <si>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</si>
  <si>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</si>
  <si>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</si>
  <si>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</si>
  <si>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</si>
  <si>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</si>
  <si>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</si>
  <si>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</si>
  <si>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</si>
  <si>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</si>
  <si>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</si>
  <si>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</si>
  <si>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</si>
  <si>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</si>
  <si>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</si>
  <si>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</si>
  <si>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</si>
  <si>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</si>
  <si>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</si>
  <si>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</si>
  <si>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</si>
  <si>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</si>
  <si>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</si>
  <si>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</si>
  <si>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</si>
  <si>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</si>
  <si>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</si>
  <si>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</si>
  <si>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</si>
  <si>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</si>
  <si>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</si>
  <si>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</si>
  <si>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</si>
  <si>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</si>
  <si>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</si>
  <si>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</si>
  <si>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</si>
  <si>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</si>
  <si>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</si>
  <si>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</si>
  <si>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</si>
  <si>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</si>
  <si>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</si>
  <si>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</si>
  <si>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</si>
  <si>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</si>
  <si>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</si>
  <si>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</si>
  <si>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</si>
  <si>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</si>
  <si>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</si>
  <si>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</si>
  <si>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</si>
  <si>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</si>
  <si>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</si>
  <si>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</si>
  <si>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</si>
  <si>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</si>
  <si>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</si>
  <si>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</si>
  <si>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</si>
  <si>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</si>
  <si>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</si>
  <si>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</si>
  <si>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</si>
  <si>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</si>
  <si>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</si>
  <si>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</si>
  <si>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</si>
  <si>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</si>
  <si>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</si>
  <si>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</si>
  <si>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</si>
  <si>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</si>
  <si>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</si>
  <si>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</si>
  <si>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</si>
  <si>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</si>
  <si>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</si>
  <si>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</si>
  <si>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</si>
  <si>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</si>
  <si>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</si>
  <si>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</si>
  <si>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</si>
  <si>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</si>
  <si>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</si>
  <si>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</si>
  <si>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</si>
  <si>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</si>
  <si>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</si>
  <si>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</si>
  <si>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</si>
  <si>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</si>
  <si>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</si>
  <si>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</si>
  <si>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</si>
  <si>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</si>
  <si>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</si>
  <si>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</si>
  <si>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</si>
  <si>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</si>
  <si>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</si>
  <si>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</si>
  <si>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</si>
  <si>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</si>
  <si>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</si>
  <si>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</si>
  <si>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</si>
  <si>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</si>
  <si>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</si>
  <si>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</si>
  <si>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</si>
  <si>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</si>
  <si>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</si>
  <si>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</si>
  <si>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</si>
  <si>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</si>
  <si>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</si>
  <si>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</si>
  <si>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</si>
  <si>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</si>
  <si>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</si>
  <si>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</si>
  <si>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</si>
  <si>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</si>
  <si>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</si>
  <si>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</si>
  <si>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</si>
  <si>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</si>
  <si>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</si>
  <si>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</si>
  <si>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</si>
  <si>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</si>
  <si>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</si>
  <si>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</si>
  <si>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</si>
  <si>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</si>
  <si>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</si>
  <si>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</si>
  <si>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</si>
  <si>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</si>
  <si>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</si>
  <si>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</si>
  <si>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</si>
  <si>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</si>
  <si>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</si>
  <si>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</si>
  <si>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</si>
  <si>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</si>
  <si>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</si>
  <si>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</si>
  <si>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</si>
  <si>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</si>
  <si>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</si>
  <si>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</si>
  <si>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</si>
  <si>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</si>
  <si>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</si>
  <si>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</si>
  <si>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</si>
  <si>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</si>
  <si>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</si>
  <si>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</si>
  <si>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</si>
  <si>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</si>
  <si>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</si>
  <si>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</si>
  <si>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</si>
  <si>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</si>
  <si>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</si>
  <si>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</si>
  <si>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</si>
  <si>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</si>
  <si>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</si>
  <si>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</si>
  <si>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</si>
  <si>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</si>
  <si>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</si>
  <si>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מרכז</t>
  </si>
  <si>
    <t>מגדל מקפת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</si>
  <si>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</si>
  <si>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</si>
  <si>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</si>
  <si>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</si>
  <si>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</si>
  <si>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</si>
  <si>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</si>
  <si>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</si>
  <si>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</si>
  <si>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</si>
  <si>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</si>
  <si>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</si>
  <si>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</si>
  <si>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</si>
  <si>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</si>
  <si>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</si>
  <si>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</si>
  <si>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</si>
  <si>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</si>
  <si>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</si>
  <si>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</si>
  <si>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</si>
  <si>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</si>
  <si>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</si>
  <si>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</si>
  <si>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</si>
  <si>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</si>
  <si>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119</t>
  </si>
  <si>
    <t>8190118</t>
  </si>
  <si>
    <t>מקמ 219</t>
  </si>
  <si>
    <t>8190217</t>
  </si>
  <si>
    <t>מקמ 319</t>
  </si>
  <si>
    <t>8190316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</si>
  <si>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</si>
  <si>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</si>
  <si>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</si>
  <si>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</si>
  <si>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</si>
  <si>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</si>
  <si>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</si>
  <si>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</si>
  <si>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</si>
  <si>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</si>
  <si>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</si>
  <si>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</si>
  <si>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</si>
  <si>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</si>
  <si>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</si>
  <si>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</si>
  <si>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</si>
  <si>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</si>
  <si>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</si>
  <si>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</si>
  <si>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</si>
  <si>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</si>
  <si>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</si>
  <si>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</si>
  <si>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</si>
  <si>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</si>
  <si>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</si>
  <si>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</si>
  <si>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</si>
  <si>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</si>
  <si>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</si>
  <si>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</si>
  <si>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</si>
  <si>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</si>
  <si>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</si>
  <si>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</si>
  <si>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</si>
  <si>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</si>
  <si>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</si>
  <si>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</si>
  <si>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</si>
  <si>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</si>
  <si>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</si>
  <si>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</si>
  <si>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</si>
  <si>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</si>
  <si>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</si>
  <si>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</si>
  <si>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ממשלתי משתנה 526</t>
  </si>
  <si>
    <t>1141795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</si>
  <si>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</si>
  <si>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</si>
  <si>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</si>
  <si>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</si>
  <si>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</si>
  <si>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</si>
  <si>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</si>
  <si>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</si>
  <si>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</si>
  <si>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</si>
  <si>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</si>
  <si>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</si>
  <si>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</si>
  <si>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</si>
  <si>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</si>
  <si>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</si>
  <si>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</si>
  <si>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</si>
  <si>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</si>
  <si>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</si>
  <si>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</si>
  <si>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</si>
  <si>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</si>
  <si>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</si>
  <si>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</si>
  <si>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</si>
  <si>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</si>
  <si>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</si>
  <si>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</si>
  <si>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</si>
  <si>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</si>
  <si>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</si>
  <si>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</si>
  <si>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</si>
  <si>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</si>
  <si>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</si>
  <si>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</si>
  <si>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</si>
  <si>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</si>
  <si>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</si>
  <si>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</si>
  <si>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</si>
  <si>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</si>
  <si>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</si>
  <si>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</si>
  <si>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</si>
  <si>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</si>
  <si>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</si>
  <si>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</si>
  <si>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</si>
  <si>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</si>
  <si>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</si>
  <si>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</si>
  <si>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</si>
  <si>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</si>
  <si>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</si>
  <si>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</si>
  <si>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</si>
  <si>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</si>
  <si>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</si>
  <si>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</si>
  <si>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</si>
  <si>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</si>
  <si>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</si>
  <si>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</si>
  <si>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</si>
  <si>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</si>
  <si>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</si>
  <si>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</si>
  <si>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</si>
  <si>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</si>
  <si>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</si>
  <si>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</si>
  <si>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</si>
  <si>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</si>
  <si>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</si>
  <si>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</si>
  <si>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</si>
  <si>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</si>
  <si>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</si>
  <si>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</si>
  <si>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</si>
  <si>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</si>
  <si>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</si>
  <si>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</si>
  <si>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</si>
  <si>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</si>
  <si>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</si>
  <si>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</si>
  <si>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</si>
  <si>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</si>
  <si>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</si>
  <si>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</si>
  <si>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</si>
  <si>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</si>
  <si>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</si>
  <si>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</si>
  <si>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</si>
  <si>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</si>
  <si>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</si>
  <si>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</si>
  <si>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</si>
  <si>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</si>
  <si>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</si>
  <si>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</si>
  <si>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</si>
  <si>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</si>
  <si>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</si>
  <si>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</si>
  <si>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</si>
  <si>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</si>
  <si>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</si>
  <si>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</si>
  <si>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</si>
  <si>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</si>
  <si>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</si>
  <si>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</si>
  <si>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</si>
  <si>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</si>
  <si>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</si>
  <si>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</si>
  <si>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</si>
  <si>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</si>
  <si>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</si>
  <si>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</si>
  <si>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</si>
  <si>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</si>
  <si>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</si>
  <si>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</si>
  <si>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</si>
  <si>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</si>
  <si>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</si>
  <si>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</si>
  <si>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</si>
  <si>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</si>
  <si>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</si>
  <si>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</si>
  <si>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</si>
  <si>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</si>
  <si>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</si>
  <si>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</si>
  <si>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</si>
  <si>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</si>
  <si>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</si>
  <si>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</si>
  <si>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</si>
  <si>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</si>
  <si>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</si>
  <si>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</si>
  <si>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</si>
  <si>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</si>
  <si>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</si>
  <si>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</si>
  <si>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</si>
  <si>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</si>
  <si>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</si>
  <si>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</si>
  <si>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</si>
  <si>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</si>
  <si>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</si>
  <si>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</si>
  <si>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</si>
  <si>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</si>
  <si>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</si>
  <si>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</si>
  <si>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</si>
  <si>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</si>
  <si>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</si>
  <si>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</si>
  <si>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</si>
  <si>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</si>
  <si>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</si>
  <si>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</si>
  <si>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</si>
  <si>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</si>
  <si>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</si>
  <si>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</si>
  <si>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</si>
  <si>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</si>
  <si>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</si>
  <si>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</si>
  <si>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</si>
  <si>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</si>
  <si>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</si>
  <si>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</si>
  <si>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</si>
  <si>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</si>
  <si>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</si>
  <si>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</si>
  <si>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</si>
  <si>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</si>
  <si>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</si>
  <si>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</si>
  <si>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</si>
  <si>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</si>
  <si>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</si>
  <si>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</si>
  <si>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</si>
  <si>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</si>
  <si>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</si>
  <si>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</si>
  <si>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</si>
  <si>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</si>
  <si>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</si>
  <si>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</si>
  <si>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</si>
  <si>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</si>
  <si>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</si>
  <si>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</si>
  <si>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</si>
  <si>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</si>
  <si>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</si>
  <si>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</si>
  <si>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</si>
  <si>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</si>
  <si>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</si>
  <si>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</si>
  <si>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</si>
  <si>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</si>
  <si>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</si>
  <si>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</si>
  <si>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</si>
  <si>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</si>
  <si>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</si>
  <si>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</si>
  <si>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</si>
  <si>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</si>
  <si>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</si>
  <si>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</si>
  <si>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</si>
  <si>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</si>
  <si>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</si>
  <si>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</si>
  <si>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</si>
  <si>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</si>
  <si>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</si>
  <si>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</si>
  <si>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</si>
  <si>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</si>
  <si>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</si>
  <si>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</si>
  <si>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</si>
  <si>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</si>
  <si>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</si>
  <si>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</si>
  <si>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</si>
  <si>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</si>
  <si>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</si>
  <si>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</si>
  <si>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</si>
  <si>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</si>
  <si>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</si>
  <si>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</si>
  <si>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</si>
  <si>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</si>
  <si>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</si>
  <si>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</si>
  <si>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</si>
  <si>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</si>
  <si>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</si>
  <si>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</si>
  <si>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</si>
  <si>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</si>
  <si>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</si>
  <si>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</si>
  <si>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</si>
  <si>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</si>
  <si>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</si>
  <si>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</si>
  <si>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</si>
  <si>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</si>
  <si>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</si>
  <si>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</si>
  <si>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</si>
  <si>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</si>
  <si>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</si>
  <si>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</si>
  <si>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</si>
  <si>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</si>
  <si>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</si>
  <si>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</si>
  <si>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</si>
  <si>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</si>
  <si>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</si>
  <si>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</si>
  <si>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</si>
  <si>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</si>
  <si>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</si>
  <si>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</si>
  <si>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</si>
  <si>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</si>
  <si>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</si>
  <si>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</si>
  <si>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</si>
  <si>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</si>
  <si>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</si>
  <si>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</si>
  <si>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</si>
  <si>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</si>
  <si>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</si>
  <si>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</si>
  <si>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</si>
  <si>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</si>
  <si>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</si>
  <si>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</si>
  <si>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</si>
  <si>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</si>
  <si>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</si>
  <si>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</si>
  <si>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</si>
  <si>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</si>
  <si>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</si>
  <si>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</si>
  <si>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</si>
  <si>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</si>
  <si>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</si>
  <si>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</si>
  <si>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</si>
  <si>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</si>
  <si>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</si>
  <si>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</si>
  <si>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</si>
  <si>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</si>
  <si>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</si>
  <si>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</si>
  <si>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</si>
  <si>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</si>
  <si>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</si>
  <si>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</si>
  <si>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</si>
  <si>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</si>
  <si>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</si>
  <si>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</si>
  <si>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</si>
  <si>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</si>
  <si>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</si>
  <si>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</si>
  <si>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</si>
  <si>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</si>
  <si>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</si>
  <si>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</si>
  <si>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</si>
  <si>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</si>
  <si>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</si>
  <si>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</si>
  <si>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</si>
  <si>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</si>
  <si>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</si>
  <si>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</si>
  <si>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</si>
  <si>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</si>
  <si>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</si>
  <si>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</si>
  <si>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</si>
  <si>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</si>
  <si>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</si>
  <si>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</si>
  <si>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</si>
  <si>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</si>
  <si>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</si>
  <si>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</si>
  <si>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</si>
  <si>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</si>
  <si>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</si>
  <si>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</si>
  <si>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</si>
  <si>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</si>
  <si>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</si>
  <si>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</si>
  <si>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</si>
  <si>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</si>
  <si>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</si>
  <si>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</si>
  <si>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</si>
  <si>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</si>
  <si>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</si>
  <si>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</si>
  <si>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</si>
  <si>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</si>
  <si>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</si>
  <si>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</si>
  <si>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</si>
  <si>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</si>
  <si>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</si>
  <si>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</si>
  <si>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</si>
  <si>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</si>
  <si>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</si>
  <si>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</si>
  <si>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</si>
  <si>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</si>
  <si>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</si>
  <si>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</si>
  <si>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</si>
  <si>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</si>
  <si>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</si>
  <si>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</si>
  <si>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</si>
  <si>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</si>
  <si>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</si>
  <si>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</si>
  <si>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</si>
  <si>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</si>
  <si>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</si>
  <si>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</si>
  <si>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</si>
  <si>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</si>
  <si>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</si>
  <si>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</si>
  <si>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</si>
  <si>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</si>
  <si>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</si>
  <si>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</si>
  <si>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</si>
  <si>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</si>
  <si>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</si>
  <si>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</si>
  <si>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</si>
  <si>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</si>
  <si>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</si>
  <si>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</si>
  <si>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</si>
  <si>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</si>
  <si>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</si>
  <si>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</si>
  <si>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</si>
  <si>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</si>
  <si>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</si>
  <si>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</si>
  <si>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</si>
  <si>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</si>
  <si>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</si>
  <si>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</si>
  <si>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</si>
  <si>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</si>
  <si>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</si>
  <si>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</si>
  <si>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</si>
  <si>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</si>
  <si>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</si>
  <si>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</si>
  <si>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</si>
  <si>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</si>
  <si>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</si>
  <si>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</si>
  <si>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</si>
  <si>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</si>
  <si>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</si>
  <si>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</si>
  <si>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</si>
  <si>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</si>
  <si>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</si>
  <si>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</si>
  <si>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</si>
  <si>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</si>
  <si>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</si>
  <si>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</si>
  <si>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</si>
  <si>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</si>
  <si>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</si>
  <si>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</si>
  <si>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</si>
  <si>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</si>
  <si>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</si>
  <si>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</si>
  <si>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</si>
  <si>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</si>
  <si>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</si>
  <si>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</si>
  <si>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</si>
  <si>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</si>
  <si>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</si>
  <si>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</si>
  <si>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</si>
  <si>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</si>
  <si>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</si>
  <si>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</si>
  <si>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</si>
  <si>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</si>
  <si>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</si>
  <si>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</si>
  <si>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</si>
  <si>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</si>
  <si>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</si>
  <si>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</si>
  <si>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</si>
  <si>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</si>
  <si>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</si>
  <si>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</si>
  <si>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</si>
  <si>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</si>
  <si>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</si>
  <si>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</si>
  <si>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</si>
  <si>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</si>
  <si>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</si>
  <si>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</si>
  <si>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</si>
  <si>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</si>
  <si>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</si>
  <si>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</si>
  <si>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</si>
  <si>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</si>
  <si>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</si>
  <si>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</si>
  <si>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</si>
  <si>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</si>
  <si>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</si>
  <si>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</si>
  <si>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</si>
  <si>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</si>
  <si>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</si>
  <si>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</si>
  <si>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</si>
  <si>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</si>
  <si>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</si>
  <si>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</si>
  <si>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</si>
  <si>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</si>
  <si>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</si>
  <si>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</si>
  <si>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</si>
  <si>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</si>
  <si>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</si>
  <si>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</si>
  <si>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</si>
  <si>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</si>
  <si>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</si>
  <si>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</si>
  <si>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</si>
  <si>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</si>
  <si>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</si>
  <si>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</si>
  <si>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</si>
  <si>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</si>
  <si>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</si>
  <si>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</si>
  <si>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</si>
  <si>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</si>
  <si>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</si>
  <si>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</si>
  <si>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</si>
  <si>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</si>
  <si>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</si>
  <si>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</si>
  <si>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</si>
  <si>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</si>
  <si>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</si>
  <si>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</si>
  <si>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</si>
  <si>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</si>
  <si>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</si>
  <si>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</si>
  <si>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</si>
  <si>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</si>
  <si>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</si>
  <si>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</si>
  <si>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</si>
  <si>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</si>
  <si>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</si>
  <si>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</si>
  <si>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</si>
  <si>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</si>
  <si>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</si>
  <si>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</si>
  <si>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</si>
  <si>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</si>
  <si>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</si>
  <si>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</si>
  <si>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</si>
  <si>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</si>
  <si>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</si>
  <si>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</si>
  <si>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</si>
  <si>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</si>
  <si>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</si>
  <si>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</si>
  <si>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</si>
  <si>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</si>
  <si>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</si>
  <si>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</si>
  <si>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</si>
  <si>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</si>
  <si>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</si>
  <si>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</si>
  <si>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</si>
  <si>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</si>
  <si>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</si>
  <si>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</si>
  <si>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</si>
  <si>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</si>
  <si>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</si>
  <si>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</si>
  <si>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</si>
  <si>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</si>
  <si>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</si>
  <si>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</si>
  <si>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</si>
  <si>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</si>
  <si>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</si>
  <si>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</si>
  <si>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</si>
  <si>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</si>
  <si>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</si>
  <si>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</si>
  <si>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</si>
  <si>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</si>
  <si>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</si>
  <si>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</si>
  <si>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</si>
  <si>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</si>
  <si>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</si>
  <si>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</si>
  <si>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</si>
  <si>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</si>
  <si>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</si>
  <si>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</si>
  <si>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</si>
  <si>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</si>
  <si>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</si>
  <si>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</si>
  <si>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CNOOC FIN 4.5 03/10/23</t>
  </si>
  <si>
    <t>USQ25738AA54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</si>
  <si>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</si>
  <si>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</si>
  <si>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</si>
  <si>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</si>
  <si>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</si>
  <si>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</si>
  <si>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</si>
  <si>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</si>
  <si>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</si>
  <si>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</si>
  <si>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</si>
  <si>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</si>
  <si>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</si>
  <si>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COMCAST 3.7 04/24</t>
  </si>
  <si>
    <t>US20030NCR08</t>
  </si>
  <si>
    <t>Media</t>
  </si>
  <si>
    <t>DAIMLER FIN 3.35 02/23</t>
  </si>
  <si>
    <t>US233851DD33</t>
  </si>
  <si>
    <t>Automobiles &amp; Components</t>
  </si>
  <si>
    <t>ZURNVX 5.125 06/48</t>
  </si>
  <si>
    <t>XS1795323952</t>
  </si>
  <si>
    <t>Insurance</t>
  </si>
  <si>
    <t>AMERICAN AEPRASS 4.2 11/2025</t>
  </si>
  <si>
    <t>US025816CA56</t>
  </si>
  <si>
    <t>Diversified Financial Services</t>
  </si>
  <si>
    <t>BBB+</t>
  </si>
  <si>
    <t>AQUARIOS 6.375 01/24 01/19</t>
  </si>
  <si>
    <t>XS0901578681</t>
  </si>
  <si>
    <t>BNFP 2.589 11/23</t>
  </si>
  <si>
    <t>USF12033TN02</t>
  </si>
  <si>
    <t>Food &amp; Beverage &amp; Tobacco</t>
  </si>
  <si>
    <t>ENI SPA 4.75 09/2028</t>
  </si>
  <si>
    <t>US26874RAE80</t>
  </si>
  <si>
    <t>UTILITIES</t>
  </si>
  <si>
    <t>HYUCAP 3.75 03/23</t>
  </si>
  <si>
    <t>USY3815NBA82</t>
  </si>
  <si>
    <t>UBS 5.125 05/15/24</t>
  </si>
  <si>
    <t>CH0244100266</t>
  </si>
  <si>
    <t>Banks</t>
  </si>
  <si>
    <t>ABNANV 4.4 03/28 03/23</t>
  </si>
  <si>
    <t>XS1586330604</t>
  </si>
  <si>
    <t>BBB</t>
  </si>
  <si>
    <t>abt 3.4 11/23</t>
  </si>
  <si>
    <t>US002824BE94</t>
  </si>
  <si>
    <t>HEALTH CARE</t>
  </si>
  <si>
    <t>AT&amp;T 3.9 11/03/2024</t>
  </si>
  <si>
    <t>US00206RCE09</t>
  </si>
  <si>
    <t>TELECOMMUNICATION SERVICES</t>
  </si>
  <si>
    <t>BAYER US FIN 3.375 07/24</t>
  </si>
  <si>
    <t>US07274NAW39</t>
  </si>
  <si>
    <t>Pharmaceuticals&amp; Biotechnology</t>
  </si>
  <si>
    <t>CBAAU 3.375 10/26 10/21</t>
  </si>
  <si>
    <t>XS1506401568</t>
  </si>
  <si>
    <t>CELGENE 3.25 02/23</t>
  </si>
  <si>
    <t>US151020BA12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</si>
  <si>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</si>
  <si>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</si>
  <si>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</si>
  <si>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</si>
  <si>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</si>
  <si>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</si>
  <si>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</si>
  <si>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</si>
  <si>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</si>
  <si>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</si>
  <si>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</si>
  <si>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</si>
  <si>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</si>
  <si>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AGN 3.45 03/22</t>
  </si>
  <si>
    <t>US00507UAR23</t>
  </si>
  <si>
    <t>ASHTEAD CAPITAL 5.25 08/26 08/24</t>
  </si>
  <si>
    <t>US045054AH68</t>
  </si>
  <si>
    <t>Other</t>
  </si>
  <si>
    <t>ASHTEAD CAPITAL 5.62 10/24 10/22</t>
  </si>
  <si>
    <t>US045054AC71</t>
  </si>
  <si>
    <t>CAG 4.3 05/24</t>
  </si>
  <si>
    <t>US205887CA82</t>
  </si>
  <si>
    <t>CCI 3.15 07/15/23</t>
  </si>
  <si>
    <t>US22822VAJ08</t>
  </si>
  <si>
    <t>Real Estate</t>
  </si>
  <si>
    <t>DISCA 2.95 03/23</t>
  </si>
  <si>
    <t>US25470DAQ25</t>
  </si>
  <si>
    <t>EPD 4.875 08/77</t>
  </si>
  <si>
    <t>US29379VBM46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</si>
  <si>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</si>
  <si>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</si>
  <si>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</si>
  <si>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</si>
  <si>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</si>
  <si>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</si>
  <si>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</si>
  <si>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NXPI 3.875 09/22</t>
  </si>
  <si>
    <t>US62947QAW87</t>
  </si>
  <si>
    <t>Semiconductors &amp; Semiconductor</t>
  </si>
  <si>
    <t>NXPI 4.875 03/24</t>
  </si>
  <si>
    <t>US62947QAZ19</t>
  </si>
  <si>
    <t>ORAFP 5.25 24/49</t>
  </si>
  <si>
    <t>XS1028599287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</si>
  <si>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</si>
  <si>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</si>
  <si>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</si>
  <si>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</si>
  <si>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</si>
  <si>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</si>
  <si>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</si>
  <si>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</si>
  <si>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TRPCN 5.3 03/77</t>
  </si>
  <si>
    <t>US89356BAC28</t>
  </si>
  <si>
    <t>VALE 3.75 01/23</t>
  </si>
  <si>
    <t>XS0802953165</t>
  </si>
  <si>
    <t>VODAFONE 6.25 10/78 10/24</t>
  </si>
  <si>
    <t>XS1888180640</t>
  </si>
  <si>
    <t>VW 4.625 PERP 06/28</t>
  </si>
  <si>
    <t>XS1799939027</t>
  </si>
  <si>
    <t>BDX 2.894 06/06/22</t>
  </si>
  <si>
    <t>US075887BT55</t>
  </si>
  <si>
    <t>BB+</t>
  </si>
  <si>
    <t>BNP PARIBAS 7 PERP 08/28</t>
  </si>
  <si>
    <t>USF1R15XK854</t>
  </si>
  <si>
    <t>CTXS 4.5 12/27</t>
  </si>
  <si>
    <t>US177376AE06</t>
  </si>
  <si>
    <t>DANBNK 7 PERP 26/06/2025</t>
  </si>
  <si>
    <t>XS1825417535</t>
  </si>
  <si>
    <t>FIBRBZ 5.25</t>
  </si>
  <si>
    <t>US31572UAE64</t>
  </si>
  <si>
    <t>LENNAR 4.125 01/22 10/21</t>
  </si>
  <si>
    <t>US526057BY96</t>
  </si>
  <si>
    <t>Consumer Durables &amp; Apparel</t>
  </si>
  <si>
    <t>NATIONWIDE SOCIETY 6.875 06/19</t>
  </si>
  <si>
    <t>XS1043181269</t>
  </si>
  <si>
    <t>REPSM 4.5 03/75</t>
  </si>
  <si>
    <t>XS1207058733</t>
  </si>
  <si>
    <t>SYMANTEC 5 04/25 04/20</t>
  </si>
  <si>
    <t>US871503AU26</t>
  </si>
  <si>
    <t>CONTINENTAL RES 5 09/22 03/17</t>
  </si>
  <si>
    <t>US212015AH47</t>
  </si>
  <si>
    <t>EDF 6 PREP 01/26</t>
  </si>
  <si>
    <t>FR0011401728</t>
  </si>
  <si>
    <t>ENBCN 5.5 07/77</t>
  </si>
  <si>
    <t>US29250NAS45</t>
  </si>
  <si>
    <t>ENBCN 6 01/27 01/77</t>
  </si>
  <si>
    <t>US29250NAN57</t>
  </si>
  <si>
    <t>LB 5.625 10/23</t>
  </si>
  <si>
    <t>US501797AJ37</t>
  </si>
  <si>
    <t>SYNNVX 5.182 04/28 REGS</t>
  </si>
  <si>
    <t>USN84413CG11</t>
  </si>
  <si>
    <t>UBS 5 PERP 01/23</t>
  </si>
  <si>
    <t>CH0400441280</t>
  </si>
  <si>
    <t>VERISIGN 4.625 05/23 05/18</t>
  </si>
  <si>
    <t>US92343EAF97</t>
  </si>
  <si>
    <t>ALLISON TRANSM 5 10/24 10/21</t>
  </si>
  <si>
    <t>US019736AD97</t>
  </si>
  <si>
    <t>BB-</t>
  </si>
  <si>
    <t>CHCOCH 7 6/30/24</t>
  </si>
  <si>
    <t>US16412XAD75</t>
  </si>
  <si>
    <t>CS 7.25 09/25</t>
  </si>
  <si>
    <t>USH3698DBZ62</t>
  </si>
  <si>
    <t>CS 7.5 PERP</t>
  </si>
  <si>
    <t>USH3698DBW32</t>
  </si>
  <si>
    <t>IRM 4.875 09/27</t>
  </si>
  <si>
    <t>US46284VAC54</t>
  </si>
  <si>
    <t>IRM 5.25 03/28</t>
  </si>
  <si>
    <t>US46284VAE11</t>
  </si>
  <si>
    <t>LLOYDS 7.5 09/25 PERP</t>
  </si>
  <si>
    <t>US539439AU36</t>
  </si>
  <si>
    <t>PETBRA 6.125 01/22</t>
  </si>
  <si>
    <t>US71647NAR08</t>
  </si>
  <si>
    <t>SIRIUS 6 07/24 07/19</t>
  </si>
  <si>
    <t>US82967NAS71</t>
  </si>
  <si>
    <t>Commercial &amp; Professional Sevi</t>
  </si>
  <si>
    <t>SIRIUS XM 4.625 05/23 05/18</t>
  </si>
  <si>
    <t>US82967NAL29</t>
  </si>
  <si>
    <t>BARCLAYS 7.75 PERP 15/09/2023</t>
  </si>
  <si>
    <t>US06738EBA29</t>
  </si>
  <si>
    <t>B+</t>
  </si>
  <si>
    <t>EQIX 5.375 04/23</t>
  </si>
  <si>
    <t>US29444UAM80</t>
  </si>
  <si>
    <t>TRANSOCEAN 7.75 10/24 10/20</t>
  </si>
  <si>
    <t>US893828AA14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</si>
  <si>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</si>
  <si>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</si>
  <si>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</si>
  <si>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</si>
  <si>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</si>
  <si>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</si>
  <si>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</si>
  <si>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</si>
  <si>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</si>
  <si>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</si>
  <si>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</si>
  <si>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</si>
  <si>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</si>
  <si>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</si>
  <si>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</si>
  <si>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</si>
  <si>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</si>
  <si>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</si>
  <si>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</si>
  <si>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</si>
  <si>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</si>
  <si>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</si>
  <si>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</si>
  <si>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</si>
  <si>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</si>
  <si>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</si>
  <si>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</si>
  <si>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</si>
  <si>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</si>
  <si>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</si>
  <si>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</si>
  <si>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</si>
  <si>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</si>
  <si>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</si>
  <si>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</si>
  <si>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</si>
  <si>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</si>
  <si>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</si>
  <si>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</si>
  <si>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</si>
  <si>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</si>
  <si>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</si>
  <si>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</si>
  <si>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</si>
  <si>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</si>
  <si>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</si>
  <si>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</si>
  <si>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</si>
  <si>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</si>
  <si>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</si>
  <si>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</si>
  <si>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</si>
  <si>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</si>
  <si>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</si>
  <si>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</si>
  <si>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</si>
  <si>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</si>
  <si>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</si>
  <si>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</si>
  <si>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</si>
  <si>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</si>
  <si>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</si>
  <si>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</si>
  <si>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</si>
  <si>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</si>
  <si>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</si>
  <si>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</si>
  <si>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</si>
  <si>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</si>
  <si>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</si>
  <si>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</si>
  <si>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</si>
  <si>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</si>
  <si>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</si>
  <si>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</si>
  <si>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</si>
  <si>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</si>
  <si>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</si>
  <si>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</si>
  <si>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</si>
  <si>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</si>
  <si>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</si>
  <si>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</si>
  <si>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</si>
  <si>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</si>
  <si>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</si>
  <si>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</si>
  <si>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</si>
  <si>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</si>
  <si>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</si>
  <si>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</si>
  <si>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</si>
  <si>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</si>
  <si>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</si>
  <si>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</si>
  <si>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</si>
  <si>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</si>
  <si>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</si>
  <si>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</si>
  <si>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</si>
  <si>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</si>
  <si>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</si>
  <si>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</si>
  <si>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</si>
  <si>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</si>
  <si>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</si>
  <si>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</si>
  <si>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</si>
  <si>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</si>
  <si>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</si>
  <si>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</si>
  <si>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</si>
  <si>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</si>
  <si>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</si>
  <si>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</si>
  <si>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</si>
  <si>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</si>
  <si>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</si>
  <si>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</si>
  <si>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</si>
  <si>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</si>
  <si>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</si>
  <si>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</si>
  <si>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</si>
  <si>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</si>
  <si>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</si>
  <si>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</si>
  <si>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</si>
  <si>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</si>
  <si>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</si>
  <si>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</si>
  <si>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</si>
  <si>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</si>
  <si>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</si>
  <si>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</si>
  <si>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</si>
  <si>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</si>
  <si>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</si>
  <si>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</si>
  <si>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</si>
  <si>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</si>
  <si>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</si>
  <si>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</si>
  <si>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</si>
  <si>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</si>
  <si>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</si>
  <si>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</si>
  <si>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</si>
  <si>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</si>
  <si>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</si>
  <si>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</si>
  <si>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</si>
  <si>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</si>
  <si>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</si>
  <si>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</si>
  <si>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</si>
  <si>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</si>
  <si>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</si>
  <si>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</si>
  <si>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</si>
  <si>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</si>
  <si>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</si>
  <si>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</si>
  <si>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</si>
  <si>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</si>
  <si>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</si>
  <si>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</si>
  <si>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</si>
  <si>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</si>
  <si>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</si>
  <si>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</si>
  <si>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</si>
  <si>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</si>
  <si>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</si>
  <si>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</si>
  <si>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</si>
  <si>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</si>
  <si>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</si>
  <si>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</si>
  <si>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</si>
  <si>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</si>
  <si>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</si>
  <si>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</si>
  <si>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</si>
  <si>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</si>
  <si>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</si>
  <si>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</si>
  <si>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מכשור רפואי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</si>
  <si>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</si>
  <si>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</si>
  <si>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</si>
  <si>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</si>
  <si>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</si>
  <si>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</si>
  <si>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</si>
  <si>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</si>
  <si>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</si>
  <si>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</si>
  <si>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</si>
  <si>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</si>
  <si>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</si>
  <si>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</si>
  <si>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</si>
  <si>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</si>
  <si>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</si>
  <si>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</si>
  <si>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</si>
  <si>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</si>
  <si>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</si>
  <si>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</si>
  <si>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</si>
  <si>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</si>
  <si>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</si>
  <si>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</si>
  <si>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</si>
  <si>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</si>
  <si>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</si>
  <si>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</si>
  <si>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</si>
  <si>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</si>
  <si>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</si>
  <si>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</si>
  <si>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</si>
  <si>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</si>
  <si>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</si>
  <si>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</si>
  <si>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</si>
  <si>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</si>
  <si>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</si>
  <si>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</si>
  <si>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</si>
  <si>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</si>
  <si>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</si>
  <si>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</si>
  <si>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</si>
  <si>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</si>
  <si>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</si>
  <si>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</si>
  <si>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</si>
  <si>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</si>
  <si>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</si>
  <si>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</si>
  <si>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</si>
  <si>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</si>
  <si>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</si>
  <si>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</si>
  <si>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</si>
  <si>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</si>
  <si>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</si>
  <si>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</si>
  <si>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</si>
  <si>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</si>
  <si>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</si>
  <si>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</si>
  <si>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</si>
  <si>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</si>
  <si>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</si>
  <si>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</si>
  <si>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</si>
  <si>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</si>
  <si>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</si>
  <si>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</si>
  <si>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</si>
  <si>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</si>
  <si>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</si>
  <si>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</si>
  <si>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</si>
  <si>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</si>
  <si>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</si>
  <si>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</si>
  <si>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</si>
  <si>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</si>
  <si>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</si>
  <si>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</si>
  <si>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</si>
  <si>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</si>
  <si>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</si>
  <si>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</si>
  <si>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</si>
  <si>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</si>
  <si>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</si>
  <si>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</si>
  <si>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</si>
  <si>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</si>
  <si>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</si>
  <si>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</si>
  <si>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</si>
  <si>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</si>
  <si>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</si>
  <si>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</si>
  <si>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</si>
  <si>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</si>
  <si>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</si>
  <si>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</si>
  <si>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</si>
  <si>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</si>
  <si>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</si>
  <si>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</si>
  <si>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</si>
  <si>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</si>
  <si>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</si>
  <si>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</si>
  <si>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</si>
  <si>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</si>
  <si>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</si>
  <si>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</si>
  <si>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AMDOCS LTD</t>
  </si>
  <si>
    <t>GB0022569080</t>
  </si>
  <si>
    <t>NYSE</t>
  </si>
  <si>
    <t>511251217</t>
  </si>
  <si>
    <t>CHECK POINT SOFTWARE TECH</t>
  </si>
  <si>
    <t>IL0010824113</t>
  </si>
  <si>
    <t>520042821</t>
  </si>
  <si>
    <t>CYBERARK SOFTWARE</t>
  </si>
  <si>
    <t>IL0011334468</t>
  </si>
  <si>
    <t>ELLOMAY CAPITAL LTD</t>
  </si>
  <si>
    <t>IL0010826357</t>
  </si>
  <si>
    <t>520039868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</si>
  <si>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</si>
  <si>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</si>
  <si>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</si>
  <si>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</si>
  <si>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</si>
  <si>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</si>
  <si>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</si>
  <si>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</si>
  <si>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</si>
  <si>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</si>
  <si>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</si>
  <si>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</si>
  <si>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</si>
  <si>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</si>
  <si>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</si>
  <si>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</si>
  <si>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</si>
  <si>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</si>
  <si>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</si>
  <si>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</si>
  <si>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</si>
  <si>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</si>
  <si>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</si>
  <si>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</si>
  <si>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</si>
  <si>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</si>
  <si>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</si>
  <si>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</si>
  <si>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</si>
  <si>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</si>
  <si>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</si>
  <si>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</si>
  <si>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</si>
  <si>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</si>
  <si>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</si>
  <si>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</si>
  <si>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</si>
  <si>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</si>
  <si>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</si>
  <si>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</si>
  <si>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</si>
  <si>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</si>
  <si>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</si>
  <si>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</si>
  <si>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</si>
  <si>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</si>
  <si>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</si>
  <si>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</si>
  <si>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</si>
  <si>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</si>
  <si>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</si>
  <si>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</si>
  <si>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</si>
  <si>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</si>
  <si>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</si>
  <si>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</si>
  <si>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</si>
  <si>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</si>
  <si>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</si>
  <si>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</si>
  <si>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</si>
  <si>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</si>
  <si>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APPLE INC</t>
  </si>
  <si>
    <t>US0378331005</t>
  </si>
  <si>
    <t>APTIV PLC</t>
  </si>
  <si>
    <t>JE00B783TY65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</si>
  <si>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</si>
  <si>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</si>
  <si>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</si>
  <si>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</si>
  <si>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</si>
  <si>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</si>
  <si>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</si>
  <si>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</si>
  <si>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BHP GROUP</t>
  </si>
  <si>
    <t>GB00BH0P3Z91</t>
  </si>
  <si>
    <t>BLACKROCK</t>
  </si>
  <si>
    <t>US09247X1019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</si>
  <si>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</si>
  <si>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</si>
  <si>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</si>
  <si>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</si>
  <si>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</si>
  <si>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</si>
  <si>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</si>
  <si>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</si>
  <si>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</si>
  <si>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</si>
  <si>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</si>
  <si>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</si>
  <si>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</si>
  <si>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</si>
  <si>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</si>
  <si>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</si>
  <si>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</si>
  <si>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</si>
  <si>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</si>
  <si>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</si>
  <si>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</si>
  <si>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</si>
  <si>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</si>
  <si>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</si>
  <si>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</si>
  <si>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</si>
  <si>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</si>
  <si>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</si>
  <si>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</si>
  <si>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</si>
  <si>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</si>
  <si>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</si>
  <si>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</si>
  <si>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</si>
  <si>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</si>
  <si>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</si>
  <si>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</si>
  <si>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</si>
  <si>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</si>
  <si>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</si>
  <si>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</si>
  <si>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</si>
  <si>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</si>
  <si>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</si>
  <si>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</si>
  <si>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</si>
  <si>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</si>
  <si>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</si>
  <si>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</si>
  <si>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</si>
  <si>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</si>
  <si>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</si>
  <si>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</si>
  <si>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</si>
  <si>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</si>
  <si>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</si>
  <si>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</si>
  <si>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</si>
  <si>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</si>
  <si>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</si>
  <si>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</si>
  <si>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</si>
  <si>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</si>
  <si>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</si>
  <si>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</si>
  <si>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</si>
  <si>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</si>
  <si>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</si>
  <si>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</si>
  <si>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</si>
  <si>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</si>
  <si>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</si>
  <si>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</si>
  <si>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</si>
  <si>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</si>
  <si>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</si>
  <si>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</si>
  <si>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</si>
  <si>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</si>
  <si>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</si>
  <si>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</si>
  <si>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</si>
  <si>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</si>
  <si>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</si>
  <si>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</si>
  <si>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</si>
  <si>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</si>
  <si>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</si>
  <si>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</si>
  <si>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</si>
  <si>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</si>
  <si>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</si>
  <si>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</si>
  <si>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</si>
  <si>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</si>
  <si>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</si>
  <si>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</si>
  <si>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</si>
  <si>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</si>
  <si>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</si>
  <si>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</si>
  <si>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</si>
  <si>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</si>
  <si>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</si>
  <si>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</si>
  <si>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</si>
  <si>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</si>
  <si>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</si>
  <si>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</si>
  <si>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</si>
  <si>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</si>
  <si>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</si>
  <si>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</si>
  <si>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</si>
  <si>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</si>
  <si>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</si>
  <si>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</si>
  <si>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קסם ETF כשרה תא 125</t>
  </si>
  <si>
    <t>1155365</t>
  </si>
  <si>
    <t>520041989</t>
  </si>
  <si>
    <t>קסם תא 35</t>
  </si>
  <si>
    <t>1146570</t>
  </si>
  <si>
    <t>תכלית סל כש תא 125</t>
  </si>
  <si>
    <t>1155373</t>
  </si>
  <si>
    <t>513540310</t>
  </si>
  <si>
    <t>תכלית תא 35</t>
  </si>
  <si>
    <t>1143700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</si>
  <si>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</si>
  <si>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</si>
  <si>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</si>
  <si>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</si>
  <si>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</si>
  <si>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</si>
  <si>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</si>
  <si>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</si>
  <si>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</si>
  <si>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</si>
  <si>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</si>
  <si>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</si>
  <si>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</si>
  <si>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</si>
  <si>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</si>
  <si>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</si>
  <si>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</si>
  <si>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</si>
  <si>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</si>
  <si>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</si>
  <si>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</si>
  <si>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</si>
  <si>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</si>
  <si>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</si>
  <si>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</si>
  <si>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</si>
  <si>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</si>
  <si>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</si>
  <si>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</si>
  <si>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</si>
  <si>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</si>
  <si>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</si>
  <si>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</si>
  <si>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</si>
  <si>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</si>
  <si>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</si>
  <si>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</si>
  <si>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</si>
  <si>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</si>
  <si>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</si>
  <si>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</si>
  <si>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</si>
  <si>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</si>
  <si>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</si>
  <si>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</si>
  <si>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</si>
  <si>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</si>
  <si>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</si>
  <si>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</si>
  <si>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</si>
  <si>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</si>
  <si>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</si>
  <si>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</si>
  <si>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</si>
  <si>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</si>
  <si>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</si>
  <si>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</si>
  <si>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</si>
  <si>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</si>
  <si>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DBX STX EUROPE 600</t>
  </si>
  <si>
    <t>LU0328475792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</si>
  <si>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</si>
  <si>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</si>
  <si>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</si>
  <si>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</si>
  <si>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</si>
  <si>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</si>
  <si>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</si>
  <si>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</si>
  <si>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</si>
  <si>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</si>
  <si>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</si>
  <si>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</si>
  <si>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</si>
  <si>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</si>
  <si>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</si>
  <si>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</si>
  <si>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</si>
  <si>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</si>
  <si>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</si>
  <si>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</si>
  <si>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</si>
  <si>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</si>
  <si>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</si>
  <si>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</si>
  <si>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</si>
  <si>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</si>
  <si>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</si>
  <si>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</si>
  <si>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</si>
  <si>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</si>
  <si>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</si>
  <si>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</si>
  <si>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</si>
  <si>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</si>
  <si>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</si>
  <si>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</si>
  <si>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</si>
  <si>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</si>
  <si>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</si>
  <si>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</si>
  <si>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</si>
  <si>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</si>
  <si>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</si>
  <si>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</si>
  <si>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</si>
  <si>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</si>
  <si>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</si>
  <si>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</si>
  <si>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</si>
  <si>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</si>
  <si>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</si>
  <si>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</si>
  <si>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</si>
  <si>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</si>
  <si>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</si>
  <si>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</si>
  <si>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</si>
  <si>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</si>
  <si>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</si>
  <si>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</si>
  <si>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</si>
  <si>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</si>
  <si>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</si>
  <si>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</si>
  <si>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</si>
  <si>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</si>
  <si>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</si>
  <si>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</si>
  <si>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SOURCE STOXX EUROPE 600</t>
  </si>
  <si>
    <t>IE00B60SWW18</t>
  </si>
  <si>
    <t>SPDR KBW REGIONAL BANKING ET</t>
  </si>
  <si>
    <t>US78464A6982</t>
  </si>
  <si>
    <t>SPDR S AND P HOMEBUILDERS ETF</t>
  </si>
  <si>
    <t>US78464A8889</t>
  </si>
  <si>
    <t>SPDR S&amp;P 500 ETF TRUST</t>
  </si>
  <si>
    <t>US78462F1030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</si>
  <si>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</si>
  <si>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</si>
  <si>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</si>
  <si>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</si>
  <si>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</si>
  <si>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</si>
  <si>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</si>
  <si>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</si>
  <si>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</si>
  <si>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</si>
  <si>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</si>
  <si>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</si>
  <si>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VANGUARD S&amp;P 500 ETF</t>
  </si>
  <si>
    <t>US9229083632</t>
  </si>
  <si>
    <t>VANGUARD S&amp;P 500 UCITS ETF</t>
  </si>
  <si>
    <t>IE00B3XXRP09</t>
  </si>
  <si>
    <t>X MSCI CHINA 1C</t>
  </si>
  <si>
    <t>LU0514695690</t>
  </si>
  <si>
    <t>X S&amp;P500 SWAP</t>
  </si>
  <si>
    <t>LU0490618542</t>
  </si>
  <si>
    <t>XTRACKERS MSCI EMERGING MARKET</t>
  </si>
  <si>
    <t>US2330511013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</si>
  <si>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</si>
  <si>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</si>
  <si>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</si>
  <si>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</si>
  <si>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</si>
  <si>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</si>
  <si>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</si>
  <si>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</si>
  <si>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</si>
  <si>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</si>
  <si>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</si>
  <si>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</si>
  <si>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</si>
  <si>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</si>
  <si>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</si>
  <si>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</si>
  <si>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REAL ESTATE CREDIT GBP</t>
  </si>
  <si>
    <t>GB00B0HW5366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</si>
  <si>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</si>
  <si>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</si>
  <si>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</si>
  <si>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</si>
  <si>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</si>
  <si>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</si>
  <si>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</si>
  <si>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</si>
  <si>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</si>
  <si>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</si>
  <si>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</si>
  <si>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</si>
  <si>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</si>
  <si>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</si>
  <si>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</si>
  <si>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</si>
  <si>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</si>
  <si>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</si>
  <si>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</si>
  <si>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</si>
  <si>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</si>
  <si>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</si>
  <si>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</si>
  <si>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</si>
  <si>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</si>
  <si>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</si>
  <si>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</si>
  <si>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</si>
  <si>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</si>
  <si>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</si>
  <si>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</si>
  <si>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</si>
  <si>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</si>
  <si>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</si>
  <si>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</si>
  <si>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</si>
  <si>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</si>
  <si>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</si>
  <si>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</si>
  <si>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</si>
  <si>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</si>
  <si>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</si>
  <si>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Pioneer Funds US HY</t>
  </si>
  <si>
    <t>LU0132199406</t>
  </si>
  <si>
    <t>Specialist M&amp;G European Class R</t>
  </si>
  <si>
    <t>IE00B95WZM02</t>
  </si>
  <si>
    <t>cheyne redf  A1</t>
  </si>
  <si>
    <t>KYG210181171</t>
  </si>
  <si>
    <t>NR</t>
  </si>
  <si>
    <t>Neuberger EM LC</t>
  </si>
  <si>
    <t>IE00B9Z1CN71</t>
  </si>
  <si>
    <t>AMUNDI IND MSCI EMU IEC</t>
  </si>
  <si>
    <t>LU0389810994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</si>
  <si>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</si>
  <si>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</si>
  <si>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</si>
  <si>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</si>
  <si>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</si>
  <si>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</si>
  <si>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</si>
  <si>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</si>
  <si>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</si>
  <si>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</si>
  <si>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</si>
  <si>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</si>
  <si>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</si>
  <si>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</si>
  <si>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</si>
  <si>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</si>
  <si>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</si>
  <si>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</si>
  <si>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</si>
  <si>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</si>
  <si>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</si>
  <si>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</si>
  <si>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</si>
  <si>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</si>
  <si>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</si>
  <si>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</si>
  <si>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</si>
  <si>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</si>
  <si>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</si>
  <si>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</si>
  <si>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</si>
  <si>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</si>
  <si>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</si>
  <si>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</si>
  <si>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</si>
  <si>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</si>
  <si>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</si>
  <si>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</si>
  <si>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</si>
  <si>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</si>
  <si>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</si>
  <si>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</si>
  <si>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</si>
  <si>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</si>
  <si>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</si>
  <si>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</si>
  <si>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</si>
  <si>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ערד   4.8%   סדרה    8707</t>
  </si>
  <si>
    <t>98707000</t>
  </si>
  <si>
    <t>ערד   4.8%   סדרה    8710</t>
  </si>
  <si>
    <t>98710100</t>
  </si>
  <si>
    <t>ערד   4.8%   סדרה    8711</t>
  </si>
  <si>
    <t>98711100</t>
  </si>
  <si>
    <t>ערד   4.8%   סדרה   8706</t>
  </si>
  <si>
    <t>98706000</t>
  </si>
  <si>
    <t>ערד   4.8%   סדרה   8708</t>
  </si>
  <si>
    <t>98708000</t>
  </si>
  <si>
    <t>ערד   4.8%   סדרה   8712</t>
  </si>
  <si>
    <t>98712000</t>
  </si>
  <si>
    <t>ערד   4.8%   סדרה  8714</t>
  </si>
  <si>
    <t>98715000</t>
  </si>
  <si>
    <t>ערד   4.8%   סדרה  8730</t>
  </si>
  <si>
    <t>8287302</t>
  </si>
  <si>
    <t>ערד   4.8%   סדרה  8731</t>
  </si>
  <si>
    <t>8287310</t>
  </si>
  <si>
    <t>ערד   4.8%   סדרה  8732</t>
  </si>
  <si>
    <t>8287328</t>
  </si>
  <si>
    <t>ערד   4.8%   סדרה  8733</t>
  </si>
  <si>
    <t>8287336</t>
  </si>
  <si>
    <t>ערד   4.8%   סדרה  8735</t>
  </si>
  <si>
    <t>8287351</t>
  </si>
  <si>
    <t>ערד   4.8%   סדרה  8736</t>
  </si>
  <si>
    <t>8287369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</si>
  <si>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</si>
  <si>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</si>
  <si>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</si>
  <si>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</si>
  <si>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</si>
  <si>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</si>
  <si>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 8705   4.8%</t>
  </si>
  <si>
    <t>98705000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</si>
  <si>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</si>
  <si>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</si>
  <si>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</si>
  <si>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</si>
  <si>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</si>
  <si>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</si>
  <si>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</si>
  <si>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</si>
  <si>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</si>
  <si>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</si>
  <si>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8704 % 4.8</t>
  </si>
  <si>
    <t>98704000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</si>
  <si>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</si>
  <si>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</si>
  <si>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</si>
  <si>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</si>
  <si>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</si>
  <si>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</si>
  <si>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</si>
  <si>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</si>
  <si>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</si>
  <si>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</si>
  <si>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</si>
  <si>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</si>
  <si>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</si>
  <si>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</si>
  <si>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</si>
  <si>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</si>
  <si>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</si>
  <si>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</si>
  <si>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</si>
  <si>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</si>
  <si>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</si>
  <si>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</si>
  <si>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</si>
  <si>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</si>
  <si>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</si>
  <si>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</si>
  <si>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</si>
  <si>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</si>
  <si>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</si>
  <si>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</si>
  <si>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</si>
  <si>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</si>
  <si>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</si>
  <si>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</si>
  <si>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</si>
  <si>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</si>
  <si>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</si>
  <si>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</si>
  <si>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</si>
  <si>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</si>
  <si>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</si>
  <si>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</si>
  <si>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</si>
  <si>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</si>
  <si>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</si>
  <si>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</si>
  <si>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</si>
  <si>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</si>
  <si>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</si>
  <si>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</si>
  <si>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</si>
  <si>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</si>
  <si>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</si>
  <si>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</si>
  <si>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</si>
  <si>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</si>
  <si>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</si>
  <si>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</si>
  <si>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</si>
  <si>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</si>
  <si>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</si>
  <si>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</si>
  <si>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</si>
  <si>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</si>
  <si>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</si>
  <si>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</si>
  <si>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</si>
  <si>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</si>
  <si>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</si>
  <si>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</si>
  <si>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</si>
  <si>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</si>
  <si>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</si>
  <si>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</si>
  <si>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</si>
  <si>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</si>
  <si>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</si>
  <si>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</si>
  <si>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</si>
  <si>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</si>
  <si>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</si>
  <si>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</si>
  <si>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</si>
  <si>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</si>
  <si>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</si>
  <si>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</si>
  <si>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</si>
  <si>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</si>
  <si>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</si>
  <si>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</si>
  <si>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</si>
  <si>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</si>
  <si>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</si>
  <si>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</si>
  <si>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</si>
  <si>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</si>
  <si>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</si>
  <si>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</si>
  <si>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</si>
  <si>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</si>
  <si>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</si>
  <si>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</si>
  <si>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</si>
  <si>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</si>
  <si>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</si>
  <si>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</si>
  <si>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</si>
  <si>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</si>
  <si>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</si>
  <si>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</si>
  <si>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</si>
  <si>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</si>
  <si>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</si>
  <si>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</si>
  <si>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</si>
  <si>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</si>
  <si>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</si>
  <si>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</si>
  <si>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</si>
  <si>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</si>
  <si>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</si>
  <si>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</si>
  <si>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</si>
  <si>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</si>
  <si>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</si>
  <si>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</si>
  <si>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</si>
  <si>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</si>
  <si>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</si>
  <si>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</si>
  <si>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</si>
  <si>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</si>
  <si>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</si>
  <si>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</si>
  <si>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</si>
  <si>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</si>
  <si>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</si>
  <si>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</si>
  <si>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</si>
  <si>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</si>
  <si>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</si>
  <si>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</si>
  <si>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</si>
  <si>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</si>
  <si>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</si>
  <si>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</si>
  <si>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</si>
  <si>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</si>
  <si>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</si>
  <si>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</si>
  <si>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</si>
  <si>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8740  4.8%  2023</t>
  </si>
  <si>
    <t>8287401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</si>
  <si>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</si>
  <si>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</si>
  <si>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</si>
  <si>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</si>
  <si>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</si>
  <si>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</si>
  <si>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</si>
  <si>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</si>
  <si>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</si>
  <si>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</si>
  <si>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</si>
  <si>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</si>
  <si>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</si>
  <si>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</si>
  <si>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</si>
  <si>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</si>
  <si>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</si>
  <si>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</si>
  <si>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</si>
  <si>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</si>
  <si>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</si>
  <si>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</si>
  <si>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</si>
  <si>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</si>
  <si>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</si>
  <si>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</si>
  <si>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</si>
  <si>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</si>
  <si>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</si>
  <si>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</si>
  <si>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</si>
  <si>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</si>
  <si>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</si>
  <si>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</si>
  <si>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</si>
  <si>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</si>
  <si>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</si>
  <si>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</si>
  <si>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</si>
  <si>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</si>
  <si>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</si>
  <si>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</si>
  <si>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</si>
  <si>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</si>
  <si>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</si>
  <si>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</si>
  <si>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</si>
  <si>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</si>
  <si>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</si>
  <si>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</si>
  <si>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</si>
  <si>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</si>
  <si>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</si>
  <si>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</si>
  <si>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</si>
  <si>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</si>
  <si>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</si>
  <si>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</si>
  <si>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</si>
  <si>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</si>
  <si>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</si>
  <si>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</si>
  <si>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</si>
  <si>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לאומי למשכנתאות שה</t>
  </si>
  <si>
    <t>6020903</t>
  </si>
  <si>
    <t>נתיבי גז  סדרה א ל.ס 5.6%</t>
  </si>
  <si>
    <t>1103084</t>
  </si>
  <si>
    <t>513436394</t>
  </si>
  <si>
    <t>אגח ל.ס חשמל 2022</t>
  </si>
  <si>
    <t>6000129</t>
  </si>
  <si>
    <t>דור גז בעמ 4.95% 5.2020 ל.ס</t>
  </si>
  <si>
    <t>1093491</t>
  </si>
  <si>
    <t>513689059</t>
  </si>
  <si>
    <t>הראל ביטוח</t>
  </si>
  <si>
    <t>1089655</t>
  </si>
  <si>
    <t>קניון אבנת ל.ס סדרה א 5.3%</t>
  </si>
  <si>
    <t>1094820</t>
  </si>
  <si>
    <t>513698365</t>
  </si>
  <si>
    <t>פז בתי זיקוק אשדוד</t>
  </si>
  <si>
    <t>1099159</t>
  </si>
  <si>
    <t>513775163</t>
  </si>
  <si>
    <t>פועלים ש.הון נדחה ב  5.75% ל.ס</t>
  </si>
  <si>
    <t>6620215</t>
  </si>
  <si>
    <t>שטרהון נדחה פועלים ג ל.ס 5.75%</t>
  </si>
  <si>
    <t>6620280</t>
  </si>
  <si>
    <t>דור אנרגיה ל.ס.</t>
  </si>
  <si>
    <t>1091578</t>
  </si>
  <si>
    <t>520043878</t>
  </si>
  <si>
    <t>אספיסי אל עד 6.7%   סדרה 2</t>
  </si>
  <si>
    <t>1092774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</si>
  <si>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</si>
  <si>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</si>
  <si>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</si>
  <si>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</si>
  <si>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</si>
  <si>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</si>
  <si>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</si>
  <si>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</si>
  <si>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</si>
  <si>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</si>
  <si>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</si>
  <si>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</si>
  <si>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</si>
  <si>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</si>
  <si>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</si>
  <si>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</si>
  <si>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</si>
  <si>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</si>
  <si>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</si>
  <si>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</si>
  <si>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</si>
  <si>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</si>
  <si>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</si>
  <si>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</si>
  <si>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</si>
  <si>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</si>
  <si>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</si>
  <si>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</si>
  <si>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</si>
  <si>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</si>
  <si>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</si>
  <si>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</si>
  <si>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</si>
  <si>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</si>
  <si>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</si>
  <si>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</si>
  <si>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</si>
  <si>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</si>
  <si>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</si>
  <si>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</si>
  <si>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</si>
  <si>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</si>
  <si>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</si>
  <si>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</si>
  <si>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</si>
  <si>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</si>
  <si>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240 West 35th Street  mkf*</t>
  </si>
  <si>
    <t>494382</t>
  </si>
  <si>
    <t>820 Washington*</t>
  </si>
  <si>
    <t>330506</t>
  </si>
  <si>
    <t>Adgar Invest and Dev Poland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</si>
  <si>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</si>
  <si>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</si>
  <si>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</si>
  <si>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</si>
  <si>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</si>
  <si>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</si>
  <si>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</si>
  <si>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</si>
  <si>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</si>
  <si>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</si>
  <si>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</si>
  <si>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</si>
  <si>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MM Texas*</t>
  </si>
  <si>
    <t>386423</t>
  </si>
  <si>
    <t>North LaSalle   HG 4*</t>
  </si>
  <si>
    <t>Project Hush*</t>
  </si>
  <si>
    <t>Rialto Elite Portfolio makefet*</t>
  </si>
  <si>
    <t>508308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</si>
  <si>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</si>
  <si>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</si>
  <si>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</si>
  <si>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</si>
  <si>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</si>
  <si>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</si>
  <si>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</si>
  <si>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</si>
  <si>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</si>
  <si>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</si>
  <si>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</si>
  <si>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</si>
  <si>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</si>
  <si>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Hotels Restaurants &amp; Leisure</t>
  </si>
  <si>
    <t>סה"כ קרנות השקעה</t>
  </si>
  <si>
    <t>סה"כ קרנות השקעה בישראל</t>
  </si>
  <si>
    <t>Accelmed Medical Partners LP</t>
  </si>
  <si>
    <t>Evergreen V</t>
  </si>
  <si>
    <t>Evolution Venture Capital Fun I</t>
  </si>
  <si>
    <t>Medica III Investments Israel B LP</t>
  </si>
  <si>
    <t>Orbimed Israel Partners II LP</t>
  </si>
  <si>
    <t>Orbimed Israel Partners LP</t>
  </si>
  <si>
    <t>Vertex III Israel Fund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</si>
  <si>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</si>
  <si>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</si>
  <si>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</si>
  <si>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</si>
  <si>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</si>
  <si>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II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</si>
  <si>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</si>
  <si>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</si>
  <si>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</si>
  <si>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</si>
  <si>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</si>
  <si>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</si>
  <si>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</si>
  <si>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</si>
  <si>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</si>
  <si>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</si>
  <si>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</si>
  <si>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</si>
  <si>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</si>
  <si>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</si>
  <si>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Shamrock Israel Growth Fund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</si>
  <si>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</si>
  <si>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</si>
  <si>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</si>
  <si>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</si>
  <si>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</si>
  <si>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</si>
  <si>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</si>
  <si>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</si>
  <si>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Israel Cleantech Ventures Cayman I A</t>
  </si>
  <si>
    <t>Israel Cleantech Ventures II Israel LP</t>
  </si>
  <si>
    <t>Magma Venture Capital II Israel Fund LP</t>
  </si>
  <si>
    <t>Omega fund lll</t>
  </si>
  <si>
    <t>Strategic Investors Fund IX L.P</t>
  </si>
  <si>
    <t>Strategic Investors Fund VIII LP</t>
  </si>
  <si>
    <t>Vintage Fund of Funds V ACCESS</t>
  </si>
  <si>
    <t>Vintage IX Migdal LP</t>
  </si>
  <si>
    <t>קרנות גידור</t>
  </si>
  <si>
    <t>Cheyne CRECH3/9/15</t>
  </si>
  <si>
    <t>XD0297816635</t>
  </si>
  <si>
    <t>JP Morgan IIF   עמיתים</t>
  </si>
  <si>
    <t>Laurus Cls A Benchmark 2</t>
  </si>
  <si>
    <t>303000003</t>
  </si>
  <si>
    <t>Pond View class B 02/2008</t>
  </si>
  <si>
    <t>XD0038388035</t>
  </si>
  <si>
    <t>Silver Creek Low Vol Strategie</t>
  </si>
  <si>
    <t>113325</t>
  </si>
  <si>
    <t>Blackstone R E Partners VIII F LP</t>
  </si>
  <si>
    <t>Brookfield Strategic R E Partners II</t>
  </si>
  <si>
    <t>Co Invest Antlia BSREP III</t>
  </si>
  <si>
    <t>E d R Europportunities S.C.A. SICAR</t>
  </si>
  <si>
    <t>Europan Office Incom Venture S.C.A</t>
  </si>
  <si>
    <t>Portfolio EDGE</t>
  </si>
  <si>
    <t>Waterton Residential P V XIII</t>
  </si>
  <si>
    <t xml:space="preserve">  PGCO IV Co mingled Fund SCSP</t>
  </si>
  <si>
    <t xml:space="preserve"> ICG SDP III</t>
  </si>
  <si>
    <t>ACE IV*</t>
  </si>
  <si>
    <t>ADLS</t>
  </si>
  <si>
    <t>Advent International GPE VIII A</t>
  </si>
  <si>
    <t>Aksia Capital III LP</t>
  </si>
  <si>
    <t>Apollo Natural Resources Partners II LP</t>
  </si>
  <si>
    <t>Arclight Energy Partners Fund II LP</t>
  </si>
  <si>
    <t>Ares PCS LP*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</si>
  <si>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</si>
  <si>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</si>
  <si>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</si>
  <si>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</si>
  <si>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</si>
  <si>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</si>
  <si>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</si>
  <si>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</si>
  <si>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</si>
  <si>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</si>
  <si>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</si>
  <si>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</si>
  <si>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</si>
  <si>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Esprit Capital I Fund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</si>
  <si>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</si>
  <si>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</si>
  <si>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</si>
  <si>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</si>
  <si>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</si>
  <si>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</si>
  <si>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</si>
  <si>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</si>
  <si>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International V</t>
  </si>
  <si>
    <t>harbourvest part' co inv fund IV</t>
  </si>
  <si>
    <t>harbourvest Sec gridiron</t>
  </si>
  <si>
    <t>HBOS Mezzanine Portfolio</t>
  </si>
  <si>
    <t>HIG harbourvest Tranche B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</si>
  <si>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</si>
  <si>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</si>
  <si>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</si>
  <si>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</si>
  <si>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</si>
  <si>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</si>
  <si>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Kartesia Credit Opportunities IV SCS</t>
  </si>
  <si>
    <t>KELSO INVESTMENT ASSOCIATES X   HARB B</t>
  </si>
  <si>
    <t>Klirmark Opportunity Fund II LP</t>
  </si>
  <si>
    <t>Klirmark Opportunity Fund LP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</si>
  <si>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</si>
  <si>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</si>
  <si>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</si>
  <si>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</si>
  <si>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</si>
  <si>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</si>
  <si>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</si>
  <si>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</si>
  <si>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</si>
  <si>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</si>
  <si>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Olympus Capital Asia III LP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</si>
  <si>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</si>
  <si>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</si>
  <si>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</si>
  <si>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</si>
  <si>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</si>
  <si>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</si>
  <si>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Rhone Offshore Partners V LP</t>
  </si>
  <si>
    <t>Rocket Dog L.P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</si>
  <si>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</si>
  <si>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</si>
  <si>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</si>
  <si>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</si>
  <si>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</si>
  <si>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</si>
  <si>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Harbourvest B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</si>
  <si>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</si>
  <si>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</si>
  <si>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</si>
  <si>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</si>
  <si>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</si>
  <si>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WestView IV harbourvest</t>
  </si>
  <si>
    <t>windjammer V har A</t>
  </si>
  <si>
    <t>Infinity I China Fund Israel 2 אופ לס</t>
  </si>
  <si>
    <t>REDHILL WARRANT</t>
  </si>
  <si>
    <t>₪ / מט"ח</t>
  </si>
  <si>
    <t>פורוורד ש"ח-מט"ח</t>
  </si>
  <si>
    <t>10000071</t>
  </si>
  <si>
    <t>10000105</t>
  </si>
  <si>
    <t>10000093</t>
  </si>
  <si>
    <t>10000098</t>
  </si>
  <si>
    <t>10000058</t>
  </si>
  <si>
    <t>10000062</t>
  </si>
  <si>
    <t>10000090</t>
  </si>
  <si>
    <t>10000055</t>
  </si>
  <si>
    <t>10000078</t>
  </si>
  <si>
    <t>10000111</t>
  </si>
  <si>
    <t>10000115</t>
  </si>
  <si>
    <t>10000118</t>
  </si>
  <si>
    <t>10000121</t>
  </si>
  <si>
    <t>10000124</t>
  </si>
  <si>
    <t>10010892</t>
  </si>
  <si>
    <t>10000364</t>
  </si>
  <si>
    <t>10011052</t>
  </si>
  <si>
    <t>10000057</t>
  </si>
  <si>
    <t>10000021</t>
  </si>
  <si>
    <t>10000573</t>
  </si>
  <si>
    <t>10000616</t>
  </si>
  <si>
    <t>10000920</t>
  </si>
  <si>
    <t>10000646</t>
  </si>
  <si>
    <t>10000100</t>
  </si>
  <si>
    <t>10000608</t>
  </si>
  <si>
    <t>10001151</t>
  </si>
  <si>
    <t>10011027</t>
  </si>
  <si>
    <t>10000641</t>
  </si>
  <si>
    <t>10000570</t>
  </si>
  <si>
    <t>10010970</t>
  </si>
  <si>
    <t>10002588</t>
  </si>
  <si>
    <t>10001875</t>
  </si>
  <si>
    <t>10002748</t>
  </si>
  <si>
    <t>10000510</t>
  </si>
  <si>
    <t>10002637</t>
  </si>
  <si>
    <t>10001873</t>
  </si>
  <si>
    <t>10000310</t>
  </si>
  <si>
    <t>10011181</t>
  </si>
  <si>
    <t>10001826</t>
  </si>
  <si>
    <t>10000454</t>
  </si>
  <si>
    <t>10000027</t>
  </si>
  <si>
    <t>10000054</t>
  </si>
  <si>
    <t>10000775</t>
  </si>
  <si>
    <t>10010468</t>
  </si>
  <si>
    <t>10000315</t>
  </si>
  <si>
    <t>10000638</t>
  </si>
  <si>
    <t>10010526</t>
  </si>
  <si>
    <t>10000296</t>
  </si>
  <si>
    <t>10011090</t>
  </si>
  <si>
    <t>10000497</t>
  </si>
  <si>
    <t>10001119</t>
  </si>
  <si>
    <t>10011007</t>
  </si>
  <si>
    <t>10001241</t>
  </si>
  <si>
    <t>10010996</t>
  </si>
  <si>
    <t>10000333</t>
  </si>
  <si>
    <t>10000466</t>
  </si>
  <si>
    <t>10000795</t>
  </si>
  <si>
    <t>10001884</t>
  </si>
  <si>
    <t>10001143</t>
  </si>
  <si>
    <t>10010883</t>
  </si>
  <si>
    <t>10000064</t>
  </si>
  <si>
    <t>10000819</t>
  </si>
  <si>
    <t>10000511</t>
  </si>
  <si>
    <t>10001129</t>
  </si>
  <si>
    <t>10001109</t>
  </si>
  <si>
    <t>10002652</t>
  </si>
  <si>
    <t>10002746</t>
  </si>
  <si>
    <t>10000635</t>
  </si>
  <si>
    <t>10010972</t>
  </si>
  <si>
    <t>10000339</t>
  </si>
  <si>
    <t>10002461</t>
  </si>
  <si>
    <t>10000377</t>
  </si>
  <si>
    <t>10000726</t>
  </si>
  <si>
    <t>10000600</t>
  </si>
  <si>
    <t>10000651</t>
  </si>
  <si>
    <t>10000287</t>
  </si>
  <si>
    <t>10001869</t>
  </si>
  <si>
    <t>10000521</t>
  </si>
  <si>
    <t>10000446</t>
  </si>
  <si>
    <t>10002729</t>
  </si>
  <si>
    <t>10001890</t>
  </si>
  <si>
    <t>10011119</t>
  </si>
  <si>
    <t>10000496</t>
  </si>
  <si>
    <t>10000019</t>
  </si>
  <si>
    <t>10000075</t>
  </si>
  <si>
    <t>10000565</t>
  </si>
  <si>
    <t>10011108</t>
  </si>
  <si>
    <t>10010657</t>
  </si>
  <si>
    <t>10000085</t>
  </si>
  <si>
    <t>10010522</t>
  </si>
  <si>
    <t>10000585</t>
  </si>
  <si>
    <t>10010516</t>
  </si>
  <si>
    <t>10011013</t>
  </si>
  <si>
    <t>10001813</t>
  </si>
  <si>
    <t>10000104</t>
  </si>
  <si>
    <t>10010955</t>
  </si>
  <si>
    <t>10011153</t>
  </si>
  <si>
    <t>10002493</t>
  </si>
  <si>
    <t>10000620</t>
  </si>
  <si>
    <t>10000594</t>
  </si>
  <si>
    <t>10011183</t>
  </si>
  <si>
    <t>10000513</t>
  </si>
  <si>
    <t>10000142</t>
  </si>
  <si>
    <t>10000404</t>
  </si>
  <si>
    <t>10011161</t>
  </si>
  <si>
    <t>10002736</t>
  </si>
  <si>
    <t>10000067</t>
  </si>
  <si>
    <t>10000597</t>
  </si>
  <si>
    <t>10002634</t>
  </si>
  <si>
    <t>10010953</t>
  </si>
  <si>
    <t>10011049</t>
  </si>
  <si>
    <t>10010505</t>
  </si>
  <si>
    <t>10001935</t>
  </si>
  <si>
    <t>10010470</t>
  </si>
  <si>
    <t>10000371</t>
  </si>
  <si>
    <t>10011070</t>
  </si>
  <si>
    <t>10000749</t>
  </si>
  <si>
    <t>10000736</t>
  </si>
  <si>
    <t>10001158</t>
  </si>
  <si>
    <t>10000456</t>
  </si>
  <si>
    <t>10000577</t>
  </si>
  <si>
    <t>10010910</t>
  </si>
  <si>
    <t>10011096</t>
  </si>
  <si>
    <t>10001110</t>
  </si>
  <si>
    <t>10000150</t>
  </si>
  <si>
    <t>10000035</t>
  </si>
  <si>
    <t>10001842</t>
  </si>
  <si>
    <t>10000004</t>
  </si>
  <si>
    <t>10000361</t>
  </si>
  <si>
    <t>10011058</t>
  </si>
  <si>
    <t>10001057</t>
  </si>
  <si>
    <t>10000642</t>
  </si>
  <si>
    <t>10000918</t>
  </si>
  <si>
    <t>10010994</t>
  </si>
  <si>
    <t>10011015</t>
  </si>
  <si>
    <t>10002668</t>
  </si>
  <si>
    <t>10000143</t>
  </si>
  <si>
    <t>10000770</t>
  </si>
  <si>
    <t>10000530</t>
  </si>
  <si>
    <t>10000017</t>
  </si>
  <si>
    <t>10000926</t>
  </si>
  <si>
    <t>10010916</t>
  </si>
  <si>
    <t>10010896</t>
  </si>
  <si>
    <t>10010998</t>
  </si>
  <si>
    <t>10001039</t>
  </si>
  <si>
    <t>10010922</t>
  </si>
  <si>
    <t>10002622</t>
  </si>
  <si>
    <t>10001867</t>
  </si>
  <si>
    <t>10002615</t>
  </si>
  <si>
    <t>10011151</t>
  </si>
  <si>
    <t>10002704</t>
  </si>
  <si>
    <t>10000488</t>
  </si>
  <si>
    <t>10000074</t>
  </si>
  <si>
    <t>10000596</t>
  </si>
  <si>
    <t>10000575</t>
  </si>
  <si>
    <t>10000005</t>
  </si>
  <si>
    <t>10010495</t>
  </si>
  <si>
    <t>10000545</t>
  </si>
  <si>
    <t>10001221</t>
  </si>
  <si>
    <t>10000733</t>
  </si>
  <si>
    <t>10000644</t>
  </si>
  <si>
    <t>10002455</t>
  </si>
  <si>
    <t>10010912</t>
  </si>
  <si>
    <t>10000442</t>
  </si>
  <si>
    <t>10002693</t>
  </si>
  <si>
    <t>10010497</t>
  </si>
  <si>
    <t>10000499</t>
  </si>
  <si>
    <t>10010588</t>
  </si>
  <si>
    <t>10000406</t>
  </si>
  <si>
    <t>10010957</t>
  </si>
  <si>
    <t>10000515</t>
  </si>
  <si>
    <t>10010902</t>
  </si>
  <si>
    <t>10000444</t>
  </si>
  <si>
    <t>10001123</t>
  </si>
  <si>
    <t>10010982</t>
  </si>
  <si>
    <t>10010486</t>
  </si>
  <si>
    <t>10000025</t>
  </si>
  <si>
    <t>10011123</t>
  </si>
  <si>
    <t>10010937</t>
  </si>
  <si>
    <t>10011029</t>
  </si>
  <si>
    <t>10000649</t>
  </si>
  <si>
    <t>10002717</t>
  </si>
  <si>
    <t>10000629</t>
  </si>
  <si>
    <t>10000627</t>
  </si>
  <si>
    <t>10010503</t>
  </si>
  <si>
    <t>10001138</t>
  </si>
  <si>
    <t>10000350</t>
  </si>
  <si>
    <t>10000491</t>
  </si>
  <si>
    <t>10001173</t>
  </si>
  <si>
    <t>10001932</t>
  </si>
  <si>
    <t>10011142</t>
  </si>
  <si>
    <t>10010986</t>
  </si>
  <si>
    <t>10000650</t>
  </si>
  <si>
    <t>10010451</t>
  </si>
  <si>
    <t>10000751</t>
  </si>
  <si>
    <t>10000586</t>
  </si>
  <si>
    <t>10010535</t>
  </si>
  <si>
    <t>10001213</t>
  </si>
  <si>
    <t>10002480</t>
  </si>
  <si>
    <t>10000485</t>
  </si>
  <si>
    <t>10011060</t>
  </si>
  <si>
    <t>10002609</t>
  </si>
  <si>
    <t>10000006</t>
  </si>
  <si>
    <t>10000778</t>
  </si>
  <si>
    <t>10000013</t>
  </si>
  <si>
    <t>10000739</t>
  </si>
  <si>
    <t>10000759</t>
  </si>
  <si>
    <t>10000767</t>
  </si>
  <si>
    <t>10011104</t>
  </si>
  <si>
    <t>10000411</t>
  </si>
  <si>
    <t>10000776</t>
  </si>
  <si>
    <t>10000645</t>
  </si>
  <si>
    <t>10000146</t>
  </si>
  <si>
    <t>10000073</t>
  </si>
  <si>
    <t>10010484</t>
  </si>
  <si>
    <t>10000079</t>
  </si>
  <si>
    <t>10001239</t>
  </si>
  <si>
    <t>10000539</t>
  </si>
  <si>
    <t>10001914</t>
  </si>
  <si>
    <t>10010918</t>
  </si>
  <si>
    <t>10001176</t>
  </si>
  <si>
    <t>10000141</t>
  </si>
  <si>
    <t>10000077</t>
  </si>
  <si>
    <t>10002691</t>
  </si>
  <si>
    <t>10002442</t>
  </si>
  <si>
    <t>10002647</t>
  </si>
  <si>
    <t>10000546</t>
  </si>
  <si>
    <t>10000765</t>
  </si>
  <si>
    <t>10000037</t>
  </si>
  <si>
    <t>10000373</t>
  </si>
  <si>
    <t>10011072</t>
  </si>
  <si>
    <t>10010968</t>
  </si>
  <si>
    <t>10000283</t>
  </si>
  <si>
    <t>10000580</t>
  </si>
  <si>
    <t>10002501</t>
  </si>
  <si>
    <t>10010449</t>
  </si>
  <si>
    <t>10000332</t>
  </si>
  <si>
    <t>10002599</t>
  </si>
  <si>
    <t>10000504</t>
  </si>
  <si>
    <t>10001928</t>
  </si>
  <si>
    <t>10002457</t>
  </si>
  <si>
    <t>10000082</t>
  </si>
  <si>
    <t>10001116</t>
  </si>
  <si>
    <t>10011076</t>
  </si>
  <si>
    <t>10000476</t>
  </si>
  <si>
    <t>10011021</t>
  </si>
  <si>
    <t>10002664</t>
  </si>
  <si>
    <t>10000302</t>
  </si>
  <si>
    <t>10002721</t>
  </si>
  <si>
    <t>10000153</t>
  </si>
  <si>
    <t>10011019</t>
  </si>
  <si>
    <t>10001835</t>
  </si>
  <si>
    <t>10000647</t>
  </si>
  <si>
    <t>10000621</t>
  </si>
  <si>
    <t>10000584</t>
  </si>
  <si>
    <t>10011074</t>
  </si>
  <si>
    <t>10010543</t>
  </si>
  <si>
    <t>10001226</t>
  </si>
  <si>
    <t>10010453</t>
  </si>
  <si>
    <t>10000631</t>
  </si>
  <si>
    <t>10000438</t>
  </si>
  <si>
    <t>10010865</t>
  </si>
  <si>
    <t>10000372</t>
  </si>
  <si>
    <t>10001171</t>
  </si>
  <si>
    <t>10011056</t>
  </si>
  <si>
    <t>10010514</t>
  </si>
  <si>
    <t>10000343</t>
  </si>
  <si>
    <t>10000154</t>
  </si>
  <si>
    <t>10000384</t>
  </si>
  <si>
    <t>10001886</t>
  </si>
  <si>
    <t>10000448</t>
  </si>
  <si>
    <t>10011054</t>
  </si>
  <si>
    <t>10000481</t>
  </si>
  <si>
    <t>10001149</t>
  </si>
  <si>
    <t>10010455</t>
  </si>
  <si>
    <t>10002653</t>
  </si>
  <si>
    <t>10011136</t>
  </si>
  <si>
    <t>10010541</t>
  </si>
  <si>
    <t>10000063</t>
  </si>
  <si>
    <t>10011117</t>
  </si>
  <si>
    <t>10000841</t>
  </si>
  <si>
    <t>10000490</t>
  </si>
  <si>
    <t>10001187</t>
  </si>
  <si>
    <t>10010981</t>
  </si>
  <si>
    <t>10011121</t>
  </si>
  <si>
    <t>10002478</t>
  </si>
  <si>
    <t>10002651</t>
  </si>
  <si>
    <t>10011149</t>
  </si>
  <si>
    <t>10000538</t>
  </si>
  <si>
    <t>10001855</t>
  </si>
  <si>
    <t>10000605</t>
  </si>
  <si>
    <t>10010992</t>
  </si>
  <si>
    <t>10011062</t>
  </si>
  <si>
    <t>10011078</t>
  </si>
  <si>
    <t>10001640</t>
  </si>
  <si>
    <t>10011017</t>
  </si>
  <si>
    <t>10000383</t>
  </si>
  <si>
    <t>10010920</t>
  </si>
  <si>
    <t>10010879</t>
  </si>
  <si>
    <t>10010518</t>
  </si>
  <si>
    <t>10011092</t>
  </si>
  <si>
    <t>10000122</t>
  </si>
  <si>
    <t>10001871</t>
  </si>
  <si>
    <t>10000002</t>
  </si>
  <si>
    <t>10001133</t>
  </si>
  <si>
    <t>10000792</t>
  </si>
  <si>
    <t>10000413</t>
  </si>
  <si>
    <t>10000331</t>
  </si>
  <si>
    <t>10002624</t>
  </si>
  <si>
    <t>10011035</t>
  </si>
  <si>
    <t>10000390</t>
  </si>
  <si>
    <t>10011012</t>
  </si>
  <si>
    <t>10001806</t>
  </si>
  <si>
    <t>10000764</t>
  </si>
  <si>
    <t>10002688</t>
  </si>
  <si>
    <t>10011106</t>
  </si>
  <si>
    <t>10002731</t>
  </si>
  <si>
    <t>10010530</t>
  </si>
  <si>
    <t>10011145</t>
  </si>
  <si>
    <t>10000657</t>
  </si>
  <si>
    <t>10002489</t>
  </si>
  <si>
    <t>10000604</t>
  </si>
  <si>
    <t>10000007</t>
  </si>
  <si>
    <t>10001113</t>
  </si>
  <si>
    <t>10011107</t>
  </si>
  <si>
    <t>10000607</t>
  </si>
  <si>
    <t>10002750</t>
  </si>
  <si>
    <t>10001828</t>
  </si>
  <si>
    <t>10000659</t>
  </si>
  <si>
    <t>10000156</t>
  </si>
  <si>
    <t>10002674</t>
  </si>
  <si>
    <t>10001191</t>
  </si>
  <si>
    <t>10011215</t>
  </si>
  <si>
    <t>10011213</t>
  </si>
  <si>
    <t>10001164</t>
  </si>
  <si>
    <t>10000860</t>
  </si>
  <si>
    <t>10002775</t>
  </si>
  <si>
    <t>10001260</t>
  </si>
  <si>
    <t>10000670</t>
  </si>
  <si>
    <t>10001956</t>
  </si>
  <si>
    <t>10011218</t>
  </si>
  <si>
    <t>10000862</t>
  </si>
  <si>
    <t>10001959</t>
  </si>
  <si>
    <t>10000660</t>
  </si>
  <si>
    <t>10001958</t>
  </si>
  <si>
    <t>10000672</t>
  </si>
  <si>
    <t>10000506</t>
  </si>
  <si>
    <t>10002777</t>
  </si>
  <si>
    <t>10000010</t>
  </si>
  <si>
    <t>10000508</t>
  </si>
  <si>
    <t>10000662</t>
  </si>
  <si>
    <t>10001961</t>
  </si>
  <si>
    <t>10000864</t>
  </si>
  <si>
    <t>10000416</t>
  </si>
  <si>
    <t>10001263</t>
  </si>
  <si>
    <t>10000674</t>
  </si>
  <si>
    <t>10011221</t>
  </si>
  <si>
    <t>10011224</t>
  </si>
  <si>
    <t>10011222</t>
  </si>
  <si>
    <t>10011227</t>
  </si>
  <si>
    <t>10001166</t>
  </si>
  <si>
    <t>10000418</t>
  </si>
  <si>
    <t>10000865</t>
  </si>
  <si>
    <t>10001165</t>
  </si>
  <si>
    <t>10011230</t>
  </si>
  <si>
    <t>10000047</t>
  </si>
  <si>
    <t>10000664</t>
  </si>
  <si>
    <t>10011241</t>
  </si>
  <si>
    <t>10001167</t>
  </si>
  <si>
    <t>10000512</t>
  </si>
  <si>
    <t>10000866</t>
  </si>
  <si>
    <t>10011242</t>
  </si>
  <si>
    <t>10000164</t>
  </si>
  <si>
    <t>10001967</t>
  </si>
  <si>
    <t>10000052</t>
  </si>
  <si>
    <t>10001267</t>
  </si>
  <si>
    <t>10000012</t>
  </si>
  <si>
    <t>10000420</t>
  </si>
  <si>
    <t>10000665</t>
  </si>
  <si>
    <t>10000155</t>
  </si>
  <si>
    <t>10001273</t>
  </si>
  <si>
    <t>10000389</t>
  </si>
  <si>
    <t>10000666</t>
  </si>
  <si>
    <t>10000161</t>
  </si>
  <si>
    <t>10000583</t>
  </si>
  <si>
    <t>10000667</t>
  </si>
  <si>
    <t>10000015</t>
  </si>
  <si>
    <t>10000392</t>
  </si>
  <si>
    <t>10011256</t>
  </si>
  <si>
    <t>10000056</t>
  </si>
  <si>
    <t>10000516</t>
  </si>
  <si>
    <t>10000060</t>
  </si>
  <si>
    <t>10011257</t>
  </si>
  <si>
    <t>10000165</t>
  </si>
  <si>
    <t>10011258</t>
  </si>
  <si>
    <t>10000086</t>
  </si>
  <si>
    <t>10001281</t>
  </si>
  <si>
    <t>10001976</t>
  </si>
  <si>
    <t>10000683</t>
  </si>
  <si>
    <t>10001979</t>
  </si>
  <si>
    <t>10000393</t>
  </si>
  <si>
    <t>10002783</t>
  </si>
  <si>
    <t>10000166</t>
  </si>
  <si>
    <t>10000423</t>
  </si>
  <si>
    <t>10000517</t>
  </si>
  <si>
    <t>10000880</t>
  </si>
  <si>
    <t>10001284</t>
  </si>
  <si>
    <t>10001170</t>
  </si>
  <si>
    <t>10000065</t>
  </si>
  <si>
    <t>10011266</t>
  </si>
  <si>
    <t>10011265</t>
  </si>
  <si>
    <t>10011264</t>
  </si>
  <si>
    <t>10001287</t>
  </si>
  <si>
    <t>10000684</t>
  </si>
  <si>
    <t>10000882</t>
  </si>
  <si>
    <t>10002703</t>
  </si>
  <si>
    <t>10000884</t>
  </si>
  <si>
    <t>10001982</t>
  </si>
  <si>
    <t>10000889</t>
  </si>
  <si>
    <t>10000678</t>
  </si>
  <si>
    <t>10000171</t>
  </si>
  <si>
    <t>10000688</t>
  </si>
  <si>
    <t>10011272</t>
  </si>
  <si>
    <t>10011271</t>
  </si>
  <si>
    <t>10011285</t>
  </si>
  <si>
    <t>10001301</t>
  </si>
  <si>
    <t>10001992</t>
  </si>
  <si>
    <t>10002792</t>
  </si>
  <si>
    <t>10000524</t>
  </si>
  <si>
    <t>10000397</t>
  </si>
  <si>
    <t>10000023</t>
  </si>
  <si>
    <t>10000068</t>
  </si>
  <si>
    <t>10000682</t>
  </si>
  <si>
    <t>10000897</t>
  </si>
  <si>
    <t>10000699</t>
  </si>
  <si>
    <t>10000424</t>
  </si>
  <si>
    <t>10000680</t>
  </si>
  <si>
    <t>10001997</t>
  </si>
  <si>
    <t>10000024</t>
  </si>
  <si>
    <t>10000899</t>
  </si>
  <si>
    <t>10001305</t>
  </si>
  <si>
    <t>10001996</t>
  </si>
  <si>
    <t>10002794</t>
  </si>
  <si>
    <t>10000701</t>
  </si>
  <si>
    <t>10011287</t>
  </si>
  <si>
    <t>10001178</t>
  </si>
  <si>
    <t>10000072</t>
  </si>
  <si>
    <t>10000088</t>
  </si>
  <si>
    <t>10000399</t>
  </si>
  <si>
    <t>10000182</t>
  </si>
  <si>
    <t>10002708</t>
  </si>
  <si>
    <t>10000705</t>
  </si>
  <si>
    <t>10002001</t>
  </si>
  <si>
    <t>10001180</t>
  </si>
  <si>
    <t>10002798</t>
  </si>
  <si>
    <t>10000526</t>
  </si>
  <si>
    <t>10000703</t>
  </si>
  <si>
    <t>10000903</t>
  </si>
  <si>
    <t>10011291</t>
  </si>
  <si>
    <t>10001307</t>
  </si>
  <si>
    <t>10000184</t>
  </si>
  <si>
    <t>10000901</t>
  </si>
  <si>
    <t>10001999</t>
  </si>
  <si>
    <t>10001182</t>
  </si>
  <si>
    <t>10002796</t>
  </si>
  <si>
    <t>10002710</t>
  </si>
  <si>
    <t>10001309</t>
  </si>
  <si>
    <t>10011289</t>
  </si>
  <si>
    <t>10011301</t>
  </si>
  <si>
    <t>10000401</t>
  </si>
  <si>
    <t>10002804</t>
  </si>
  <si>
    <t>פורוורד מט"ח-מט"ח</t>
  </si>
  <si>
    <t>10011068</t>
  </si>
  <si>
    <t>10011033</t>
  </si>
  <si>
    <t>10000832</t>
  </si>
  <si>
    <t>10000855</t>
  </si>
  <si>
    <t>10002671</t>
  </si>
  <si>
    <t>10002658</t>
  </si>
  <si>
    <t>10000805</t>
  </si>
  <si>
    <t>10002737</t>
  </si>
  <si>
    <t>10011031</t>
  </si>
  <si>
    <t>10000152</t>
  </si>
  <si>
    <t>10000160</t>
  </si>
  <si>
    <t>10010999</t>
  </si>
  <si>
    <t>10002676</t>
  </si>
  <si>
    <t>10002761</t>
  </si>
  <si>
    <t>10011093</t>
  </si>
  <si>
    <t>10010979</t>
  </si>
  <si>
    <t>10000601</t>
  </si>
  <si>
    <t>10011103</t>
  </si>
  <si>
    <t>10011187</t>
  </si>
  <si>
    <t>10000762</t>
  </si>
  <si>
    <t>10002701</t>
  </si>
  <si>
    <t>10000831</t>
  </si>
  <si>
    <t>10011127</t>
  </si>
  <si>
    <t>10002677</t>
  </si>
  <si>
    <t>10010947</t>
  </si>
  <si>
    <t>10000788</t>
  </si>
  <si>
    <t>10011025</t>
  </si>
  <si>
    <t>10000610</t>
  </si>
  <si>
    <t>10000760</t>
  </si>
  <si>
    <t>10002620</t>
  </si>
  <si>
    <t>10000804</t>
  </si>
  <si>
    <t>10000636</t>
  </si>
  <si>
    <t>10000772</t>
  </si>
  <si>
    <t>10001877</t>
  </si>
  <si>
    <t>10000036</t>
  </si>
  <si>
    <t>10002654</t>
  </si>
  <si>
    <t>10001951</t>
  </si>
  <si>
    <t>10001918</t>
  </si>
  <si>
    <t>10001912</t>
  </si>
  <si>
    <t>10001904</t>
  </si>
  <si>
    <t>10011044</t>
  </si>
  <si>
    <t>10002672</t>
  </si>
  <si>
    <t>10001161</t>
  </si>
  <si>
    <t>10000489</t>
  </si>
  <si>
    <t>10011139</t>
  </si>
  <si>
    <t>10000658</t>
  </si>
  <si>
    <t>10001251</t>
  </si>
  <si>
    <t>10002685</t>
  </si>
  <si>
    <t>10002659</t>
  </si>
  <si>
    <t>10000357</t>
  </si>
  <si>
    <t>10000848</t>
  </si>
  <si>
    <t>10010949</t>
  </si>
  <si>
    <t>10000029</t>
  </si>
  <si>
    <t>10000462</t>
  </si>
  <si>
    <t>10000768</t>
  </si>
  <si>
    <t>10000643</t>
  </si>
  <si>
    <t>10001858</t>
  </si>
  <si>
    <t>10000360</t>
  </si>
  <si>
    <t>10002681</t>
  </si>
  <si>
    <t>10000619</t>
  </si>
  <si>
    <t>10011210</t>
  </si>
  <si>
    <t>10000366</t>
  </si>
  <si>
    <t>10000661</t>
  </si>
  <si>
    <t>10002694</t>
  </si>
  <si>
    <t>10011201</t>
  </si>
  <si>
    <t>10000138</t>
  </si>
  <si>
    <t>10001862</t>
  </si>
  <si>
    <t>10011174</t>
  </si>
  <si>
    <t>10002661</t>
  </si>
  <si>
    <t>10001913</t>
  </si>
  <si>
    <t>10000640</t>
  </si>
  <si>
    <t>10011011</t>
  </si>
  <si>
    <t>10011042</t>
  </si>
  <si>
    <t>10002728</t>
  </si>
  <si>
    <t>10011005</t>
  </si>
  <si>
    <t>10000145</t>
  </si>
  <si>
    <t>10000602</t>
  </si>
  <si>
    <t>10000630</t>
  </si>
  <si>
    <t>10011066</t>
  </si>
  <si>
    <t>10001184</t>
  </si>
  <si>
    <t>10001203</t>
  </si>
  <si>
    <t>10000558</t>
  </si>
  <si>
    <t>10002769</t>
  </si>
  <si>
    <t>10000818</t>
  </si>
  <si>
    <t>10011185</t>
  </si>
  <si>
    <t>10002699</t>
  </si>
  <si>
    <t>10000484</t>
  </si>
  <si>
    <t>10011158</t>
  </si>
  <si>
    <t>10002666</t>
  </si>
  <si>
    <t>10001229</t>
  </si>
  <si>
    <t>10001131</t>
  </si>
  <si>
    <t>10001864</t>
  </si>
  <si>
    <t>10000136</t>
  </si>
  <si>
    <t>10001939</t>
  </si>
  <si>
    <t>10001933</t>
  </si>
  <si>
    <t>10000617</t>
  </si>
  <si>
    <t>10000158</t>
  </si>
  <si>
    <t>10002706</t>
  </si>
  <si>
    <t>10010951</t>
  </si>
  <si>
    <t>10001130</t>
  </si>
  <si>
    <t>10001253</t>
  </si>
  <si>
    <t>10000081</t>
  </si>
  <si>
    <t>10001120</t>
  </si>
  <si>
    <t>10011080</t>
  </si>
  <si>
    <t>10000828</t>
  </si>
  <si>
    <t>10002720</t>
  </si>
  <si>
    <t>10002696</t>
  </si>
  <si>
    <t>10000595</t>
  </si>
  <si>
    <t>10011087</t>
  </si>
  <si>
    <t>10001212</t>
  </si>
  <si>
    <t>10002617</t>
  </si>
  <si>
    <t>10001205</t>
  </si>
  <si>
    <t>10000038</t>
  </si>
  <si>
    <t>10011001</t>
  </si>
  <si>
    <t>10010985</t>
  </si>
  <si>
    <t>10000560</t>
  </si>
  <si>
    <t>10001247</t>
  </si>
  <si>
    <t>10000592</t>
  </si>
  <si>
    <t>10002773</t>
  </si>
  <si>
    <t>10001159</t>
  </si>
  <si>
    <t>10000824</t>
  </si>
  <si>
    <t>10001256</t>
  </si>
  <si>
    <t>10000375</t>
  </si>
  <si>
    <t>10011169</t>
  </si>
  <si>
    <t>10002626</t>
  </si>
  <si>
    <t>10001153</t>
  </si>
  <si>
    <t>10011198</t>
  </si>
  <si>
    <t>10001901</t>
  </si>
  <si>
    <t>10000801</t>
  </si>
  <si>
    <t>10011147</t>
  </si>
  <si>
    <t>10002766</t>
  </si>
  <si>
    <t>10001219</t>
  </si>
  <si>
    <t>10000826</t>
  </si>
  <si>
    <t>10001199</t>
  </si>
  <si>
    <t>10002638</t>
  </si>
  <si>
    <t>10000611</t>
  </si>
  <si>
    <t>10001856</t>
  </si>
  <si>
    <t>10002726</t>
  </si>
  <si>
    <t>10002754</t>
  </si>
  <si>
    <t>10001202</t>
  </si>
  <si>
    <t>10002683</t>
  </si>
  <si>
    <t>10011177</t>
  </si>
  <si>
    <t>10011196</t>
  </si>
  <si>
    <t>10001923</t>
  </si>
  <si>
    <t>10001118</t>
  </si>
  <si>
    <t>10001943</t>
  </si>
  <si>
    <t>10000395</t>
  </si>
  <si>
    <t>10001223</t>
  </si>
  <si>
    <t>10001921</t>
  </si>
  <si>
    <t>10001846</t>
  </si>
  <si>
    <t>10000634</t>
  </si>
  <si>
    <t>10011131</t>
  </si>
  <si>
    <t>10011112</t>
  </si>
  <si>
    <t>10001217</t>
  </si>
  <si>
    <t>10000147</t>
  </si>
  <si>
    <t>10011124</t>
  </si>
  <si>
    <t>10002642</t>
  </si>
  <si>
    <t>10002770</t>
  </si>
  <si>
    <t>10011189</t>
  </si>
  <si>
    <t>10011110</t>
  </si>
  <si>
    <t>10002662</t>
  </si>
  <si>
    <t>10001947</t>
  </si>
  <si>
    <t>10011203</t>
  </si>
  <si>
    <t>10002733</t>
  </si>
  <si>
    <t>10010989</t>
  </si>
  <si>
    <t>10011205</t>
  </si>
  <si>
    <t>10002692</t>
  </si>
  <si>
    <t>10001896</t>
  </si>
  <si>
    <t>10000571</t>
  </si>
  <si>
    <t>10001888</t>
  </si>
  <si>
    <t>10001134</t>
  </si>
  <si>
    <t>10011109</t>
  </si>
  <si>
    <t>10000618</t>
  </si>
  <si>
    <t>10011046</t>
  </si>
  <si>
    <t>10001198</t>
  </si>
  <si>
    <t>10001899</t>
  </si>
  <si>
    <t>10000781</t>
  </si>
  <si>
    <t>10001953</t>
  </si>
  <si>
    <t>10000799</t>
  </si>
  <si>
    <t>10000851</t>
  </si>
  <si>
    <t>10000468</t>
  </si>
  <si>
    <t>10000857</t>
  </si>
  <si>
    <t>10001903</t>
  </si>
  <si>
    <t>10011003</t>
  </si>
  <si>
    <t>10000806</t>
  </si>
  <si>
    <t>10002758</t>
  </si>
  <si>
    <t>10011208</t>
  </si>
  <si>
    <t>10011172</t>
  </si>
  <si>
    <t>10011101</t>
  </si>
  <si>
    <t>10002764</t>
  </si>
  <si>
    <t>10001949</t>
  </si>
  <si>
    <t>10000128</t>
  </si>
  <si>
    <t>10002702</t>
  </si>
  <si>
    <t>10002657</t>
  </si>
  <si>
    <t>10000663</t>
  </si>
  <si>
    <t>10000509</t>
  </si>
  <si>
    <t>10011229</t>
  </si>
  <si>
    <t>10011235</t>
  </si>
  <si>
    <t>10001963</t>
  </si>
  <si>
    <t>10011232</t>
  </si>
  <si>
    <t>10000044</t>
  </si>
  <si>
    <t>10000162</t>
  </si>
  <si>
    <t>10000581</t>
  </si>
  <si>
    <t>10011239</t>
  </si>
  <si>
    <t>10011247</t>
  </si>
  <si>
    <t>10011245</t>
  </si>
  <si>
    <t>10000157</t>
  </si>
  <si>
    <t>10001270</t>
  </si>
  <si>
    <t>10000676</t>
  </si>
  <si>
    <t>10011254</t>
  </si>
  <si>
    <t>10011251</t>
  </si>
  <si>
    <t>10011249</t>
  </si>
  <si>
    <t>10000869</t>
  </si>
  <si>
    <t>10001969</t>
  </si>
  <si>
    <t>10002779</t>
  </si>
  <si>
    <t>10000391</t>
  </si>
  <si>
    <t>10002781</t>
  </si>
  <si>
    <t>10000422</t>
  </si>
  <si>
    <t>10001279</t>
  </si>
  <si>
    <t>10000168</t>
  </si>
  <si>
    <t>10001277</t>
  </si>
  <si>
    <t>10001169</t>
  </si>
  <si>
    <t>10000873</t>
  </si>
  <si>
    <t>10000514</t>
  </si>
  <si>
    <t>10000084</t>
  </si>
  <si>
    <t>10000679</t>
  </si>
  <si>
    <t>10000669</t>
  </si>
  <si>
    <t>10001974</t>
  </si>
  <si>
    <t>10001280</t>
  </si>
  <si>
    <t>10000163</t>
  </si>
  <si>
    <t>10000874</t>
  </si>
  <si>
    <t>10000169</t>
  </si>
  <si>
    <t>10000587</t>
  </si>
  <si>
    <t>10000681</t>
  </si>
  <si>
    <t>10002782</t>
  </si>
  <si>
    <t>10001975</t>
  </si>
  <si>
    <t>10001978</t>
  </si>
  <si>
    <t>10000877</t>
  </si>
  <si>
    <t>10000879</t>
  </si>
  <si>
    <t>10011260</t>
  </si>
  <si>
    <t>10001283</t>
  </si>
  <si>
    <t>10011262</t>
  </si>
  <si>
    <t>10002705</t>
  </si>
  <si>
    <t>10000589</t>
  </si>
  <si>
    <t>10000691</t>
  </si>
  <si>
    <t>10000173</t>
  </si>
  <si>
    <t>10001985</t>
  </si>
  <si>
    <t>10000690</t>
  </si>
  <si>
    <t>10000174</t>
  </si>
  <si>
    <t>10011270</t>
  </si>
  <si>
    <t>10002788</t>
  </si>
  <si>
    <t>10000891</t>
  </si>
  <si>
    <t>10000893</t>
  </si>
  <si>
    <t>10001296</t>
  </si>
  <si>
    <t>10000178</t>
  </si>
  <si>
    <t>10001989</t>
  </si>
  <si>
    <t>10000695</t>
  </si>
  <si>
    <t>10000693</t>
  </si>
  <si>
    <t>10001987</t>
  </si>
  <si>
    <t>10011277</t>
  </si>
  <si>
    <t>10011275</t>
  </si>
  <si>
    <t>10011279</t>
  </si>
  <si>
    <t>10011284</t>
  </si>
  <si>
    <t>10001303</t>
  </si>
  <si>
    <t>10000180</t>
  </si>
  <si>
    <t>10001994</t>
  </si>
  <si>
    <t>10000905</t>
  </si>
  <si>
    <t>10011297</t>
  </si>
  <si>
    <t>10011293</t>
  </si>
  <si>
    <t>10000707</t>
  </si>
  <si>
    <t>10002003</t>
  </si>
  <si>
    <t>10011295</t>
  </si>
  <si>
    <t>10001311</t>
  </si>
  <si>
    <t>10002802</t>
  </si>
  <si>
    <t>10002007</t>
  </si>
  <si>
    <t>10011303</t>
  </si>
  <si>
    <t>10002009</t>
  </si>
  <si>
    <t>496761</t>
  </si>
  <si>
    <t>PANTH IV   X F CDO</t>
  </si>
  <si>
    <t>XS0276075198</t>
  </si>
  <si>
    <t>שכבת הון</t>
  </si>
  <si>
    <t>מרקורי CDO</t>
  </si>
  <si>
    <t>USG6006AAA90</t>
  </si>
  <si>
    <t/>
  </si>
  <si>
    <t>דולר ניו-זילנד</t>
  </si>
  <si>
    <t>כתר נורבגי</t>
  </si>
  <si>
    <t>רובל רוסי</t>
  </si>
  <si>
    <t>פועלים סהר</t>
  </si>
  <si>
    <t>בנק דיסקונט לישראל בע"מ</t>
  </si>
  <si>
    <t>30111000</t>
  </si>
  <si>
    <t>בנק הפועלים בע"מ</t>
  </si>
  <si>
    <t>30012000</t>
  </si>
  <si>
    <t>34112000</t>
  </si>
  <si>
    <t>בנק לאומי לישראל בע"מ</t>
  </si>
  <si>
    <t>34110000</t>
  </si>
  <si>
    <t>30010000</t>
  </si>
  <si>
    <t>בנק מזרחי טפחות בע"מ</t>
  </si>
  <si>
    <t>30120000</t>
  </si>
  <si>
    <t>30011000</t>
  </si>
  <si>
    <t>יו בנק</t>
  </si>
  <si>
    <t>30026000</t>
  </si>
  <si>
    <t>32095000</t>
  </si>
  <si>
    <t>30395000</t>
  </si>
  <si>
    <t>31012000</t>
  </si>
  <si>
    <t>30212000</t>
  </si>
  <si>
    <t>31112000</t>
  </si>
  <si>
    <t>32012000</t>
  </si>
  <si>
    <t>30312000</t>
  </si>
  <si>
    <t>30810000</t>
  </si>
  <si>
    <t>34010000</t>
  </si>
  <si>
    <t>32010000</t>
  </si>
  <si>
    <t>34510000</t>
  </si>
  <si>
    <t>34710000</t>
  </si>
  <si>
    <t>30710000</t>
  </si>
  <si>
    <t>32610000</t>
  </si>
  <si>
    <t>30210000</t>
  </si>
  <si>
    <t>30310000</t>
  </si>
  <si>
    <t>31710000</t>
  </si>
  <si>
    <t>31110000</t>
  </si>
  <si>
    <t>31210000</t>
  </si>
  <si>
    <t>33810000</t>
  </si>
  <si>
    <t>31010000</t>
  </si>
  <si>
    <t>31720000</t>
  </si>
  <si>
    <t>32020000</t>
  </si>
  <si>
    <t>30320000</t>
  </si>
  <si>
    <t>31120000</t>
  </si>
  <si>
    <t>34020000</t>
  </si>
  <si>
    <t>31111000</t>
  </si>
  <si>
    <t>30311000</t>
  </si>
  <si>
    <t>32011000</t>
  </si>
  <si>
    <t>31126000</t>
  </si>
  <si>
    <t>31026000</t>
  </si>
  <si>
    <t>30826000</t>
  </si>
  <si>
    <t>30726000</t>
  </si>
  <si>
    <t>31226000</t>
  </si>
  <si>
    <t>30326000</t>
  </si>
  <si>
    <t>32026000</t>
  </si>
  <si>
    <t>30226000</t>
  </si>
  <si>
    <t>31726000</t>
  </si>
  <si>
    <t>UBS</t>
  </si>
  <si>
    <t>31091000</t>
  </si>
  <si>
    <t>Aa3</t>
  </si>
  <si>
    <t>MOODY'S</t>
  </si>
  <si>
    <t>31191000</t>
  </si>
  <si>
    <t>30791000</t>
  </si>
  <si>
    <t>32791000</t>
  </si>
  <si>
    <t>31291000</t>
  </si>
  <si>
    <t>30991000</t>
  </si>
  <si>
    <t>32091000</t>
  </si>
  <si>
    <t>30391000</t>
  </si>
  <si>
    <t>32291000</t>
  </si>
  <si>
    <t>דולר סינגפורי</t>
  </si>
  <si>
    <t>30891000</t>
  </si>
  <si>
    <t>31791000</t>
  </si>
  <si>
    <t>32691000</t>
  </si>
  <si>
    <t>30291000</t>
  </si>
  <si>
    <t>דירוג פנימי</t>
  </si>
  <si>
    <t>מ.בטחון סחיר לאומי</t>
  </si>
  <si>
    <t>75001121</t>
  </si>
  <si>
    <t>פק מרווח בטחון לאומי</t>
  </si>
  <si>
    <t>75001127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</si>
  <si>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</si>
  <si>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</si>
  <si>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</si>
  <si>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</si>
  <si>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</si>
  <si>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</si>
  <si>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</si>
  <si>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AA-</t>
  </si>
  <si>
    <t>D</t>
  </si>
  <si>
    <t>אדנים 2022 6.2%</t>
  </si>
  <si>
    <t>7252844</t>
  </si>
  <si>
    <t>אדנים 2028 5.65%</t>
  </si>
  <si>
    <t>7252851</t>
  </si>
  <si>
    <t>בנק הפועלים 6</t>
  </si>
  <si>
    <t>6626253</t>
  </si>
  <si>
    <t>בנק הפועלים פקדון</t>
  </si>
  <si>
    <t>6620405</t>
  </si>
  <si>
    <t>בנק הפועלים פקדון 2019 %4.8</t>
  </si>
  <si>
    <t>6620538</t>
  </si>
  <si>
    <t>בנק מזרחי 5.51% 5/2023</t>
  </si>
  <si>
    <t>טפחות פקדון 2029 5.75%</t>
  </si>
  <si>
    <t>6682264</t>
  </si>
  <si>
    <t>משכן 2021 5.25%</t>
  </si>
  <si>
    <t>6477178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</si>
  <si>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</si>
  <si>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</si>
  <si>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</si>
  <si>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</si>
  <si>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</si>
  <si>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</si>
  <si>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</si>
  <si>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</si>
  <si>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</si>
  <si>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</si>
  <si>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אוצר השלטון 2022 6.5%</t>
  </si>
  <si>
    <t>6396220</t>
  </si>
  <si>
    <t>אוצר השלטון 2023 6.2%</t>
  </si>
  <si>
    <t>6396329</t>
  </si>
  <si>
    <t>ירושלים 2022 6.3%</t>
  </si>
  <si>
    <t>7265499</t>
  </si>
  <si>
    <t>לאומי 11.2.18</t>
  </si>
  <si>
    <t>501506</t>
  </si>
  <si>
    <t>לאומי 3.1.18</t>
  </si>
  <si>
    <t>494680</t>
  </si>
  <si>
    <t>לאומי 5.3.18</t>
  </si>
  <si>
    <t>505055</t>
  </si>
  <si>
    <t>מזרחי 11.2.18</t>
  </si>
  <si>
    <t>501504</t>
  </si>
  <si>
    <t>מזרחי 3.1.18</t>
  </si>
  <si>
    <t>494679</t>
  </si>
  <si>
    <t>פועלים 11.2.18</t>
  </si>
  <si>
    <t>501502</t>
  </si>
  <si>
    <t>פועלים 3.1.18</t>
  </si>
  <si>
    <t>494677</t>
  </si>
  <si>
    <t>הבינלאומי 2/18</t>
  </si>
  <si>
    <t>501505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</si>
  <si>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</si>
  <si>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</si>
  <si>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</si>
  <si>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</si>
  <si>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</si>
  <si>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</si>
  <si>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</si>
  <si>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</si>
  <si>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</si>
  <si>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</si>
  <si>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</si>
  <si>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</si>
  <si>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</si>
  <si>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</si>
  <si>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</si>
  <si>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</si>
  <si>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</si>
  <si>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</si>
  <si>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</si>
  <si>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</si>
  <si>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</si>
  <si>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</si>
  <si>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</si>
  <si>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</si>
  <si>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</si>
  <si>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</si>
  <si>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</si>
  <si>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</si>
  <si>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</si>
  <si>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</si>
  <si>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</si>
  <si>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</si>
  <si>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</si>
  <si>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</si>
  <si>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רוטשילד 1 תא</t>
  </si>
  <si>
    <t>רוטשילד 1, תל אביב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</si>
  <si>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</si>
  <si>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</si>
  <si>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</si>
  <si>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</si>
  <si>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</si>
  <si>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</si>
  <si>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</si>
  <si>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</si>
  <si>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</si>
  <si>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</si>
  <si>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</si>
  <si>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</si>
  <si>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</si>
  <si>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</si>
  <si>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</si>
  <si>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</si>
  <si>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</si>
  <si>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</si>
  <si>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</si>
  <si>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</si>
  <si>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</si>
  <si>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</si>
  <si>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</si>
  <si>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נדלן פסגות ירושלים</t>
  </si>
  <si>
    <t>מרכז מסחרי, שכונת רוממה, ירושלים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</si>
  <si>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</si>
  <si>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</si>
  <si>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</si>
  <si>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</si>
  <si>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</si>
  <si>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</si>
  <si>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</si>
  <si>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</si>
  <si>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</si>
  <si>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</si>
  <si>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</si>
  <si>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</si>
  <si>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</si>
  <si>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</si>
  <si>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</si>
  <si>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</si>
  <si>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</si>
  <si>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113</t>
  </si>
  <si>
    <t>גורם 104</t>
  </si>
  <si>
    <t>סה"כ יתרות התחייבות להשקעה</t>
  </si>
  <si>
    <t>גורם 102</t>
  </si>
  <si>
    <t>גורם 97</t>
  </si>
  <si>
    <t>גורם 125</t>
  </si>
  <si>
    <t>גורם 112</t>
  </si>
  <si>
    <t>גורם 124</t>
  </si>
  <si>
    <t>גורם 87</t>
  </si>
  <si>
    <t>גורם 119</t>
  </si>
  <si>
    <t>סה"כ בחו"ל</t>
  </si>
  <si>
    <t>Accelmed growth partners</t>
  </si>
  <si>
    <t>Accelmed I</t>
  </si>
  <si>
    <t>ANATOMY 2</t>
  </si>
  <si>
    <t>ANATOMY I</t>
  </si>
  <si>
    <t>FIMI 6</t>
  </si>
  <si>
    <t>Fortissimo Capital Fund I - makefet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</si>
  <si>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</si>
  <si>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</si>
  <si>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</si>
  <si>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</si>
  <si>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</si>
  <si>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</si>
  <si>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Shamrock Israel Growth I</t>
  </si>
  <si>
    <t>Sky I</t>
  </si>
  <si>
    <t>Sky II</t>
  </si>
  <si>
    <t>sky III</t>
  </si>
  <si>
    <t>Tene Growth II- Qnergy</t>
  </si>
  <si>
    <t>Tene Growth III</t>
  </si>
  <si>
    <t>Vintage fund of funds ISRAEL V</t>
  </si>
  <si>
    <t>ACE IV</t>
  </si>
  <si>
    <t xml:space="preserve">ADLS </t>
  </si>
  <si>
    <t>ADLS  co-inv</t>
  </si>
  <si>
    <t>Advent</t>
  </si>
  <si>
    <t>Apollo Fund IX</t>
  </si>
  <si>
    <t>apollo natural pesources partners II</t>
  </si>
  <si>
    <t>ARES private credit solutions</t>
  </si>
  <si>
    <t>Ares Special Situations Fund IV</t>
  </si>
  <si>
    <t>Argan Capital L.P</t>
  </si>
  <si>
    <t>Astorg VII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</si>
  <si>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</si>
  <si>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</si>
  <si>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</si>
  <si>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</si>
  <si>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</si>
  <si>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</si>
  <si>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</si>
  <si>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</si>
  <si>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</si>
  <si>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Enlight</t>
  </si>
  <si>
    <t>Fortissimo Capital Fund II</t>
  </si>
  <si>
    <t>Fortissimo Capital Fund III</t>
  </si>
  <si>
    <t>Gavea III</t>
  </si>
  <si>
    <t>Gavea IV</t>
  </si>
  <si>
    <t>Graph Tech Brookfield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</si>
  <si>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</si>
  <si>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</si>
  <si>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</si>
  <si>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</si>
  <si>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</si>
  <si>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ICG SDP III</t>
  </si>
  <si>
    <t>IFM GIF</t>
  </si>
  <si>
    <t>incline</t>
  </si>
  <si>
    <t>Israel Cleantech Ventures II</t>
  </si>
  <si>
    <t>KELSO INVESTMENT ASSOCIATES X - HARB B</t>
  </si>
  <si>
    <t>Klirmark Opportunity I</t>
  </si>
  <si>
    <t>Klirmark Opportunity II</t>
  </si>
  <si>
    <t>KOTAK- CIIF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</si>
  <si>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</si>
  <si>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</si>
  <si>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</si>
  <si>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</si>
  <si>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</si>
  <si>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OWL ROCK</t>
  </si>
  <si>
    <t>Patria VI</t>
  </si>
  <si>
    <t>Permira</t>
  </si>
  <si>
    <t>PGCO IV Co-mingled Fund SCSP</t>
  </si>
  <si>
    <t>Rhone Capital Partners V</t>
  </si>
  <si>
    <t>Rothschild Real Estate</t>
  </si>
  <si>
    <t>Selene -mak</t>
  </si>
  <si>
    <t>Silverfleet II</t>
  </si>
  <si>
    <t>SVB</t>
  </si>
  <si>
    <t>SVB IX</t>
  </si>
  <si>
    <t xml:space="preserve">TDLIV </t>
  </si>
  <si>
    <t>Tene Growth II</t>
  </si>
  <si>
    <t>THOMA BRAVO</t>
  </si>
  <si>
    <t>Thoma Bravo Fund XIII</t>
  </si>
  <si>
    <t>TPG ASIA VII L.P</t>
  </si>
  <si>
    <t>Trilantic capital partners V</t>
  </si>
  <si>
    <t>VICTORIA I</t>
  </si>
  <si>
    <t>Vintage Fund of Funds (access) V</t>
  </si>
  <si>
    <t>Vintage Migdal Co-investment</t>
  </si>
  <si>
    <t>Viola PE II LP</t>
  </si>
  <si>
    <t>Warburg Pincus China I</t>
  </si>
  <si>
    <t>waterton</t>
  </si>
  <si>
    <t>פורוורד ריבית</t>
  </si>
  <si>
    <t>מובטחות משכנתא- גורם 01</t>
  </si>
  <si>
    <t>בבטחונות אחרים - גורם 80</t>
  </si>
  <si>
    <t>בבטחונות אחרים - גורם 114</t>
  </si>
  <si>
    <t>בבטחונות אחרים-גורם 7</t>
  </si>
  <si>
    <t>בבטחונות אחרים-גורם 28*</t>
  </si>
  <si>
    <t>בבטחונות אחרים - גורם 94</t>
  </si>
  <si>
    <t>בבטחונות אחרים - גורם 29</t>
  </si>
  <si>
    <t>בבטחונות אחרים-גורם 29</t>
  </si>
  <si>
    <t>בבטחונות אחרים-גורם 75</t>
  </si>
  <si>
    <t>בבטחונות אחרים - גורם 69</t>
  </si>
  <si>
    <t>בבטחונות אחרים-גורם 26</t>
  </si>
  <si>
    <t>בבטחונות אחרים גורם 26</t>
  </si>
  <si>
    <t>בבטחונות אחרים - גורם 37</t>
  </si>
  <si>
    <t>בבטחונות אחרים - גורם 30</t>
  </si>
  <si>
    <t>בבטחונות אחרים - גורם 81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</si>
  <si>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</si>
  <si>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</si>
  <si>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</si>
  <si>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</si>
  <si>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61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</si>
  <si>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</si>
  <si>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</si>
  <si>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</si>
  <si>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</si>
  <si>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אחרים-גורם 43</t>
  </si>
  <si>
    <t>בבטחונות אחרים - גורם 43</t>
  </si>
  <si>
    <t>בבטחונות אחרים - גורם 96</t>
  </si>
  <si>
    <t>בבטחונות אחרים-גורם 41</t>
  </si>
  <si>
    <t>בבטחונות אחרים - גורם 41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</si>
  <si>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</si>
  <si>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</si>
  <si>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</si>
  <si>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</si>
  <si>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47</t>
  </si>
  <si>
    <t>בבטחונות אחרים-גורם 78</t>
  </si>
  <si>
    <t>בבטחונות אחרים-גורם 77</t>
  </si>
  <si>
    <t>בבטחונות אחרים-גורם 67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</si>
  <si>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</si>
  <si>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</si>
  <si>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</si>
  <si>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</si>
  <si>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</si>
  <si>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 - גורם 111</t>
  </si>
  <si>
    <t>בשיעבוד כלי רכב - גורם 68</t>
  </si>
  <si>
    <t>בשיעבוד כלי רכב-גורם 01</t>
  </si>
  <si>
    <t>בבטחונות אחרים - גורם 115*</t>
  </si>
  <si>
    <t>בבטחונות אחרים - גורם 102</t>
  </si>
  <si>
    <t>בבטחונות אחרים-גורם 108</t>
  </si>
  <si>
    <t>בבטחונות אחרים-גורם 106</t>
  </si>
  <si>
    <t>בבטחונות אחרים-גורם 84</t>
  </si>
  <si>
    <t>בבטחונות אחרים - גורם 117</t>
  </si>
  <si>
    <t>בבטחונות אחרים-גורם 109</t>
  </si>
  <si>
    <t>בבטחונות אחרים-גורם 121</t>
  </si>
  <si>
    <t>בבטחונות אחרים - גורם 97</t>
  </si>
  <si>
    <t>בבטחונות אחרים-גורם 110</t>
  </si>
  <si>
    <t>בבטחונות אחרים - גורם 118</t>
  </si>
  <si>
    <t>בבטחונות אחרים - גורם 100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</si>
  <si>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</si>
  <si>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</si>
  <si>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</si>
  <si>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</si>
  <si>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91</t>
  </si>
  <si>
    <t>בבטחונות אחרים - גורם 86</t>
  </si>
  <si>
    <t>בבטחונות אחרים - גורם 101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</si>
  <si>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</si>
  <si>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</si>
  <si>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</si>
  <si>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</si>
  <si>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124</t>
  </si>
  <si>
    <t>בבטחונות אחרים - גורם 127</t>
  </si>
  <si>
    <t>בבטחונות אחרים - גורם 125</t>
  </si>
  <si>
    <t>בבטחונות אחרים - גורם 126</t>
  </si>
  <si>
    <t>גורם 07</t>
  </si>
  <si>
    <t>פח"ק/פר"י</t>
  </si>
  <si>
    <t>35195000</t>
  </si>
  <si>
    <t>כתר נורווגי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</si>
</sst>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dd/mm/yyyy;@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7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8" fontId="29" fillId="0" borderId="0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0" fontId="7" fillId="0" borderId="0" xfId="0" applyFont="1" applyAlignment="1">
      <alignment horizontal="right"/>
    </xf>
    <xf numFmtId="164" fontId="6" fillId="0" borderId="31" xfId="13" applyFont="1" applyBorder="1" applyAlignment="1">
      <alignment horizontal="right"/>
    </xf>
    <xf numFmtId="2" fontId="6" fillId="0" borderId="31" xfId="7" applyNumberFormat="1" applyFont="1" applyBorder="1" applyAlignment="1">
      <alignment horizontal="right"/>
    </xf>
    <xf numFmtId="169" fontId="6" fillId="0" borderId="31" xfId="7" applyNumberFormat="1" applyFont="1" applyBorder="1" applyAlignment="1">
      <alignment horizontal="center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7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  <xf numFmtId="0" fontId="6" fillId="0" borderId="22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2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6" fillId="0" borderId="31" xfId="14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164" fontId="29" fillId="0" borderId="0" xfId="13" applyFont="1" applyFill="1" applyBorder="1" applyAlignment="1">
      <alignment horizontal="right"/>
    </xf>
    <xf numFmtId="0" fontId="5" fillId="0" borderId="0" xfId="0" applyFont="1" applyFill="1" applyAlignment="1">
      <alignment horizontal="center" readingOrder="2"/>
    </xf>
    <xf numFmtId="10" fontId="29" fillId="0" borderId="0" xfId="14" applyNumberFormat="1" applyFont="1" applyFill="1" applyBorder="1" applyAlignment="1">
      <alignment horizontal="right"/>
    </xf>
    <xf numFmtId="170" fontId="1" fillId="0" borderId="0" xfId="16" applyNumberFormat="1" applyFill="1"/>
    <xf numFmtId="10" fontId="32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28" fillId="0" borderId="0" xfId="18" applyFont="1" applyFill="1" applyBorder="1" applyAlignment="1">
      <alignment horizontal="right" indent="2"/>
    </xf>
    <xf numFmtId="0" fontId="28" fillId="0" borderId="0" xfId="18" applyNumberFormat="1" applyFont="1" applyFill="1" applyBorder="1" applyAlignment="1">
      <alignment horizontal="right"/>
    </xf>
    <xf numFmtId="4" fontId="28" fillId="0" borderId="0" xfId="18" applyNumberFormat="1" applyFont="1" applyFill="1" applyBorder="1" applyAlignment="1">
      <alignment horizontal="right"/>
    </xf>
    <xf numFmtId="10" fontId="28" fillId="0" borderId="0" xfId="18" applyNumberFormat="1" applyFont="1" applyFill="1" applyBorder="1" applyAlignment="1">
      <alignment horizontal="right"/>
    </xf>
    <xf numFmtId="0" fontId="29" fillId="0" borderId="0" xfId="18" applyFont="1" applyFill="1" applyBorder="1" applyAlignment="1">
      <alignment horizontal="right" indent="3"/>
    </xf>
    <xf numFmtId="0" fontId="29" fillId="0" borderId="0" xfId="18" applyNumberFormat="1" applyFont="1" applyFill="1" applyBorder="1" applyAlignment="1">
      <alignment horizontal="right"/>
    </xf>
    <xf numFmtId="49" fontId="29" fillId="0" borderId="0" xfId="18" applyNumberFormat="1" applyFont="1" applyFill="1" applyBorder="1" applyAlignment="1">
      <alignment horizontal="right"/>
    </xf>
    <xf numFmtId="167" fontId="29" fillId="0" borderId="0" xfId="18" applyNumberFormat="1" applyFont="1" applyFill="1" applyBorder="1" applyAlignment="1">
      <alignment horizontal="right"/>
    </xf>
    <xf numFmtId="4" fontId="29" fillId="0" borderId="0" xfId="18" applyNumberFormat="1" applyFont="1" applyFill="1" applyBorder="1" applyAlignment="1">
      <alignment horizontal="right"/>
    </xf>
    <xf numFmtId="10" fontId="29" fillId="0" borderId="0" xfId="18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</cellXfs>
  <cellStyles count="19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0 2" xfId="16"/>
    <cellStyle name="Normal 11" xfId="4"/>
    <cellStyle name="Normal 2" xfId="5"/>
    <cellStyle name="Normal 23" xfId="17"/>
    <cellStyle name="Normal 26" xfId="18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G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7" width="6.7109375" style="9" customWidth="1"/>
    <col min="8" max="8" width="6.140625" style="9" customWidth="1"/>
    <col min="9" max="10" width="5.7109375" style="9" customWidth="1"/>
    <col min="11" max="11" width="6.85546875" style="9" customWidth="1"/>
    <col min="12" max="12" width="6.42578125" style="9" customWidth="1"/>
    <col min="13" max="13" width="6.7109375" style="9" customWidth="1"/>
    <col min="14" max="14" width="7.28515625" style="9" customWidth="1"/>
    <col min="15" max="26" width="5.7109375" style="9" customWidth="1"/>
    <col min="27" max="16384" width="9.140625" style="9"/>
  </cols>
  <sheetData>
    <row r="1" spans="1:7">
      <c r="B1" s="57" t="s">
        <v>197</v>
      </c>
      <c r="C1" s="78" t="s" vm="1">
        <v>277</v>
      </c>
    </row>
    <row r="2" spans="1:7">
      <c r="B2" s="57" t="s">
        <v>196</v>
      </c>
      <c r="C2" s="78" t="s">
        <v>278</v>
      </c>
    </row>
    <row r="3" spans="1:7">
      <c r="B3" s="57" t="s">
        <v>198</v>
      </c>
      <c r="C3" s="78" t="s">
        <v>279</v>
      </c>
    </row>
    <row r="4" spans="1:7">
      <c r="B4" s="57" t="s">
        <v>199</v>
      </c>
      <c r="C4" s="78" t="s">
        <v>280</v>
      </c>
    </row>
    <row r="6" spans="1:7" ht="26.25" customHeight="1">
      <c r="B6" s="165" t="s">
        <v>213</v>
      </c>
      <c r="C6" s="166"/>
      <c r="D6" s="167"/>
    </row>
    <row r="7" spans="1:7" s="10" customFormat="1">
      <c r="B7" s="23"/>
      <c r="C7" s="24" t="s">
        <v>130</v>
      </c>
      <c r="D7" s="25" t="s">
        <v>128</v>
      </c>
      <c r="E7" s="9"/>
      <c r="F7" s="9"/>
      <c r="G7" s="9"/>
    </row>
    <row r="8" spans="1:7" s="10" customFormat="1">
      <c r="B8" s="23"/>
      <c r="C8" s="26" t="s">
        <v>263</v>
      </c>
      <c r="D8" s="27" t="s">
        <v>20</v>
      </c>
    </row>
    <row r="9" spans="1:7" s="11" customFormat="1" ht="18" customHeight="1">
      <c r="B9" s="37"/>
      <c r="C9" s="20" t="s">
        <v>1</v>
      </c>
      <c r="D9" s="28" t="s">
        <v>2</v>
      </c>
    </row>
    <row r="10" spans="1:7" s="11" customFormat="1" ht="18" customHeight="1">
      <c r="B10" s="67" t="s">
        <v>212</v>
      </c>
      <c r="C10" s="114">
        <f>C11+C12+C23+C33+C34+C35+C37</f>
        <v>65255673.951201588</v>
      </c>
      <c r="D10" s="141">
        <f>C10/$C$42</f>
        <v>0.9957291606104659</v>
      </c>
    </row>
    <row r="11" spans="1:7">
      <c r="A11" s="45" t="s">
        <v>161</v>
      </c>
      <c r="B11" s="29" t="s">
        <v>214</v>
      </c>
      <c r="C11" s="114">
        <f>מזומנים!J10</f>
        <v>5165179.5095463553</v>
      </c>
      <c r="D11" s="141">
        <f t="shared" ref="D11:D13" si="0">C11/$C$42</f>
        <v>7.8814906751082103E-2</v>
      </c>
    </row>
    <row r="12" spans="1:7">
      <c r="B12" s="29" t="s">
        <v>215</v>
      </c>
      <c r="C12" s="114">
        <f>SUM(C13:C22)</f>
        <v>29875220.800952636</v>
      </c>
      <c r="D12" s="141">
        <f t="shared" si="0"/>
        <v>0.45586271246589649</v>
      </c>
    </row>
    <row r="13" spans="1:7">
      <c r="A13" s="55" t="s">
        <v>161</v>
      </c>
      <c r="B13" s="30" t="s">
        <v>84</v>
      </c>
      <c r="C13" s="114">
        <f>'תעודות התחייבות ממשלתיות'!O11</f>
        <v>4550293.2895375332</v>
      </c>
      <c r="D13" s="141">
        <f t="shared" si="0"/>
        <v>6.9432425464042186E-2</v>
      </c>
    </row>
    <row r="14" spans="1:7">
      <c r="A14" s="55" t="s">
        <v>161</v>
      </c>
      <c r="B14" s="30" t="s">
        <v>85</v>
      </c>
      <c r="C14" s="114" t="s" vm="2">
        <v>3239</v>
      </c>
      <c r="D14" s="141" t="s" vm="3">
        <v>3239</v>
      </c>
    </row>
    <row r="15" spans="1:7">
      <c r="A15" s="55" t="s">
        <v>161</v>
      </c>
      <c r="B15" s="30" t="s">
        <v>86</v>
      </c>
      <c r="C15" s="114">
        <f>'אג"ח קונצרני'!R11</f>
        <v>7681921.3477977496</v>
      </c>
      <c r="D15" s="141">
        <f t="shared" ref="D15:D19" si="1">C15/$C$42</f>
        <v>0.1172175940016849</v>
      </c>
    </row>
    <row r="16" spans="1:7">
      <c r="A16" s="55" t="s">
        <v>161</v>
      </c>
      <c r="B16" s="30" t="s">
        <v>87</v>
      </c>
      <c r="C16" s="114">
        <f>מניות!L11</f>
        <v>7775837.1612845315</v>
      </c>
      <c r="D16" s="141">
        <f t="shared" si="1"/>
        <v>0.11865064508320729</v>
      </c>
    </row>
    <row r="17" spans="1:4">
      <c r="A17" s="55" t="s">
        <v>161</v>
      </c>
      <c r="B17" s="30" t="s">
        <v>88</v>
      </c>
      <c r="C17" s="114">
        <f>'תעודות סל'!K11</f>
        <v>6923009.0727142952</v>
      </c>
      <c r="D17" s="141">
        <f t="shared" si="1"/>
        <v>0.10563743496124772</v>
      </c>
    </row>
    <row r="18" spans="1:4">
      <c r="A18" s="55" t="s">
        <v>161</v>
      </c>
      <c r="B18" s="30" t="s">
        <v>89</v>
      </c>
      <c r="C18" s="114">
        <f>'קרנות נאמנות'!L11</f>
        <v>3141131.8090900006</v>
      </c>
      <c r="D18" s="141">
        <f t="shared" si="1"/>
        <v>4.7930185227585534E-2</v>
      </c>
    </row>
    <row r="19" spans="1:4">
      <c r="A19" s="55" t="s">
        <v>161</v>
      </c>
      <c r="B19" s="30" t="s">
        <v>90</v>
      </c>
      <c r="C19" s="114">
        <f>'כתבי אופציה'!I11</f>
        <v>140.03368675500008</v>
      </c>
      <c r="D19" s="141">
        <f t="shared" si="1"/>
        <v>2.1367586437620057E-6</v>
      </c>
    </row>
    <row r="20" spans="1:4">
      <c r="A20" s="55" t="s">
        <v>161</v>
      </c>
      <c r="B20" s="30" t="s">
        <v>91</v>
      </c>
      <c r="C20" s="114" t="s" vm="4">
        <v>3239</v>
      </c>
      <c r="D20" s="141" t="s" vm="5">
        <v>3239</v>
      </c>
    </row>
    <row r="21" spans="1:4">
      <c r="A21" s="55" t="s">
        <v>161</v>
      </c>
      <c r="B21" s="30" t="s">
        <v>92</v>
      </c>
      <c r="C21" s="114">
        <f>'חוזים עתידיים'!I11</f>
        <v>-284379.91143000009</v>
      </c>
      <c r="D21" s="141">
        <f t="shared" ref="D21:D24" si="2">C21/$C$42</f>
        <v>-4.3393218299212517E-3</v>
      </c>
    </row>
    <row r="22" spans="1:4">
      <c r="A22" s="55" t="s">
        <v>161</v>
      </c>
      <c r="B22" s="30" t="s">
        <v>93</v>
      </c>
      <c r="C22" s="114">
        <f>'מוצרים מובנים'!N11</f>
        <v>87267.998271773002</v>
      </c>
      <c r="D22" s="141">
        <f t="shared" si="2"/>
        <v>1.3316127994063584E-3</v>
      </c>
    </row>
    <row r="23" spans="1:4">
      <c r="B23" s="29" t="s">
        <v>216</v>
      </c>
      <c r="C23" s="114">
        <f>SUM(C24:C32)</f>
        <v>23675650.15392999</v>
      </c>
      <c r="D23" s="141">
        <f t="shared" si="2"/>
        <v>0.36126414497395082</v>
      </c>
    </row>
    <row r="24" spans="1:4">
      <c r="A24" s="55" t="s">
        <v>161</v>
      </c>
      <c r="B24" s="30" t="s">
        <v>94</v>
      </c>
      <c r="C24" s="114">
        <f>'לא סחיר- תעודות התחייבות ממשלתי'!M11</f>
        <v>19845109.215369992</v>
      </c>
      <c r="D24" s="141">
        <f t="shared" si="2"/>
        <v>0.30281434157005632</v>
      </c>
    </row>
    <row r="25" spans="1:4">
      <c r="A25" s="55" t="s">
        <v>161</v>
      </c>
      <c r="B25" s="30" t="s">
        <v>95</v>
      </c>
      <c r="C25" s="114" t="s" vm="6">
        <v>3239</v>
      </c>
      <c r="D25" s="141" t="s" vm="7">
        <v>3239</v>
      </c>
    </row>
    <row r="26" spans="1:4">
      <c r="A26" s="55" t="s">
        <v>161</v>
      </c>
      <c r="B26" s="30" t="s">
        <v>86</v>
      </c>
      <c r="C26" s="114">
        <f>'לא סחיר - אג"ח קונצרני'!P11</f>
        <v>1038678.5787200007</v>
      </c>
      <c r="D26" s="141">
        <f t="shared" ref="D26:D29" si="3">C26/$C$42</f>
        <v>1.5849082335834094E-2</v>
      </c>
    </row>
    <row r="27" spans="1:4">
      <c r="A27" s="55" t="s">
        <v>161</v>
      </c>
      <c r="B27" s="30" t="s">
        <v>96</v>
      </c>
      <c r="C27" s="114">
        <f>'לא סחיר - מניות'!J11</f>
        <v>862269.70342999988</v>
      </c>
      <c r="D27" s="141">
        <f t="shared" si="3"/>
        <v>1.3157278685961369E-2</v>
      </c>
    </row>
    <row r="28" spans="1:4">
      <c r="A28" s="55" t="s">
        <v>161</v>
      </c>
      <c r="B28" s="30" t="s">
        <v>97</v>
      </c>
      <c r="C28" s="114">
        <f>'לא סחיר - קרנות השקעה'!H11</f>
        <v>2290668.0190000026</v>
      </c>
      <c r="D28" s="141">
        <f t="shared" si="3"/>
        <v>3.4953051676422264E-2</v>
      </c>
    </row>
    <row r="29" spans="1:4">
      <c r="A29" s="55" t="s">
        <v>161</v>
      </c>
      <c r="B29" s="30" t="s">
        <v>98</v>
      </c>
      <c r="C29" s="114">
        <f>'לא סחיר - כתבי אופציה'!I11</f>
        <v>43.256810000000016</v>
      </c>
      <c r="D29" s="141">
        <f t="shared" si="3"/>
        <v>6.6005091211219212E-7</v>
      </c>
    </row>
    <row r="30" spans="1:4">
      <c r="A30" s="55" t="s">
        <v>161</v>
      </c>
      <c r="B30" s="30" t="s">
        <v>239</v>
      </c>
      <c r="C30" s="114" t="s" vm="8">
        <v>3239</v>
      </c>
      <c r="D30" s="141" t="s" vm="9">
        <v>3239</v>
      </c>
    </row>
    <row r="31" spans="1:4">
      <c r="A31" s="55" t="s">
        <v>161</v>
      </c>
      <c r="B31" s="30" t="s">
        <v>124</v>
      </c>
      <c r="C31" s="114">
        <f>'לא סחיר - חוזים עתידיים'!I11</f>
        <v>-361118.96318999981</v>
      </c>
      <c r="D31" s="141">
        <f t="shared" ref="D31:D35" si="4">C31/$C$42</f>
        <v>-5.510274591089089E-3</v>
      </c>
    </row>
    <row r="32" spans="1:4">
      <c r="A32" s="55" t="s">
        <v>161</v>
      </c>
      <c r="B32" s="30" t="s">
        <v>99</v>
      </c>
      <c r="C32" s="114">
        <f>'לא סחיר - מוצרים מובנים'!N11</f>
        <v>0.34379000000000004</v>
      </c>
      <c r="D32" s="141">
        <f t="shared" si="4"/>
        <v>5.2458538453263311E-9</v>
      </c>
    </row>
    <row r="33" spans="1:4">
      <c r="A33" s="55" t="s">
        <v>161</v>
      </c>
      <c r="B33" s="29" t="s">
        <v>217</v>
      </c>
      <c r="C33" s="114">
        <f>הלוואות!O10</f>
        <v>4397097.0871900003</v>
      </c>
      <c r="D33" s="141">
        <f t="shared" si="4"/>
        <v>6.7094821440730881E-2</v>
      </c>
    </row>
    <row r="34" spans="1:4">
      <c r="A34" s="55" t="s">
        <v>161</v>
      </c>
      <c r="B34" s="29" t="s">
        <v>218</v>
      </c>
      <c r="C34" s="114">
        <f>'פקדונות מעל 3 חודשים'!M10</f>
        <v>861554.59298999992</v>
      </c>
      <c r="D34" s="141">
        <f t="shared" si="4"/>
        <v>1.3146366894310924E-2</v>
      </c>
    </row>
    <row r="35" spans="1:4">
      <c r="A35" s="55" t="s">
        <v>161</v>
      </c>
      <c r="B35" s="29" t="s">
        <v>219</v>
      </c>
      <c r="C35" s="114">
        <f>'זכויות מקרקעין'!G10</f>
        <v>1280047.55174</v>
      </c>
      <c r="D35" s="141">
        <f t="shared" si="4"/>
        <v>1.9532104981226428E-2</v>
      </c>
    </row>
    <row r="36" spans="1:4">
      <c r="A36" s="55" t="s">
        <v>161</v>
      </c>
      <c r="B36" s="56" t="s">
        <v>220</v>
      </c>
      <c r="C36" s="114" t="s" vm="10">
        <v>3239</v>
      </c>
      <c r="D36" s="141" t="s" vm="11">
        <v>3239</v>
      </c>
    </row>
    <row r="37" spans="1:4">
      <c r="A37" s="55" t="s">
        <v>161</v>
      </c>
      <c r="B37" s="29" t="s">
        <v>221</v>
      </c>
      <c r="C37" s="114">
        <f>'השקעות אחרות '!I10</f>
        <v>924.25485261000006</v>
      </c>
      <c r="D37" s="141">
        <f t="shared" ref="D37:D38" si="5">C37/$C$42</f>
        <v>1.4103103268348961E-5</v>
      </c>
    </row>
    <row r="38" spans="1:4">
      <c r="A38" s="55"/>
      <c r="B38" s="68" t="s">
        <v>223</v>
      </c>
      <c r="C38" s="114">
        <f>SUM(C39:C41)</f>
        <v>279891.87594999996</v>
      </c>
      <c r="D38" s="141">
        <f t="shared" si="5"/>
        <v>4.2708393895340398E-3</v>
      </c>
    </row>
    <row r="39" spans="1:4">
      <c r="A39" s="55" t="s">
        <v>161</v>
      </c>
      <c r="B39" s="69" t="s">
        <v>224</v>
      </c>
      <c r="C39" s="114" t="s" vm="12">
        <v>3239</v>
      </c>
      <c r="D39" s="141" t="s" vm="13">
        <v>3239</v>
      </c>
    </row>
    <row r="40" spans="1:4">
      <c r="A40" s="55" t="s">
        <v>161</v>
      </c>
      <c r="B40" s="69" t="s">
        <v>261</v>
      </c>
      <c r="C40" s="114">
        <f>'עלות מתואמת אג"ח קונצרני ל.סחיר'!M10</f>
        <v>263834.15524999995</v>
      </c>
      <c r="D40" s="141">
        <f t="shared" ref="D40:D42" si="6">C40/$C$42</f>
        <v>4.0258163932826328E-3</v>
      </c>
    </row>
    <row r="41" spans="1:4">
      <c r="A41" s="55" t="s">
        <v>161</v>
      </c>
      <c r="B41" s="69" t="s">
        <v>225</v>
      </c>
      <c r="C41" s="114">
        <f>'עלות מתואמת מסגרות אשראי ללווים'!M10</f>
        <v>16057.7207</v>
      </c>
      <c r="D41" s="141">
        <f t="shared" si="6"/>
        <v>2.4502299625140701E-4</v>
      </c>
    </row>
    <row r="42" spans="1:4">
      <c r="B42" s="69" t="s">
        <v>100</v>
      </c>
      <c r="C42" s="114">
        <f>C38+C10</f>
        <v>65535565.827151589</v>
      </c>
      <c r="D42" s="141">
        <f t="shared" si="6"/>
        <v>1</v>
      </c>
    </row>
    <row r="43" spans="1:4">
      <c r="A43" s="55" t="s">
        <v>161</v>
      </c>
      <c r="B43" s="69" t="s">
        <v>222</v>
      </c>
      <c r="C43" s="114">
        <f>'יתרת התחייבות להשקעה'!C10</f>
        <v>4745347.6874538399</v>
      </c>
      <c r="D43" s="141"/>
    </row>
    <row r="44" spans="1:4">
      <c r="B44" s="6" t="s">
        <v>129</v>
      </c>
    </row>
    <row r="45" spans="1:4">
      <c r="C45" s="75" t="s">
        <v>204</v>
      </c>
      <c r="D45" s="36" t="s">
        <v>123</v>
      </c>
    </row>
    <row r="46" spans="1:4">
      <c r="C46" s="76" t="s">
        <v>1</v>
      </c>
      <c r="D46" s="25" t="s">
        <v>2</v>
      </c>
    </row>
    <row r="47" spans="1:4">
      <c r="C47" s="115" t="s">
        <v>185</v>
      </c>
      <c r="D47" s="116" vm="14">
        <v>2.6452</v>
      </c>
    </row>
    <row r="48" spans="1:4">
      <c r="C48" s="115" t="s">
        <v>194</v>
      </c>
      <c r="D48" s="116">
        <v>0.96568071730392657</v>
      </c>
    </row>
    <row r="49" spans="2:4">
      <c r="C49" s="115" t="s">
        <v>190</v>
      </c>
      <c r="D49" s="116" vm="15">
        <v>2.7517</v>
      </c>
    </row>
    <row r="50" spans="2:4">
      <c r="B50" s="12"/>
      <c r="C50" s="115" t="s">
        <v>1533</v>
      </c>
      <c r="D50" s="116" vm="16">
        <v>3.8071999999999999</v>
      </c>
    </row>
    <row r="51" spans="2:4">
      <c r="C51" s="115" t="s">
        <v>183</v>
      </c>
      <c r="D51" s="116" vm="17">
        <v>4.2915999999999999</v>
      </c>
    </row>
    <row r="52" spans="2:4">
      <c r="C52" s="115" t="s">
        <v>184</v>
      </c>
      <c r="D52" s="116" vm="18">
        <v>4.7934000000000001</v>
      </c>
    </row>
    <row r="53" spans="2:4">
      <c r="C53" s="115" t="s">
        <v>186</v>
      </c>
      <c r="D53" s="116">
        <v>0.47864732325296283</v>
      </c>
    </row>
    <row r="54" spans="2:4">
      <c r="C54" s="115" t="s">
        <v>191</v>
      </c>
      <c r="D54" s="116" vm="19">
        <v>3.4113000000000002</v>
      </c>
    </row>
    <row r="55" spans="2:4">
      <c r="C55" s="115" t="s">
        <v>192</v>
      </c>
      <c r="D55" s="116">
        <v>0.19088362617774382</v>
      </c>
    </row>
    <row r="56" spans="2:4">
      <c r="C56" s="115" t="s">
        <v>189</v>
      </c>
      <c r="D56" s="116" vm="20">
        <v>0.5746</v>
      </c>
    </row>
    <row r="57" spans="2:4">
      <c r="C57" s="115" t="s">
        <v>3240</v>
      </c>
      <c r="D57" s="116">
        <v>2.5160324000000003</v>
      </c>
    </row>
    <row r="58" spans="2:4">
      <c r="C58" s="115" t="s">
        <v>188</v>
      </c>
      <c r="D58" s="116" vm="21">
        <v>0.41889999999999999</v>
      </c>
    </row>
    <row r="59" spans="2:4">
      <c r="C59" s="115" t="s">
        <v>181</v>
      </c>
      <c r="D59" s="116" vm="22">
        <v>3.7480000000000002</v>
      </c>
    </row>
    <row r="60" spans="2:4">
      <c r="C60" s="115" t="s">
        <v>195</v>
      </c>
      <c r="D60" s="116" vm="23">
        <v>0.26100000000000001</v>
      </c>
    </row>
    <row r="61" spans="2:4">
      <c r="C61" s="115" t="s">
        <v>3241</v>
      </c>
      <c r="D61" s="116" vm="24">
        <v>0.43149999999999999</v>
      </c>
    </row>
    <row r="62" spans="2:4">
      <c r="C62" s="115" t="s">
        <v>3242</v>
      </c>
      <c r="D62" s="116">
        <v>5.3951501227871679E-2</v>
      </c>
    </row>
    <row r="63" spans="2:4">
      <c r="C63" s="115" t="s">
        <v>182</v>
      </c>
      <c r="D63" s="116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90" zoomScaleNormal="90" workbookViewId="0">
      <selection activeCell="F23" sqref="F2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8" width="6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197</v>
      </c>
      <c r="C1" s="78" t="s" vm="1">
        <v>277</v>
      </c>
    </row>
    <row r="2" spans="2:60">
      <c r="B2" s="57" t="s">
        <v>196</v>
      </c>
      <c r="C2" s="78" t="s">
        <v>278</v>
      </c>
    </row>
    <row r="3" spans="2:60">
      <c r="B3" s="57" t="s">
        <v>198</v>
      </c>
      <c r="C3" s="78" t="s">
        <v>279</v>
      </c>
    </row>
    <row r="4" spans="2:60">
      <c r="B4" s="57" t="s">
        <v>199</v>
      </c>
      <c r="C4" s="78" t="s">
        <v>280</v>
      </c>
    </row>
    <row r="6" spans="2:60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1"/>
    </row>
    <row r="7" spans="2:60" ht="26.25" customHeight="1">
      <c r="B7" s="179" t="s">
        <v>112</v>
      </c>
      <c r="C7" s="180"/>
      <c r="D7" s="180"/>
      <c r="E7" s="180"/>
      <c r="F7" s="180"/>
      <c r="G7" s="180"/>
      <c r="H7" s="180"/>
      <c r="I7" s="180"/>
      <c r="J7" s="180"/>
      <c r="K7" s="180"/>
      <c r="L7" s="181"/>
      <c r="BH7" s="3"/>
    </row>
    <row r="8" spans="2:60" s="3" customFormat="1" ht="78.75">
      <c r="B8" s="23" t="s">
        <v>136</v>
      </c>
      <c r="C8" s="31" t="s">
        <v>52</v>
      </c>
      <c r="D8" s="31" t="s">
        <v>139</v>
      </c>
      <c r="E8" s="31" t="s">
        <v>76</v>
      </c>
      <c r="F8" s="31" t="s">
        <v>121</v>
      </c>
      <c r="G8" s="31" t="s">
        <v>260</v>
      </c>
      <c r="H8" s="31" t="s">
        <v>259</v>
      </c>
      <c r="I8" s="31" t="s">
        <v>73</v>
      </c>
      <c r="J8" s="31" t="s">
        <v>68</v>
      </c>
      <c r="K8" s="31" t="s">
        <v>200</v>
      </c>
      <c r="L8" s="31" t="s">
        <v>202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267</v>
      </c>
      <c r="H9" s="17"/>
      <c r="I9" s="17" t="s">
        <v>263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55</v>
      </c>
      <c r="C11" s="124"/>
      <c r="D11" s="124"/>
      <c r="E11" s="124"/>
      <c r="F11" s="124"/>
      <c r="G11" s="125"/>
      <c r="H11" s="127"/>
      <c r="I11" s="125">
        <v>140.03368675500008</v>
      </c>
      <c r="J11" s="124"/>
      <c r="K11" s="126">
        <v>1</v>
      </c>
      <c r="L11" s="126">
        <f>I11/'סכום נכסי הקרן'!$C$42</f>
        <v>2.1367586437620057E-6</v>
      </c>
      <c r="M11" s="142"/>
      <c r="BC11" s="100"/>
      <c r="BD11" s="3"/>
      <c r="BE11" s="100"/>
      <c r="BG11" s="100"/>
    </row>
    <row r="12" spans="2:60" s="4" customFormat="1" ht="18" customHeight="1">
      <c r="B12" s="129" t="s">
        <v>28</v>
      </c>
      <c r="C12" s="124"/>
      <c r="D12" s="124"/>
      <c r="E12" s="124"/>
      <c r="F12" s="124"/>
      <c r="G12" s="125"/>
      <c r="H12" s="127"/>
      <c r="I12" s="125">
        <v>140.03368675499999</v>
      </c>
      <c r="J12" s="124"/>
      <c r="K12" s="126">
        <v>0.99999999999999944</v>
      </c>
      <c r="L12" s="126">
        <f>I12/'סכום נכסי הקרן'!$C$42</f>
        <v>2.1367586437620044E-6</v>
      </c>
      <c r="M12" s="142"/>
      <c r="BC12" s="100"/>
      <c r="BD12" s="3"/>
      <c r="BE12" s="100"/>
      <c r="BG12" s="100"/>
    </row>
    <row r="13" spans="2:60">
      <c r="B13" s="102" t="s">
        <v>1941</v>
      </c>
      <c r="C13" s="82"/>
      <c r="D13" s="82"/>
      <c r="E13" s="82"/>
      <c r="F13" s="82"/>
      <c r="G13" s="91"/>
      <c r="H13" s="93"/>
      <c r="I13" s="91">
        <v>140.03368675499999</v>
      </c>
      <c r="J13" s="82"/>
      <c r="K13" s="92">
        <v>0.99999999999999944</v>
      </c>
      <c r="L13" s="92">
        <f>I13/'סכום נכסי הקרן'!$C$42</f>
        <v>2.1367586437620044E-6</v>
      </c>
      <c r="M13" s="140"/>
      <c r="BD13" s="3"/>
    </row>
    <row r="14" spans="2:60" ht="20.25">
      <c r="B14" s="87" t="s">
        <v>1942</v>
      </c>
      <c r="C14" s="84" t="s">
        <v>1943</v>
      </c>
      <c r="D14" s="97" t="s">
        <v>140</v>
      </c>
      <c r="E14" s="97" t="s">
        <v>1353</v>
      </c>
      <c r="F14" s="97" t="s">
        <v>182</v>
      </c>
      <c r="G14" s="94">
        <v>385270.40853900003</v>
      </c>
      <c r="H14" s="96">
        <v>34.799999999999997</v>
      </c>
      <c r="I14" s="94">
        <v>134.07410354699999</v>
      </c>
      <c r="J14" s="95">
        <v>5.9841769585278509E-2</v>
      </c>
      <c r="K14" s="95">
        <v>0.95744178885737086</v>
      </c>
      <c r="L14" s="95">
        <f>I14/'סכום נכסי הקרן'!$C$42</f>
        <v>2.0458220182399445E-6</v>
      </c>
      <c r="M14" s="140"/>
      <c r="BD14" s="4"/>
    </row>
    <row r="15" spans="2:60">
      <c r="B15" s="87" t="s">
        <v>1944</v>
      </c>
      <c r="C15" s="84" t="s">
        <v>1945</v>
      </c>
      <c r="D15" s="97" t="s">
        <v>140</v>
      </c>
      <c r="E15" s="97" t="s">
        <v>208</v>
      </c>
      <c r="F15" s="97" t="s">
        <v>182</v>
      </c>
      <c r="G15" s="94">
        <v>102751.43464200001</v>
      </c>
      <c r="H15" s="96">
        <v>5.8</v>
      </c>
      <c r="I15" s="94">
        <v>5.9595832080000006</v>
      </c>
      <c r="J15" s="95">
        <v>8.5664673250735124E-2</v>
      </c>
      <c r="K15" s="95">
        <v>4.2558211142628553E-2</v>
      </c>
      <c r="L15" s="95">
        <f>I15/'סכום נכסי הקרן'!$C$42</f>
        <v>9.0936625522060067E-8</v>
      </c>
      <c r="M15" s="140"/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  <c r="M16" s="140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40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276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132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258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266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197</v>
      </c>
      <c r="C1" s="78" t="s" vm="1">
        <v>277</v>
      </c>
    </row>
    <row r="2" spans="2:61">
      <c r="B2" s="57" t="s">
        <v>196</v>
      </c>
      <c r="C2" s="78" t="s">
        <v>278</v>
      </c>
    </row>
    <row r="3" spans="2:61">
      <c r="B3" s="57" t="s">
        <v>198</v>
      </c>
      <c r="C3" s="78" t="s">
        <v>279</v>
      </c>
    </row>
    <row r="4" spans="2:61">
      <c r="B4" s="57" t="s">
        <v>199</v>
      </c>
      <c r="C4" s="78" t="s">
        <v>280</v>
      </c>
    </row>
    <row r="6" spans="2:61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1"/>
    </row>
    <row r="7" spans="2:61" ht="26.25" customHeight="1">
      <c r="B7" s="179" t="s">
        <v>113</v>
      </c>
      <c r="C7" s="180"/>
      <c r="D7" s="180"/>
      <c r="E7" s="180"/>
      <c r="F7" s="180"/>
      <c r="G7" s="180"/>
      <c r="H7" s="180"/>
      <c r="I7" s="180"/>
      <c r="J7" s="180"/>
      <c r="K7" s="180"/>
      <c r="L7" s="181"/>
      <c r="BI7" s="3"/>
    </row>
    <row r="8" spans="2:61" s="3" customFormat="1" ht="78.75">
      <c r="B8" s="23" t="s">
        <v>136</v>
      </c>
      <c r="C8" s="31" t="s">
        <v>52</v>
      </c>
      <c r="D8" s="31" t="s">
        <v>139</v>
      </c>
      <c r="E8" s="31" t="s">
        <v>76</v>
      </c>
      <c r="F8" s="31" t="s">
        <v>121</v>
      </c>
      <c r="G8" s="31" t="s">
        <v>260</v>
      </c>
      <c r="H8" s="31" t="s">
        <v>259</v>
      </c>
      <c r="I8" s="31" t="s">
        <v>73</v>
      </c>
      <c r="J8" s="31" t="s">
        <v>68</v>
      </c>
      <c r="K8" s="31" t="s">
        <v>200</v>
      </c>
      <c r="L8" s="32" t="s">
        <v>202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267</v>
      </c>
      <c r="H9" s="17"/>
      <c r="I9" s="17" t="s">
        <v>263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276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132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258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266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90" zoomScaleNormal="90" workbookViewId="0">
      <selection activeCell="F23" sqref="F23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10.140625" style="1" bestFit="1" customWidth="1"/>
    <col min="8" max="8" width="10.7109375" style="1" bestFit="1" customWidth="1"/>
    <col min="9" max="9" width="12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197</v>
      </c>
      <c r="C1" s="78" t="s" vm="1">
        <v>277</v>
      </c>
    </row>
    <row r="2" spans="1:60">
      <c r="B2" s="57" t="s">
        <v>196</v>
      </c>
      <c r="C2" s="78" t="s">
        <v>278</v>
      </c>
    </row>
    <row r="3" spans="1:60">
      <c r="B3" s="57" t="s">
        <v>198</v>
      </c>
      <c r="C3" s="78" t="s">
        <v>279</v>
      </c>
    </row>
    <row r="4" spans="1:60">
      <c r="B4" s="57" t="s">
        <v>199</v>
      </c>
      <c r="C4" s="78" t="s">
        <v>280</v>
      </c>
    </row>
    <row r="6" spans="1:60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1"/>
      <c r="BD6" s="1" t="s">
        <v>140</v>
      </c>
      <c r="BF6" s="1" t="s">
        <v>205</v>
      </c>
      <c r="BH6" s="3" t="s">
        <v>182</v>
      </c>
    </row>
    <row r="7" spans="1:60" ht="26.25" customHeight="1">
      <c r="B7" s="179" t="s">
        <v>114</v>
      </c>
      <c r="C7" s="180"/>
      <c r="D7" s="180"/>
      <c r="E7" s="180"/>
      <c r="F7" s="180"/>
      <c r="G7" s="180"/>
      <c r="H7" s="180"/>
      <c r="I7" s="180"/>
      <c r="J7" s="180"/>
      <c r="K7" s="181"/>
      <c r="BD7" s="3" t="s">
        <v>142</v>
      </c>
      <c r="BF7" s="1" t="s">
        <v>162</v>
      </c>
      <c r="BH7" s="3" t="s">
        <v>181</v>
      </c>
    </row>
    <row r="8" spans="1:60" s="3" customFormat="1" ht="78.75">
      <c r="A8" s="2"/>
      <c r="B8" s="23" t="s">
        <v>136</v>
      </c>
      <c r="C8" s="31" t="s">
        <v>52</v>
      </c>
      <c r="D8" s="31" t="s">
        <v>139</v>
      </c>
      <c r="E8" s="31" t="s">
        <v>76</v>
      </c>
      <c r="F8" s="31" t="s">
        <v>121</v>
      </c>
      <c r="G8" s="31" t="s">
        <v>260</v>
      </c>
      <c r="H8" s="31" t="s">
        <v>259</v>
      </c>
      <c r="I8" s="31" t="s">
        <v>73</v>
      </c>
      <c r="J8" s="31" t="s">
        <v>200</v>
      </c>
      <c r="K8" s="31" t="s">
        <v>202</v>
      </c>
      <c r="BC8" s="1" t="s">
        <v>155</v>
      </c>
      <c r="BD8" s="1" t="s">
        <v>156</v>
      </c>
      <c r="BE8" s="1" t="s">
        <v>163</v>
      </c>
      <c r="BG8" s="4" t="s">
        <v>183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267</v>
      </c>
      <c r="H9" s="17"/>
      <c r="I9" s="17" t="s">
        <v>263</v>
      </c>
      <c r="J9" s="33" t="s">
        <v>20</v>
      </c>
      <c r="K9" s="58" t="s">
        <v>20</v>
      </c>
      <c r="BC9" s="1" t="s">
        <v>152</v>
      </c>
      <c r="BE9" s="1" t="s">
        <v>164</v>
      </c>
      <c r="BG9" s="4" t="s">
        <v>184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148</v>
      </c>
      <c r="BD10" s="3"/>
      <c r="BE10" s="1" t="s">
        <v>206</v>
      </c>
      <c r="BG10" s="1" t="s">
        <v>190</v>
      </c>
    </row>
    <row r="11" spans="1:60" s="4" customFormat="1" ht="18" customHeight="1">
      <c r="A11" s="113"/>
      <c r="B11" s="128" t="s">
        <v>56</v>
      </c>
      <c r="C11" s="124"/>
      <c r="D11" s="124"/>
      <c r="E11" s="124"/>
      <c r="F11" s="124"/>
      <c r="G11" s="125"/>
      <c r="H11" s="127"/>
      <c r="I11" s="125">
        <v>-284379.91143000009</v>
      </c>
      <c r="J11" s="126">
        <v>1</v>
      </c>
      <c r="K11" s="126">
        <f>I11/'סכום נכסי הקרן'!$C$42</f>
        <v>-4.3393218299212517E-3</v>
      </c>
      <c r="L11" s="148"/>
      <c r="M11" s="148"/>
      <c r="N11" s="148"/>
      <c r="O11" s="3"/>
      <c r="BC11" s="100" t="s">
        <v>147</v>
      </c>
      <c r="BD11" s="3"/>
      <c r="BE11" s="100" t="s">
        <v>165</v>
      </c>
      <c r="BG11" s="100" t="s">
        <v>185</v>
      </c>
    </row>
    <row r="12" spans="1:60" s="100" customFormat="1" ht="20.25">
      <c r="A12" s="113"/>
      <c r="B12" s="129" t="s">
        <v>256</v>
      </c>
      <c r="C12" s="124"/>
      <c r="D12" s="124"/>
      <c r="E12" s="124"/>
      <c r="F12" s="124"/>
      <c r="G12" s="125"/>
      <c r="H12" s="127"/>
      <c r="I12" s="125">
        <v>-284379.91142999998</v>
      </c>
      <c r="J12" s="126">
        <v>0.99999999999999956</v>
      </c>
      <c r="K12" s="126">
        <f>I12/'סכום נכסי הקרן'!$C$42</f>
        <v>-4.3393218299212499E-3</v>
      </c>
      <c r="L12" s="148"/>
      <c r="M12" s="148"/>
      <c r="N12" s="148"/>
      <c r="O12" s="3"/>
      <c r="BC12" s="100" t="s">
        <v>145</v>
      </c>
      <c r="BD12" s="4"/>
      <c r="BE12" s="100" t="s">
        <v>166</v>
      </c>
      <c r="BG12" s="100" t="s">
        <v>186</v>
      </c>
    </row>
    <row r="13" spans="1:60">
      <c r="B13" s="83" t="s">
        <v>1946</v>
      </c>
      <c r="C13" s="84" t="s">
        <v>1947</v>
      </c>
      <c r="D13" s="97" t="s">
        <v>30</v>
      </c>
      <c r="E13" s="97" t="s">
        <v>1948</v>
      </c>
      <c r="F13" s="97" t="s">
        <v>181</v>
      </c>
      <c r="G13" s="94">
        <v>660</v>
      </c>
      <c r="H13" s="96">
        <v>134900</v>
      </c>
      <c r="I13" s="94">
        <v>-8290.1799199999987</v>
      </c>
      <c r="J13" s="95">
        <v>2.9151777558101603E-2</v>
      </c>
      <c r="K13" s="95">
        <f>I13/'סכום נכסי הקרן'!$C$42</f>
        <v>-1.2649894473887874E-4</v>
      </c>
      <c r="L13" s="148"/>
      <c r="M13" s="148"/>
      <c r="N13" s="148"/>
      <c r="P13" s="1"/>
      <c r="BC13" s="1" t="s">
        <v>149</v>
      </c>
      <c r="BE13" s="1" t="s">
        <v>167</v>
      </c>
      <c r="BG13" s="1" t="s">
        <v>187</v>
      </c>
    </row>
    <row r="14" spans="1:60">
      <c r="B14" s="83" t="s">
        <v>1949</v>
      </c>
      <c r="C14" s="84" t="s">
        <v>1950</v>
      </c>
      <c r="D14" s="97" t="s">
        <v>30</v>
      </c>
      <c r="E14" s="97" t="s">
        <v>1948</v>
      </c>
      <c r="F14" s="97" t="s">
        <v>183</v>
      </c>
      <c r="G14" s="94">
        <v>2267</v>
      </c>
      <c r="H14" s="96">
        <v>297400</v>
      </c>
      <c r="I14" s="94">
        <v>-6803.6773899999998</v>
      </c>
      <c r="J14" s="95">
        <v>2.3924606192426923E-2</v>
      </c>
      <c r="K14" s="95">
        <f>I14/'סכום נכסי הקרן'!$C$42</f>
        <v>-1.038165659230673E-4</v>
      </c>
      <c r="L14" s="148"/>
      <c r="M14" s="148"/>
      <c r="N14" s="148"/>
      <c r="P14" s="1"/>
      <c r="BC14" s="1" t="s">
        <v>146</v>
      </c>
      <c r="BE14" s="1" t="s">
        <v>168</v>
      </c>
      <c r="BG14" s="1" t="s">
        <v>189</v>
      </c>
    </row>
    <row r="15" spans="1:60">
      <c r="B15" s="83" t="s">
        <v>1951</v>
      </c>
      <c r="C15" s="84" t="s">
        <v>1952</v>
      </c>
      <c r="D15" s="97" t="s">
        <v>30</v>
      </c>
      <c r="E15" s="97" t="s">
        <v>1948</v>
      </c>
      <c r="F15" s="97" t="s">
        <v>184</v>
      </c>
      <c r="G15" s="94">
        <v>1074</v>
      </c>
      <c r="H15" s="96">
        <v>665900</v>
      </c>
      <c r="I15" s="94">
        <v>-6892.7328600000001</v>
      </c>
      <c r="J15" s="95">
        <v>2.423776287621723E-2</v>
      </c>
      <c r="K15" s="95">
        <f>I15/'סכום נכסי הקרן'!$C$42</f>
        <v>-1.0517545355722434E-4</v>
      </c>
      <c r="L15" s="148"/>
      <c r="M15" s="148"/>
      <c r="N15" s="148"/>
      <c r="P15" s="1"/>
      <c r="BC15" s="1" t="s">
        <v>157</v>
      </c>
      <c r="BE15" s="1" t="s">
        <v>207</v>
      </c>
      <c r="BG15" s="1" t="s">
        <v>191</v>
      </c>
    </row>
    <row r="16" spans="1:60" ht="20.25">
      <c r="B16" s="83" t="s">
        <v>1953</v>
      </c>
      <c r="C16" s="84" t="s">
        <v>1954</v>
      </c>
      <c r="D16" s="97" t="s">
        <v>30</v>
      </c>
      <c r="E16" s="97" t="s">
        <v>1948</v>
      </c>
      <c r="F16" s="97" t="s">
        <v>181</v>
      </c>
      <c r="G16" s="94">
        <v>15321</v>
      </c>
      <c r="H16" s="96">
        <v>250525</v>
      </c>
      <c r="I16" s="94">
        <v>-254194.00708000004</v>
      </c>
      <c r="J16" s="95">
        <v>0.89385359817361676</v>
      </c>
      <c r="K16" s="95">
        <f>I16/'סכום נכסי הקרן'!$C$42</f>
        <v>-3.878718431308434E-3</v>
      </c>
      <c r="L16" s="148"/>
      <c r="M16" s="148"/>
      <c r="N16" s="148"/>
      <c r="P16" s="1"/>
      <c r="BC16" s="4" t="s">
        <v>143</v>
      </c>
      <c r="BD16" s="1" t="s">
        <v>158</v>
      </c>
      <c r="BE16" s="1" t="s">
        <v>169</v>
      </c>
      <c r="BG16" s="1" t="s">
        <v>192</v>
      </c>
    </row>
    <row r="17" spans="2:60">
      <c r="B17" s="83" t="s">
        <v>1955</v>
      </c>
      <c r="C17" s="84" t="s">
        <v>1956</v>
      </c>
      <c r="D17" s="97" t="s">
        <v>30</v>
      </c>
      <c r="E17" s="97" t="s">
        <v>1948</v>
      </c>
      <c r="F17" s="97" t="s">
        <v>185</v>
      </c>
      <c r="G17" s="94">
        <v>238</v>
      </c>
      <c r="H17" s="96">
        <v>556100</v>
      </c>
      <c r="I17" s="94">
        <v>271.14954999999998</v>
      </c>
      <c r="J17" s="95">
        <v>-9.53476455620682E-4</v>
      </c>
      <c r="K17" s="95">
        <f>I17/'סכום נכסי הקרן'!$C$42</f>
        <v>4.1374411981907672E-6</v>
      </c>
      <c r="L17" s="148"/>
      <c r="M17" s="148"/>
      <c r="N17" s="148"/>
      <c r="P17" s="1"/>
      <c r="BC17" s="1" t="s">
        <v>153</v>
      </c>
      <c r="BE17" s="1" t="s">
        <v>170</v>
      </c>
      <c r="BG17" s="1" t="s">
        <v>193</v>
      </c>
    </row>
    <row r="18" spans="2:60">
      <c r="B18" s="83" t="s">
        <v>1957</v>
      </c>
      <c r="C18" s="84" t="s">
        <v>1958</v>
      </c>
      <c r="D18" s="97" t="s">
        <v>30</v>
      </c>
      <c r="E18" s="97" t="s">
        <v>1948</v>
      </c>
      <c r="F18" s="97" t="s">
        <v>183</v>
      </c>
      <c r="G18" s="94">
        <v>773</v>
      </c>
      <c r="H18" s="96">
        <v>11920</v>
      </c>
      <c r="I18" s="94">
        <v>-99.522190000000009</v>
      </c>
      <c r="J18" s="95">
        <v>3.4996209647704781E-4</v>
      </c>
      <c r="K18" s="95">
        <f>I18/'סכום נכסי הקרן'!$C$42</f>
        <v>-1.5185981648878609E-6</v>
      </c>
      <c r="L18" s="148"/>
      <c r="M18" s="148"/>
      <c r="N18" s="148"/>
      <c r="BD18" s="1" t="s">
        <v>141</v>
      </c>
      <c r="BF18" s="1" t="s">
        <v>171</v>
      </c>
      <c r="BH18" s="1" t="s">
        <v>30</v>
      </c>
    </row>
    <row r="19" spans="2:60">
      <c r="B19" s="83" t="s">
        <v>1959</v>
      </c>
      <c r="C19" s="84" t="s">
        <v>1960</v>
      </c>
      <c r="D19" s="97" t="s">
        <v>30</v>
      </c>
      <c r="E19" s="97" t="s">
        <v>1948</v>
      </c>
      <c r="F19" s="97" t="s">
        <v>183</v>
      </c>
      <c r="G19" s="94">
        <v>819</v>
      </c>
      <c r="H19" s="96">
        <v>11600</v>
      </c>
      <c r="I19" s="94">
        <v>-2966.7600800000005</v>
      </c>
      <c r="J19" s="95">
        <v>1.0432382741388772E-2</v>
      </c>
      <c r="K19" s="95">
        <f>I19/'סכום נכסי הקרן'!$C$42</f>
        <v>-4.5269466167802009E-5</v>
      </c>
      <c r="L19" s="148"/>
      <c r="M19" s="148"/>
      <c r="N19" s="148"/>
      <c r="BD19" s="1" t="s">
        <v>154</v>
      </c>
      <c r="BF19" s="1" t="s">
        <v>172</v>
      </c>
    </row>
    <row r="20" spans="2:60">
      <c r="B20" s="83" t="s">
        <v>1961</v>
      </c>
      <c r="C20" s="84" t="s">
        <v>1962</v>
      </c>
      <c r="D20" s="97" t="s">
        <v>30</v>
      </c>
      <c r="E20" s="97" t="s">
        <v>1948</v>
      </c>
      <c r="F20" s="97" t="s">
        <v>191</v>
      </c>
      <c r="G20" s="94">
        <v>178</v>
      </c>
      <c r="H20" s="96">
        <v>149350</v>
      </c>
      <c r="I20" s="94">
        <v>-5404.1814599999998</v>
      </c>
      <c r="J20" s="95">
        <v>1.9003386817392109E-2</v>
      </c>
      <c r="K20" s="95">
        <f>I20/'סכום נכסי הקרן'!$C$42</f>
        <v>-8.2461811259147325E-5</v>
      </c>
      <c r="L20" s="148"/>
      <c r="M20" s="148"/>
      <c r="N20" s="148"/>
      <c r="BD20" s="1" t="s">
        <v>159</v>
      </c>
      <c r="BF20" s="1" t="s">
        <v>173</v>
      </c>
    </row>
    <row r="21" spans="2:60">
      <c r="B21" s="105"/>
      <c r="C21" s="84"/>
      <c r="D21" s="84"/>
      <c r="E21" s="84"/>
      <c r="F21" s="84"/>
      <c r="G21" s="94"/>
      <c r="H21" s="96"/>
      <c r="I21" s="84"/>
      <c r="J21" s="95"/>
      <c r="K21" s="84"/>
      <c r="L21" s="148"/>
      <c r="M21" s="148"/>
      <c r="N21" s="148"/>
      <c r="BD21" s="1" t="s">
        <v>144</v>
      </c>
      <c r="BE21" s="1" t="s">
        <v>160</v>
      </c>
      <c r="BF21" s="1" t="s">
        <v>174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48"/>
      <c r="M22" s="148"/>
      <c r="N22" s="148"/>
      <c r="BD22" s="1" t="s">
        <v>150</v>
      </c>
      <c r="BF22" s="1" t="s">
        <v>175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48"/>
      <c r="M23" s="148"/>
      <c r="N23" s="148"/>
      <c r="BD23" s="1" t="s">
        <v>30</v>
      </c>
      <c r="BE23" s="1" t="s">
        <v>151</v>
      </c>
      <c r="BF23" s="1" t="s">
        <v>208</v>
      </c>
    </row>
    <row r="24" spans="2:60">
      <c r="B24" s="99" t="s">
        <v>276</v>
      </c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211</v>
      </c>
    </row>
    <row r="25" spans="2:60">
      <c r="B25" s="99" t="s">
        <v>132</v>
      </c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176</v>
      </c>
    </row>
    <row r="26" spans="2:60">
      <c r="B26" s="99" t="s">
        <v>258</v>
      </c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177</v>
      </c>
    </row>
    <row r="27" spans="2:60">
      <c r="B27" s="99" t="s">
        <v>266</v>
      </c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210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178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179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209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30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zoomScale="90" zoomScaleNormal="90" workbookViewId="0">
      <selection activeCell="I17" sqref="I17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9.5703125" style="1" bestFit="1" customWidth="1"/>
    <col min="14" max="14" width="10.140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197</v>
      </c>
      <c r="C1" s="78" t="s" vm="1">
        <v>277</v>
      </c>
    </row>
    <row r="2" spans="2:81">
      <c r="B2" s="57" t="s">
        <v>196</v>
      </c>
      <c r="C2" s="78" t="s">
        <v>278</v>
      </c>
    </row>
    <row r="3" spans="2:81">
      <c r="B3" s="57" t="s">
        <v>198</v>
      </c>
      <c r="C3" s="78" t="s">
        <v>279</v>
      </c>
      <c r="E3" s="2"/>
    </row>
    <row r="4" spans="2:81">
      <c r="B4" s="57" t="s">
        <v>199</v>
      </c>
      <c r="C4" s="78" t="s">
        <v>280</v>
      </c>
    </row>
    <row r="6" spans="2:81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</row>
    <row r="7" spans="2:81" ht="26.25" customHeight="1">
      <c r="B7" s="179" t="s">
        <v>115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</row>
    <row r="8" spans="2:81" s="3" customFormat="1" ht="47.25">
      <c r="B8" s="23" t="s">
        <v>136</v>
      </c>
      <c r="C8" s="31" t="s">
        <v>52</v>
      </c>
      <c r="D8" s="14" t="s">
        <v>59</v>
      </c>
      <c r="E8" s="31" t="s">
        <v>15</v>
      </c>
      <c r="F8" s="31" t="s">
        <v>77</v>
      </c>
      <c r="G8" s="31" t="s">
        <v>122</v>
      </c>
      <c r="H8" s="31" t="s">
        <v>18</v>
      </c>
      <c r="I8" s="31" t="s">
        <v>121</v>
      </c>
      <c r="J8" s="31" t="s">
        <v>17</v>
      </c>
      <c r="K8" s="31" t="s">
        <v>19</v>
      </c>
      <c r="L8" s="31" t="s">
        <v>260</v>
      </c>
      <c r="M8" s="31" t="s">
        <v>259</v>
      </c>
      <c r="N8" s="31" t="s">
        <v>73</v>
      </c>
      <c r="O8" s="31" t="s">
        <v>68</v>
      </c>
      <c r="P8" s="31" t="s">
        <v>200</v>
      </c>
      <c r="Q8" s="32" t="s">
        <v>202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267</v>
      </c>
      <c r="M9" s="33"/>
      <c r="N9" s="33" t="s">
        <v>263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8" t="s">
        <v>58</v>
      </c>
      <c r="C11" s="124"/>
      <c r="D11" s="124"/>
      <c r="E11" s="124"/>
      <c r="F11" s="124"/>
      <c r="G11" s="124"/>
      <c r="H11" s="125">
        <v>3.8000000000000087</v>
      </c>
      <c r="I11" s="124"/>
      <c r="J11" s="124"/>
      <c r="K11" s="130">
        <v>7.299999999999968E-3</v>
      </c>
      <c r="L11" s="125"/>
      <c r="M11" s="124"/>
      <c r="N11" s="125">
        <v>87267.998271773002</v>
      </c>
      <c r="O11" s="124"/>
      <c r="P11" s="126">
        <v>1</v>
      </c>
      <c r="Q11" s="126">
        <f>N11/'סכום נכסי הקרן'!$C$42</f>
        <v>1.3316127994063584E-3</v>
      </c>
      <c r="R11" s="100"/>
      <c r="S11" s="100"/>
      <c r="T11" s="100"/>
      <c r="U11" s="100"/>
      <c r="V11" s="100"/>
      <c r="W11" s="100"/>
      <c r="X11" s="100"/>
      <c r="CC11" s="100"/>
    </row>
    <row r="12" spans="2:81" s="100" customFormat="1" ht="21.75" customHeight="1">
      <c r="B12" s="129" t="s">
        <v>254</v>
      </c>
      <c r="C12" s="124"/>
      <c r="D12" s="124"/>
      <c r="E12" s="124"/>
      <c r="F12" s="124"/>
      <c r="G12" s="124"/>
      <c r="H12" s="125">
        <v>3.8000000000000087</v>
      </c>
      <c r="I12" s="124"/>
      <c r="J12" s="124"/>
      <c r="K12" s="130">
        <v>7.299999999999968E-3</v>
      </c>
      <c r="L12" s="125"/>
      <c r="M12" s="124"/>
      <c r="N12" s="125">
        <v>87267.998271773002</v>
      </c>
      <c r="O12" s="124"/>
      <c r="P12" s="126">
        <v>1</v>
      </c>
      <c r="Q12" s="126">
        <f>N12/'סכום נכסי הקרן'!$C$42</f>
        <v>1.3316127994063584E-3</v>
      </c>
    </row>
    <row r="13" spans="2:81" s="100" customFormat="1">
      <c r="B13" s="123" t="s">
        <v>57</v>
      </c>
      <c r="C13" s="124"/>
      <c r="D13" s="124"/>
      <c r="E13" s="124"/>
      <c r="F13" s="124"/>
      <c r="G13" s="124"/>
      <c r="H13" s="125">
        <v>3.8000000000000087</v>
      </c>
      <c r="I13" s="124"/>
      <c r="J13" s="124"/>
      <c r="K13" s="130">
        <v>7.299999999999968E-3</v>
      </c>
      <c r="L13" s="125"/>
      <c r="M13" s="124"/>
      <c r="N13" s="125">
        <v>87267.998271773002</v>
      </c>
      <c r="O13" s="124"/>
      <c r="P13" s="126">
        <v>1</v>
      </c>
      <c r="Q13" s="126">
        <f>N13/'סכום נכסי הקרן'!$C$42</f>
        <v>1.3316127994063584E-3</v>
      </c>
    </row>
    <row r="14" spans="2:81">
      <c r="B14" s="87" t="s">
        <v>1963</v>
      </c>
      <c r="C14" s="84" t="s">
        <v>1964</v>
      </c>
      <c r="D14" s="97" t="s">
        <v>1965</v>
      </c>
      <c r="E14" s="84" t="s">
        <v>369</v>
      </c>
      <c r="F14" s="84" t="s">
        <v>418</v>
      </c>
      <c r="G14" s="84"/>
      <c r="H14" s="94">
        <v>3.8000000000000087</v>
      </c>
      <c r="I14" s="97" t="s">
        <v>182</v>
      </c>
      <c r="J14" s="98">
        <v>6.1999999999999998E-3</v>
      </c>
      <c r="K14" s="98">
        <v>7.299999999999968E-3</v>
      </c>
      <c r="L14" s="94">
        <v>86506740.796941981</v>
      </c>
      <c r="M14" s="106">
        <v>100.88</v>
      </c>
      <c r="N14" s="94">
        <v>87267.998271773002</v>
      </c>
      <c r="O14" s="95">
        <v>1.8351922303579085E-2</v>
      </c>
      <c r="P14" s="95">
        <v>1</v>
      </c>
      <c r="Q14" s="95">
        <f>N14/'סכום נכסי הקרן'!$C$42</f>
        <v>1.3316127994063584E-3</v>
      </c>
    </row>
    <row r="15" spans="2:8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84"/>
      <c r="P15" s="95"/>
      <c r="Q15" s="84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99" t="s">
        <v>276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99" t="s">
        <v>132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99" t="s">
        <v>258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99" t="s">
        <v>266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46"/>
  <sheetViews>
    <sheetView rightToLeft="1" zoomScale="90" zoomScaleNormal="90" workbookViewId="0">
      <selection activeCell="C23" sqref="C23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197</v>
      </c>
      <c r="C1" s="78" t="s" vm="1">
        <v>277</v>
      </c>
    </row>
    <row r="2" spans="2:72">
      <c r="B2" s="57" t="s">
        <v>196</v>
      </c>
      <c r="C2" s="78" t="s">
        <v>278</v>
      </c>
    </row>
    <row r="3" spans="2:72">
      <c r="B3" s="57" t="s">
        <v>198</v>
      </c>
      <c r="C3" s="78" t="s">
        <v>279</v>
      </c>
    </row>
    <row r="4" spans="2:72">
      <c r="B4" s="57" t="s">
        <v>199</v>
      </c>
      <c r="C4" s="78" t="s">
        <v>280</v>
      </c>
    </row>
    <row r="6" spans="2:72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2:72" ht="26.25" customHeight="1">
      <c r="B7" s="179" t="s">
        <v>106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/>
    </row>
    <row r="8" spans="2:72" s="3" customFormat="1" ht="78.75">
      <c r="B8" s="23" t="s">
        <v>136</v>
      </c>
      <c r="C8" s="31" t="s">
        <v>52</v>
      </c>
      <c r="D8" s="31" t="s">
        <v>15</v>
      </c>
      <c r="E8" s="31" t="s">
        <v>77</v>
      </c>
      <c r="F8" s="31" t="s">
        <v>122</v>
      </c>
      <c r="G8" s="31" t="s">
        <v>18</v>
      </c>
      <c r="H8" s="31" t="s">
        <v>121</v>
      </c>
      <c r="I8" s="31" t="s">
        <v>17</v>
      </c>
      <c r="J8" s="31" t="s">
        <v>19</v>
      </c>
      <c r="K8" s="31" t="s">
        <v>260</v>
      </c>
      <c r="L8" s="31" t="s">
        <v>259</v>
      </c>
      <c r="M8" s="31" t="s">
        <v>130</v>
      </c>
      <c r="N8" s="31" t="s">
        <v>68</v>
      </c>
      <c r="O8" s="31" t="s">
        <v>200</v>
      </c>
      <c r="P8" s="32" t="s">
        <v>202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267</v>
      </c>
      <c r="L9" s="33"/>
      <c r="M9" s="33" t="s">
        <v>263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142" customFormat="1" ht="18" customHeight="1">
      <c r="B11" s="79" t="s">
        <v>29</v>
      </c>
      <c r="C11" s="80"/>
      <c r="D11" s="80"/>
      <c r="E11" s="80"/>
      <c r="F11" s="80"/>
      <c r="G11" s="88">
        <v>8.0591312204911354</v>
      </c>
      <c r="H11" s="80"/>
      <c r="I11" s="80"/>
      <c r="J11" s="103">
        <v>4.8539516295772932E-2</v>
      </c>
      <c r="K11" s="88"/>
      <c r="L11" s="80"/>
      <c r="M11" s="88">
        <v>19845109.215369992</v>
      </c>
      <c r="N11" s="80"/>
      <c r="O11" s="89">
        <v>1</v>
      </c>
      <c r="P11" s="89">
        <f>M11/'סכום נכסי הקרן'!$C$42</f>
        <v>0.30281434157005632</v>
      </c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BT11" s="140"/>
    </row>
    <row r="12" spans="2:72" s="140" customFormat="1" ht="21.75" customHeight="1">
      <c r="B12" s="81" t="s">
        <v>254</v>
      </c>
      <c r="C12" s="82"/>
      <c r="D12" s="82"/>
      <c r="E12" s="82"/>
      <c r="F12" s="82"/>
      <c r="G12" s="91">
        <v>8.0591312204911354</v>
      </c>
      <c r="H12" s="82"/>
      <c r="I12" s="82"/>
      <c r="J12" s="104">
        <v>4.853951629577289E-2</v>
      </c>
      <c r="K12" s="91"/>
      <c r="L12" s="82"/>
      <c r="M12" s="91">
        <v>19845109.215370007</v>
      </c>
      <c r="N12" s="82"/>
      <c r="O12" s="92">
        <v>1.0000000000000007</v>
      </c>
      <c r="P12" s="92">
        <f>M12/'סכום נכסי הקרן'!$C$42</f>
        <v>0.30281434157005654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</row>
    <row r="13" spans="2:72" s="140" customFormat="1">
      <c r="B13" s="102" t="s">
        <v>82</v>
      </c>
      <c r="C13" s="82"/>
      <c r="D13" s="82"/>
      <c r="E13" s="82"/>
      <c r="F13" s="82"/>
      <c r="G13" s="91">
        <v>8.0591312204911354</v>
      </c>
      <c r="H13" s="82"/>
      <c r="I13" s="82"/>
      <c r="J13" s="104">
        <v>4.853951629577289E-2</v>
      </c>
      <c r="K13" s="91"/>
      <c r="L13" s="82"/>
      <c r="M13" s="91">
        <v>19845109.215370007</v>
      </c>
      <c r="N13" s="82"/>
      <c r="O13" s="92">
        <v>1.0000000000000007</v>
      </c>
      <c r="P13" s="92">
        <f>M13/'סכום נכסי הקרן'!$C$42</f>
        <v>0.30281434157005654</v>
      </c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</row>
    <row r="14" spans="2:72" s="140" customFormat="1">
      <c r="B14" s="87" t="s">
        <v>1966</v>
      </c>
      <c r="C14" s="84" t="s">
        <v>1967</v>
      </c>
      <c r="D14" s="84" t="s">
        <v>283</v>
      </c>
      <c r="E14" s="84"/>
      <c r="F14" s="107">
        <v>38473</v>
      </c>
      <c r="G14" s="94">
        <v>1.2999999999999998</v>
      </c>
      <c r="H14" s="97" t="s">
        <v>182</v>
      </c>
      <c r="I14" s="98">
        <v>4.8000000000000001E-2</v>
      </c>
      <c r="J14" s="98">
        <v>4.8399999999999992E-2</v>
      </c>
      <c r="K14" s="94">
        <v>10860000</v>
      </c>
      <c r="L14" s="106">
        <v>125.6889</v>
      </c>
      <c r="M14" s="94">
        <v>13649.81064</v>
      </c>
      <c r="N14" s="84"/>
      <c r="O14" s="95">
        <v>6.8781736053275292E-4</v>
      </c>
      <c r="P14" s="95">
        <f>M14/'סכום נכסי הקרן'!$C$42</f>
        <v>2.0828096115017963E-4</v>
      </c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</row>
    <row r="15" spans="2:72" s="140" customFormat="1">
      <c r="B15" s="87" t="s">
        <v>1968</v>
      </c>
      <c r="C15" s="84" t="s">
        <v>1969</v>
      </c>
      <c r="D15" s="84" t="s">
        <v>283</v>
      </c>
      <c r="E15" s="84"/>
      <c r="F15" s="107">
        <v>38565</v>
      </c>
      <c r="G15" s="94">
        <v>1.52</v>
      </c>
      <c r="H15" s="97" t="s">
        <v>182</v>
      </c>
      <c r="I15" s="98">
        <v>4.8000000000000001E-2</v>
      </c>
      <c r="J15" s="98">
        <v>4.8399999999999992E-2</v>
      </c>
      <c r="K15" s="94">
        <v>3550000</v>
      </c>
      <c r="L15" s="106">
        <v>125.8066</v>
      </c>
      <c r="M15" s="94">
        <v>4466.13274</v>
      </c>
      <c r="N15" s="84"/>
      <c r="O15" s="95">
        <v>2.2504954200710522E-4</v>
      </c>
      <c r="P15" s="95">
        <f>M15/'סכום נכסי הקרן'!$C$42</f>
        <v>6.8148228883524301E-5</v>
      </c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</row>
    <row r="16" spans="2:72" s="140" customFormat="1">
      <c r="B16" s="87" t="s">
        <v>1970</v>
      </c>
      <c r="C16" s="84" t="s">
        <v>1971</v>
      </c>
      <c r="D16" s="84" t="s">
        <v>283</v>
      </c>
      <c r="E16" s="84"/>
      <c r="F16" s="107">
        <v>38596</v>
      </c>
      <c r="G16" s="94">
        <v>1.5999999999999999</v>
      </c>
      <c r="H16" s="97" t="s">
        <v>182</v>
      </c>
      <c r="I16" s="98">
        <v>4.8000000000000001E-2</v>
      </c>
      <c r="J16" s="98">
        <v>4.8300000000000003E-2</v>
      </c>
      <c r="K16" s="94">
        <v>7500000</v>
      </c>
      <c r="L16" s="106">
        <v>123.9618</v>
      </c>
      <c r="M16" s="94">
        <v>9297.1370100000004</v>
      </c>
      <c r="N16" s="84"/>
      <c r="O16" s="95">
        <v>4.6848505135962612E-4</v>
      </c>
      <c r="P16" s="95">
        <f>M16/'סכום נכסי הקרן'!$C$42</f>
        <v>1.418639923628792E-4</v>
      </c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</row>
    <row r="17" spans="2:39" s="140" customFormat="1">
      <c r="B17" s="87" t="s">
        <v>1972</v>
      </c>
      <c r="C17" s="84" t="s">
        <v>1973</v>
      </c>
      <c r="D17" s="84" t="s">
        <v>283</v>
      </c>
      <c r="E17" s="84"/>
      <c r="F17" s="107">
        <v>38443</v>
      </c>
      <c r="G17" s="94">
        <v>1.22</v>
      </c>
      <c r="H17" s="97" t="s">
        <v>182</v>
      </c>
      <c r="I17" s="98">
        <v>4.8000000000000001E-2</v>
      </c>
      <c r="J17" s="98">
        <v>4.8399999999999999E-2</v>
      </c>
      <c r="K17" s="94">
        <v>4500000</v>
      </c>
      <c r="L17" s="106">
        <v>125.934</v>
      </c>
      <c r="M17" s="94">
        <v>5667.0278200000002</v>
      </c>
      <c r="N17" s="84"/>
      <c r="O17" s="95">
        <v>2.8556294442617127E-4</v>
      </c>
      <c r="P17" s="95">
        <f>M17/'סכום נכסי הקרן'!$C$42</f>
        <v>8.6472554993217637E-5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</row>
    <row r="18" spans="2:39" s="140" customFormat="1">
      <c r="B18" s="87" t="s">
        <v>1974</v>
      </c>
      <c r="C18" s="84" t="s">
        <v>1975</v>
      </c>
      <c r="D18" s="84" t="s">
        <v>283</v>
      </c>
      <c r="E18" s="84"/>
      <c r="F18" s="107">
        <v>38504</v>
      </c>
      <c r="G18" s="94">
        <v>1.3900000000000001</v>
      </c>
      <c r="H18" s="97" t="s">
        <v>182</v>
      </c>
      <c r="I18" s="98">
        <v>4.8000000000000001E-2</v>
      </c>
      <c r="J18" s="98">
        <v>4.8300000000000003E-2</v>
      </c>
      <c r="K18" s="94">
        <v>3832000</v>
      </c>
      <c r="L18" s="106">
        <v>124.3254</v>
      </c>
      <c r="M18" s="94">
        <v>4764.1495599999998</v>
      </c>
      <c r="N18" s="84"/>
      <c r="O18" s="95">
        <v>2.4006668385126231E-4</v>
      </c>
      <c r="P18" s="95">
        <f>M18/'סכום נכסי הקרן'!$C$42</f>
        <v>7.2695634803326869E-5</v>
      </c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</row>
    <row r="19" spans="2:39" s="140" customFormat="1">
      <c r="B19" s="87" t="s">
        <v>1976</v>
      </c>
      <c r="C19" s="84" t="s">
        <v>1977</v>
      </c>
      <c r="D19" s="84" t="s">
        <v>283</v>
      </c>
      <c r="E19" s="84"/>
      <c r="F19" s="107">
        <v>38627</v>
      </c>
      <c r="G19" s="94">
        <v>1.69</v>
      </c>
      <c r="H19" s="97" t="s">
        <v>182</v>
      </c>
      <c r="I19" s="98">
        <v>4.8000000000000001E-2</v>
      </c>
      <c r="J19" s="98">
        <v>4.8500000000000015E-2</v>
      </c>
      <c r="K19" s="94">
        <v>9155000</v>
      </c>
      <c r="L19" s="106">
        <v>123.1883</v>
      </c>
      <c r="M19" s="94">
        <v>11277.893189999999</v>
      </c>
      <c r="N19" s="84"/>
      <c r="O19" s="95">
        <v>5.6829584899766115E-4</v>
      </c>
      <c r="P19" s="95">
        <f>M19/'סכום נכסי הקרן'!$C$42</f>
        <v>1.7208813333122292E-4</v>
      </c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</row>
    <row r="20" spans="2:39" s="140" customFormat="1">
      <c r="B20" s="87" t="s">
        <v>1978</v>
      </c>
      <c r="C20" s="84" t="s">
        <v>1979</v>
      </c>
      <c r="D20" s="84" t="s">
        <v>283</v>
      </c>
      <c r="E20" s="84"/>
      <c r="F20" s="107">
        <v>38718</v>
      </c>
      <c r="G20" s="94">
        <v>1.8899999999999997</v>
      </c>
      <c r="H20" s="97" t="s">
        <v>182</v>
      </c>
      <c r="I20" s="98">
        <v>4.8000000000000001E-2</v>
      </c>
      <c r="J20" s="98">
        <v>4.8499999999999995E-2</v>
      </c>
      <c r="K20" s="94">
        <v>7900000</v>
      </c>
      <c r="L20" s="106">
        <v>123.7067</v>
      </c>
      <c r="M20" s="94">
        <v>9772.8262000000013</v>
      </c>
      <c r="N20" s="84"/>
      <c r="O20" s="95">
        <v>4.9245514821510635E-4</v>
      </c>
      <c r="P20" s="95">
        <f>M20/'סכום נכסי הקרן'!$C$42</f>
        <v>1.491224814595419E-4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2:39" s="140" customFormat="1">
      <c r="B21" s="87" t="s">
        <v>1980</v>
      </c>
      <c r="C21" s="84" t="s">
        <v>1981</v>
      </c>
      <c r="D21" s="84" t="s">
        <v>283</v>
      </c>
      <c r="E21" s="84"/>
      <c r="F21" s="107">
        <v>39203</v>
      </c>
      <c r="G21" s="94">
        <v>3.1</v>
      </c>
      <c r="H21" s="97" t="s">
        <v>182</v>
      </c>
      <c r="I21" s="98">
        <v>4.8000000000000001E-2</v>
      </c>
      <c r="J21" s="98">
        <v>4.8600000000000004E-2</v>
      </c>
      <c r="K21" s="94">
        <v>106000000</v>
      </c>
      <c r="L21" s="106">
        <v>122.4067</v>
      </c>
      <c r="M21" s="94">
        <v>129751.12175000001</v>
      </c>
      <c r="N21" s="84"/>
      <c r="O21" s="95">
        <v>6.5381913670451387E-3</v>
      </c>
      <c r="P21" s="95">
        <f>M21/'סכום נכסי הקרן'!$C$42</f>
        <v>1.9798581138708001E-3</v>
      </c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</row>
    <row r="22" spans="2:39" s="140" customFormat="1">
      <c r="B22" s="87" t="s">
        <v>1982</v>
      </c>
      <c r="C22" s="84" t="s">
        <v>1983</v>
      </c>
      <c r="D22" s="84" t="s">
        <v>283</v>
      </c>
      <c r="E22" s="84"/>
      <c r="F22" s="107">
        <v>39234</v>
      </c>
      <c r="G22" s="94">
        <v>3.1799999999999993</v>
      </c>
      <c r="H22" s="97" t="s">
        <v>182</v>
      </c>
      <c r="I22" s="98">
        <v>4.8000000000000001E-2</v>
      </c>
      <c r="J22" s="98">
        <v>4.8599999999999997E-2</v>
      </c>
      <c r="K22" s="94">
        <v>93000000</v>
      </c>
      <c r="L22" s="106">
        <v>121.3105</v>
      </c>
      <c r="M22" s="94">
        <v>112818.78083</v>
      </c>
      <c r="N22" s="84"/>
      <c r="O22" s="95">
        <v>5.6849664874921478E-3</v>
      </c>
      <c r="P22" s="95">
        <f>M22/'סכום נכסי הקרן'!$C$42</f>
        <v>1.7214893837577707E-3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</row>
    <row r="23" spans="2:39" s="140" customFormat="1">
      <c r="B23" s="87" t="s">
        <v>1984</v>
      </c>
      <c r="C23" s="84" t="s">
        <v>1985</v>
      </c>
      <c r="D23" s="84" t="s">
        <v>283</v>
      </c>
      <c r="E23" s="84"/>
      <c r="F23" s="107">
        <v>39264</v>
      </c>
      <c r="G23" s="94">
        <v>3.1899999999999995</v>
      </c>
      <c r="H23" s="97" t="s">
        <v>182</v>
      </c>
      <c r="I23" s="98">
        <v>4.8000000000000001E-2</v>
      </c>
      <c r="J23" s="98">
        <v>4.8599999999999997E-2</v>
      </c>
      <c r="K23" s="94">
        <v>66000000</v>
      </c>
      <c r="L23" s="106">
        <v>123.73309999999999</v>
      </c>
      <c r="M23" s="94">
        <v>81663.83223</v>
      </c>
      <c r="N23" s="84"/>
      <c r="O23" s="95">
        <v>4.1150608617840992E-3</v>
      </c>
      <c r="P23" s="95">
        <f>M23/'סכום נכסי הקרן'!$C$42</f>
        <v>1.2460994453818604E-3</v>
      </c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</row>
    <row r="24" spans="2:39" s="140" customFormat="1">
      <c r="B24" s="87" t="s">
        <v>1986</v>
      </c>
      <c r="C24" s="84" t="s">
        <v>1987</v>
      </c>
      <c r="D24" s="84" t="s">
        <v>283</v>
      </c>
      <c r="E24" s="84"/>
      <c r="F24" s="107">
        <v>39295</v>
      </c>
      <c r="G24" s="94">
        <v>3.2700000000000009</v>
      </c>
      <c r="H24" s="97" t="s">
        <v>182</v>
      </c>
      <c r="I24" s="98">
        <v>4.8000000000000001E-2</v>
      </c>
      <c r="J24" s="98">
        <v>4.8500000000000008E-2</v>
      </c>
      <c r="K24" s="94">
        <v>33000000</v>
      </c>
      <c r="L24" s="106">
        <v>122.3852</v>
      </c>
      <c r="M24" s="94">
        <v>40387.12687</v>
      </c>
      <c r="N24" s="84"/>
      <c r="O24" s="95">
        <v>2.0351173899673105E-3</v>
      </c>
      <c r="P24" s="95">
        <f>M24/'סכום נכסי הקרן'!$C$42</f>
        <v>6.1626273246072273E-4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</row>
    <row r="25" spans="2:39" s="140" customFormat="1">
      <c r="B25" s="87" t="s">
        <v>1988</v>
      </c>
      <c r="C25" s="84" t="s">
        <v>1989</v>
      </c>
      <c r="D25" s="84" t="s">
        <v>283</v>
      </c>
      <c r="E25" s="84"/>
      <c r="F25" s="107">
        <v>39356</v>
      </c>
      <c r="G25" s="94">
        <v>3.4399999999999995</v>
      </c>
      <c r="H25" s="97" t="s">
        <v>182</v>
      </c>
      <c r="I25" s="98">
        <v>4.8000000000000001E-2</v>
      </c>
      <c r="J25" s="98">
        <v>4.8499999999999995E-2</v>
      </c>
      <c r="K25" s="94">
        <v>26970000</v>
      </c>
      <c r="L25" s="106">
        <v>119.2745</v>
      </c>
      <c r="M25" s="94">
        <v>32168.33094</v>
      </c>
      <c r="N25" s="84"/>
      <c r="O25" s="95">
        <v>1.6209702144186588E-3</v>
      </c>
      <c r="P25" s="95">
        <f>M25/'סכום נכסי הקרן'!$C$42</f>
        <v>4.9085302818385919E-4</v>
      </c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</row>
    <row r="26" spans="2:39" s="140" customFormat="1">
      <c r="B26" s="87" t="s">
        <v>1990</v>
      </c>
      <c r="C26" s="84" t="s">
        <v>1991</v>
      </c>
      <c r="D26" s="84" t="s">
        <v>283</v>
      </c>
      <c r="E26" s="84"/>
      <c r="F26" s="107">
        <v>39387</v>
      </c>
      <c r="G26" s="94">
        <v>3.5199999999999996</v>
      </c>
      <c r="H26" s="97" t="s">
        <v>182</v>
      </c>
      <c r="I26" s="98">
        <v>4.8000000000000001E-2</v>
      </c>
      <c r="J26" s="98">
        <v>4.8499999999999995E-2</v>
      </c>
      <c r="K26" s="94">
        <v>134156000</v>
      </c>
      <c r="L26" s="106">
        <v>119.3879</v>
      </c>
      <c r="M26" s="94">
        <v>160165.99515</v>
      </c>
      <c r="N26" s="84"/>
      <c r="O26" s="95">
        <v>8.0708044189523442E-3</v>
      </c>
      <c r="P26" s="95">
        <f>M26/'סכום נכסי הקרן'!$C$42</f>
        <v>2.443955326065755E-3</v>
      </c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</row>
    <row r="27" spans="2:39" s="140" customFormat="1">
      <c r="B27" s="87" t="s">
        <v>1992</v>
      </c>
      <c r="C27" s="84" t="s">
        <v>1993</v>
      </c>
      <c r="D27" s="84" t="s">
        <v>283</v>
      </c>
      <c r="E27" s="84"/>
      <c r="F27" s="107">
        <v>39845</v>
      </c>
      <c r="G27" s="94">
        <v>4.49</v>
      </c>
      <c r="H27" s="97" t="s">
        <v>182</v>
      </c>
      <c r="I27" s="98">
        <v>4.8000000000000001E-2</v>
      </c>
      <c r="J27" s="98">
        <v>4.8499999999999995E-2</v>
      </c>
      <c r="K27" s="94">
        <v>2965000</v>
      </c>
      <c r="L27" s="106">
        <v>115.13760000000001</v>
      </c>
      <c r="M27" s="94">
        <v>3413.8295400000002</v>
      </c>
      <c r="N27" s="84"/>
      <c r="O27" s="95">
        <v>1.7202372145959252E-4</v>
      </c>
      <c r="P27" s="95">
        <f>M27/'סכום נכסי הקרן'!$C$42</f>
        <v>5.2091249948217275E-5</v>
      </c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</row>
    <row r="28" spans="2:39" s="140" customFormat="1">
      <c r="B28" s="87" t="s">
        <v>1994</v>
      </c>
      <c r="C28" s="84" t="s">
        <v>1995</v>
      </c>
      <c r="D28" s="84" t="s">
        <v>283</v>
      </c>
      <c r="E28" s="84"/>
      <c r="F28" s="107">
        <v>39873</v>
      </c>
      <c r="G28" s="94">
        <v>4.5700000000000021</v>
      </c>
      <c r="H28" s="97" t="s">
        <v>182</v>
      </c>
      <c r="I28" s="98">
        <v>4.8000000000000001E-2</v>
      </c>
      <c r="J28" s="98">
        <v>4.8500000000000008E-2</v>
      </c>
      <c r="K28" s="94">
        <v>108985000</v>
      </c>
      <c r="L28" s="106">
        <v>115.295</v>
      </c>
      <c r="M28" s="94">
        <v>125654.26758999997</v>
      </c>
      <c r="N28" s="84"/>
      <c r="O28" s="95">
        <v>6.3317498647314585E-3</v>
      </c>
      <c r="P28" s="95">
        <f>M28/'סכום נכסי הקרן'!$C$42</f>
        <v>1.9173446662749498E-3</v>
      </c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2:39" s="140" customFormat="1">
      <c r="B29" s="87" t="s">
        <v>1996</v>
      </c>
      <c r="C29" s="84" t="s">
        <v>1997</v>
      </c>
      <c r="D29" s="84" t="s">
        <v>283</v>
      </c>
      <c r="E29" s="84"/>
      <c r="F29" s="107">
        <v>39934</v>
      </c>
      <c r="G29" s="94">
        <v>4.74</v>
      </c>
      <c r="H29" s="97" t="s">
        <v>182</v>
      </c>
      <c r="I29" s="98">
        <v>4.8000000000000001E-2</v>
      </c>
      <c r="J29" s="98">
        <v>4.8600000000000004E-2</v>
      </c>
      <c r="K29" s="94">
        <v>118930000</v>
      </c>
      <c r="L29" s="106">
        <v>113.9303</v>
      </c>
      <c r="M29" s="94">
        <v>135497.34388</v>
      </c>
      <c r="N29" s="84"/>
      <c r="O29" s="95">
        <v>6.8277449324923656E-3</v>
      </c>
      <c r="P29" s="95">
        <f>M29/'סכום נכסי הקרן'!$C$42</f>
        <v>2.0675390861409643E-3</v>
      </c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</row>
    <row r="30" spans="2:39" s="140" customFormat="1">
      <c r="B30" s="87" t="s">
        <v>1998</v>
      </c>
      <c r="C30" s="84" t="s">
        <v>1999</v>
      </c>
      <c r="D30" s="84" t="s">
        <v>283</v>
      </c>
      <c r="E30" s="84"/>
      <c r="F30" s="107">
        <v>38412</v>
      </c>
      <c r="G30" s="94">
        <v>1.1299999999999999</v>
      </c>
      <c r="H30" s="97" t="s">
        <v>182</v>
      </c>
      <c r="I30" s="98">
        <v>4.8000000000000001E-2</v>
      </c>
      <c r="J30" s="98">
        <v>4.8499999999999995E-2</v>
      </c>
      <c r="K30" s="94">
        <v>5530000</v>
      </c>
      <c r="L30" s="106">
        <v>126.6729</v>
      </c>
      <c r="M30" s="94">
        <v>7005.0116100000005</v>
      </c>
      <c r="N30" s="84"/>
      <c r="O30" s="95">
        <v>3.5298428111318403E-4</v>
      </c>
      <c r="P30" s="95">
        <f>M30/'סכום נכסי הקרן'!$C$42</f>
        <v>1.068887026698685E-4</v>
      </c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2:39" s="140" customFormat="1">
      <c r="B31" s="87" t="s">
        <v>2000</v>
      </c>
      <c r="C31" s="84" t="s">
        <v>2001</v>
      </c>
      <c r="D31" s="84" t="s">
        <v>283</v>
      </c>
      <c r="E31" s="84"/>
      <c r="F31" s="107">
        <v>39448</v>
      </c>
      <c r="G31" s="94">
        <v>3.61</v>
      </c>
      <c r="H31" s="97" t="s">
        <v>182</v>
      </c>
      <c r="I31" s="98">
        <v>4.8000000000000001E-2</v>
      </c>
      <c r="J31" s="98">
        <v>4.8500000000000008E-2</v>
      </c>
      <c r="K31" s="94">
        <v>54498000</v>
      </c>
      <c r="L31" s="106">
        <v>120.69889999999999</v>
      </c>
      <c r="M31" s="94">
        <v>65778.492910000001</v>
      </c>
      <c r="N31" s="84"/>
      <c r="O31" s="95">
        <v>3.3145946538331323E-3</v>
      </c>
      <c r="P31" s="95">
        <f>M31/'סכום נכסי הקרן'!$C$42</f>
        <v>1.0037067976721087E-3</v>
      </c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2:39" s="140" customFormat="1">
      <c r="B32" s="87" t="s">
        <v>2002</v>
      </c>
      <c r="C32" s="84" t="s">
        <v>2003</v>
      </c>
      <c r="D32" s="84" t="s">
        <v>283</v>
      </c>
      <c r="E32" s="84"/>
      <c r="F32" s="107">
        <v>40148</v>
      </c>
      <c r="G32" s="94">
        <v>5.2100000000000009</v>
      </c>
      <c r="H32" s="97" t="s">
        <v>182</v>
      </c>
      <c r="I32" s="98">
        <v>4.8000000000000001E-2</v>
      </c>
      <c r="J32" s="98">
        <v>4.8503219087445017E-2</v>
      </c>
      <c r="K32" s="94">
        <v>158477000</v>
      </c>
      <c r="L32" s="106">
        <v>109.37139999999999</v>
      </c>
      <c r="M32" s="94">
        <v>173328.52198999995</v>
      </c>
      <c r="N32" s="84"/>
      <c r="O32" s="95">
        <v>8.7340674273416151E-3</v>
      </c>
      <c r="P32" s="95">
        <f>M32/'סכום נכסי הקרן'!$C$42</f>
        <v>2.6448008772389266E-3</v>
      </c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2:39" s="140" customFormat="1">
      <c r="B33" s="87" t="s">
        <v>2004</v>
      </c>
      <c r="C33" s="84" t="s">
        <v>2005</v>
      </c>
      <c r="D33" s="84" t="s">
        <v>283</v>
      </c>
      <c r="E33" s="84"/>
      <c r="F33" s="107">
        <v>40269</v>
      </c>
      <c r="G33" s="94">
        <v>5.4099999999999993</v>
      </c>
      <c r="H33" s="97" t="s">
        <v>182</v>
      </c>
      <c r="I33" s="98">
        <v>4.8000000000000001E-2</v>
      </c>
      <c r="J33" s="98">
        <v>4.8599999999999997E-2</v>
      </c>
      <c r="K33" s="94">
        <v>179682000</v>
      </c>
      <c r="L33" s="106">
        <v>110.9774</v>
      </c>
      <c r="M33" s="94">
        <v>199406.46083000003</v>
      </c>
      <c r="N33" s="84"/>
      <c r="O33" s="95">
        <v>1.0048141265736154E-2</v>
      </c>
      <c r="P33" s="95">
        <f>M33/'סכום נכסי הקרן'!$C$42</f>
        <v>3.0427212813868053E-3</v>
      </c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2:39" s="140" customFormat="1">
      <c r="B34" s="87" t="s">
        <v>2006</v>
      </c>
      <c r="C34" s="84" t="s">
        <v>2007</v>
      </c>
      <c r="D34" s="84" t="s">
        <v>283</v>
      </c>
      <c r="E34" s="84"/>
      <c r="F34" s="107">
        <v>40391</v>
      </c>
      <c r="G34" s="94">
        <v>5.62</v>
      </c>
      <c r="H34" s="97" t="s">
        <v>182</v>
      </c>
      <c r="I34" s="98">
        <v>4.8000000000000001E-2</v>
      </c>
      <c r="J34" s="98">
        <v>4.8505226463410732E-2</v>
      </c>
      <c r="K34" s="94">
        <v>121054000</v>
      </c>
      <c r="L34" s="106">
        <v>110.066</v>
      </c>
      <c r="M34" s="94">
        <v>133239.31161</v>
      </c>
      <c r="N34" s="84"/>
      <c r="O34" s="95">
        <v>6.7139621235647552E-3</v>
      </c>
      <c r="P34" s="95">
        <f>M34/'סכום נכסי הקרן'!$C$42</f>
        <v>2.0330840197735583E-3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2:39" s="140" customFormat="1">
      <c r="B35" s="87" t="s">
        <v>2008</v>
      </c>
      <c r="C35" s="84" t="s">
        <v>2009</v>
      </c>
      <c r="D35" s="84" t="s">
        <v>283</v>
      </c>
      <c r="E35" s="84"/>
      <c r="F35" s="107">
        <v>40452</v>
      </c>
      <c r="G35" s="94">
        <v>5.7800000000000011</v>
      </c>
      <c r="H35" s="97" t="s">
        <v>182</v>
      </c>
      <c r="I35" s="98">
        <v>4.8000000000000001E-2</v>
      </c>
      <c r="J35" s="98">
        <v>4.8599999999999997E-2</v>
      </c>
      <c r="K35" s="94">
        <v>160466000</v>
      </c>
      <c r="L35" s="106">
        <v>108.142</v>
      </c>
      <c r="M35" s="94">
        <v>173531.10616</v>
      </c>
      <c r="N35" s="84"/>
      <c r="O35" s="95">
        <v>8.7442756941645116E-3</v>
      </c>
      <c r="P35" s="95">
        <f>M35/'סכום נכסי הקרן'!$C$42</f>
        <v>2.6478920868354739E-3</v>
      </c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2:39" s="140" customFormat="1">
      <c r="B36" s="87" t="s">
        <v>2010</v>
      </c>
      <c r="C36" s="84" t="s">
        <v>2011</v>
      </c>
      <c r="D36" s="84" t="s">
        <v>283</v>
      </c>
      <c r="E36" s="84"/>
      <c r="F36" s="107">
        <v>38384</v>
      </c>
      <c r="G36" s="94">
        <v>1.0499999999999998</v>
      </c>
      <c r="H36" s="97" t="s">
        <v>182</v>
      </c>
      <c r="I36" s="98">
        <v>4.8000000000000001E-2</v>
      </c>
      <c r="J36" s="98">
        <v>4.8306686273676729E-2</v>
      </c>
      <c r="K36" s="94">
        <v>12200000</v>
      </c>
      <c r="L36" s="106">
        <v>126.4233</v>
      </c>
      <c r="M36" s="94">
        <v>15423.636690000003</v>
      </c>
      <c r="N36" s="84"/>
      <c r="O36" s="95">
        <v>7.7720089734020868E-4</v>
      </c>
      <c r="P36" s="95">
        <f>M36/'סכום נכסי הקרן'!$C$42</f>
        <v>2.3534757799573223E-4</v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2:39" s="140" customFormat="1">
      <c r="B37" s="87" t="s">
        <v>2012</v>
      </c>
      <c r="C37" s="84" t="s">
        <v>2013</v>
      </c>
      <c r="D37" s="84" t="s">
        <v>283</v>
      </c>
      <c r="E37" s="84"/>
      <c r="F37" s="107">
        <v>39569</v>
      </c>
      <c r="G37" s="94">
        <v>3.9400000000000004</v>
      </c>
      <c r="H37" s="97" t="s">
        <v>182</v>
      </c>
      <c r="I37" s="98">
        <v>4.8000000000000001E-2</v>
      </c>
      <c r="J37" s="98">
        <v>4.8600000000000004E-2</v>
      </c>
      <c r="K37" s="94">
        <v>112578000</v>
      </c>
      <c r="L37" s="106">
        <v>117.991</v>
      </c>
      <c r="M37" s="94">
        <v>132831.93156999999</v>
      </c>
      <c r="N37" s="84"/>
      <c r="O37" s="95">
        <v>6.6934341418046694E-3</v>
      </c>
      <c r="P37" s="95">
        <f>M37/'סכום נכסי הקרן'!$C$42</f>
        <v>2.0268678524931159E-3</v>
      </c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2:39" s="140" customFormat="1">
      <c r="B38" s="87" t="s">
        <v>2014</v>
      </c>
      <c r="C38" s="84" t="s">
        <v>2015</v>
      </c>
      <c r="D38" s="84" t="s">
        <v>283</v>
      </c>
      <c r="E38" s="84"/>
      <c r="F38" s="107">
        <v>39661</v>
      </c>
      <c r="G38" s="94">
        <v>4.09</v>
      </c>
      <c r="H38" s="97" t="s">
        <v>182</v>
      </c>
      <c r="I38" s="98">
        <v>4.8000000000000001E-2</v>
      </c>
      <c r="J38" s="98">
        <v>4.8499999999999995E-2</v>
      </c>
      <c r="K38" s="94">
        <v>20857000</v>
      </c>
      <c r="L38" s="106">
        <v>116.7842</v>
      </c>
      <c r="M38" s="94">
        <v>24357.673850000003</v>
      </c>
      <c r="N38" s="84"/>
      <c r="O38" s="95">
        <v>1.2273892567512322E-3</v>
      </c>
      <c r="P38" s="95">
        <f>M38/'סכום נכסי הקרן'!$C$42</f>
        <v>3.7167106963328515E-4</v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</row>
    <row r="39" spans="2:39" s="140" customFormat="1">
      <c r="B39" s="87" t="s">
        <v>2016</v>
      </c>
      <c r="C39" s="84" t="s">
        <v>2017</v>
      </c>
      <c r="D39" s="84" t="s">
        <v>283</v>
      </c>
      <c r="E39" s="84"/>
      <c r="F39" s="107">
        <v>39692</v>
      </c>
      <c r="G39" s="94">
        <v>4.17</v>
      </c>
      <c r="H39" s="97" t="s">
        <v>182</v>
      </c>
      <c r="I39" s="98">
        <v>4.8000000000000001E-2</v>
      </c>
      <c r="J39" s="98">
        <v>4.8500000000000008E-2</v>
      </c>
      <c r="K39" s="94">
        <v>66472000</v>
      </c>
      <c r="L39" s="106">
        <v>115.0074</v>
      </c>
      <c r="M39" s="94">
        <v>76447.688209999993</v>
      </c>
      <c r="N39" s="84"/>
      <c r="O39" s="95">
        <v>3.8522180644282589E-3</v>
      </c>
      <c r="P39" s="95">
        <f>M39/'סכום נכסי הקרן'!$C$42</f>
        <v>1.16650687676412E-3</v>
      </c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2:39" s="140" customFormat="1">
      <c r="B40" s="87" t="s">
        <v>2018</v>
      </c>
      <c r="C40" s="84" t="s">
        <v>2019</v>
      </c>
      <c r="D40" s="84" t="s">
        <v>283</v>
      </c>
      <c r="E40" s="84"/>
      <c r="F40" s="107">
        <v>40909</v>
      </c>
      <c r="G40" s="94">
        <v>6.5899999999999981</v>
      </c>
      <c r="H40" s="97" t="s">
        <v>182</v>
      </c>
      <c r="I40" s="98">
        <v>4.8000000000000001E-2</v>
      </c>
      <c r="J40" s="98">
        <v>4.8503110178046926E-2</v>
      </c>
      <c r="K40" s="94">
        <v>114113000</v>
      </c>
      <c r="L40" s="106">
        <v>106.0566</v>
      </c>
      <c r="M40" s="94">
        <v>121024.41832</v>
      </c>
      <c r="N40" s="84"/>
      <c r="O40" s="95">
        <v>6.0984506059692965E-3</v>
      </c>
      <c r="P40" s="95">
        <f>M40/'סכום נכסי הקרן'!$C$42</f>
        <v>1.8466983048441034E-3</v>
      </c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</row>
    <row r="41" spans="2:39" s="140" customFormat="1">
      <c r="B41" s="87" t="s">
        <v>2020</v>
      </c>
      <c r="C41" s="84">
        <v>8790</v>
      </c>
      <c r="D41" s="84" t="s">
        <v>283</v>
      </c>
      <c r="E41" s="84"/>
      <c r="F41" s="107">
        <v>41030</v>
      </c>
      <c r="G41" s="94">
        <v>6.919999999999999</v>
      </c>
      <c r="H41" s="97" t="s">
        <v>182</v>
      </c>
      <c r="I41" s="98">
        <v>4.8000000000000001E-2</v>
      </c>
      <c r="J41" s="98">
        <v>4.8600000000000004E-2</v>
      </c>
      <c r="K41" s="94">
        <v>157838000</v>
      </c>
      <c r="L41" s="106">
        <v>103.9447</v>
      </c>
      <c r="M41" s="94">
        <v>164064.25833000001</v>
      </c>
      <c r="N41" s="84"/>
      <c r="O41" s="95">
        <v>8.2672388722825774E-3</v>
      </c>
      <c r="P41" s="95">
        <f>M41/'סכום נכסי הקרן'!$C$42</f>
        <v>2.5034384957126239E-3</v>
      </c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</row>
    <row r="42" spans="2:39" s="140" customFormat="1">
      <c r="B42" s="87" t="s">
        <v>2021</v>
      </c>
      <c r="C42" s="84" t="s">
        <v>2022</v>
      </c>
      <c r="D42" s="84" t="s">
        <v>283</v>
      </c>
      <c r="E42" s="84"/>
      <c r="F42" s="107">
        <v>41091</v>
      </c>
      <c r="G42" s="94">
        <v>6.9200000000000008</v>
      </c>
      <c r="H42" s="97" t="s">
        <v>182</v>
      </c>
      <c r="I42" s="98">
        <v>4.8000000000000001E-2</v>
      </c>
      <c r="J42" s="98">
        <v>4.866684554877318E-2</v>
      </c>
      <c r="K42" s="94">
        <v>23453000</v>
      </c>
      <c r="L42" s="106">
        <v>104.69589999999999</v>
      </c>
      <c r="M42" s="94">
        <v>24554.32474</v>
      </c>
      <c r="N42" s="84"/>
      <c r="O42" s="95">
        <v>1.2372985441159846E-3</v>
      </c>
      <c r="P42" s="95">
        <f>M42/'סכום נכסי הקרן'!$C$42</f>
        <v>3.7467174396207118E-4</v>
      </c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2:39" s="140" customFormat="1">
      <c r="B43" s="87" t="s">
        <v>2023</v>
      </c>
      <c r="C43" s="84">
        <v>8793</v>
      </c>
      <c r="D43" s="84" t="s">
        <v>283</v>
      </c>
      <c r="E43" s="84"/>
      <c r="F43" s="107">
        <v>41122</v>
      </c>
      <c r="G43" s="94">
        <v>7</v>
      </c>
      <c r="H43" s="97" t="s">
        <v>182</v>
      </c>
      <c r="I43" s="98">
        <v>4.8000000000000001E-2</v>
      </c>
      <c r="J43" s="98">
        <v>4.8600000000000004E-2</v>
      </c>
      <c r="K43" s="94">
        <v>75336000</v>
      </c>
      <c r="L43" s="106">
        <v>104.6234</v>
      </c>
      <c r="M43" s="94">
        <v>78819.065870000006</v>
      </c>
      <c r="N43" s="84"/>
      <c r="O43" s="95">
        <v>3.9717123758107016E-3</v>
      </c>
      <c r="P43" s="95">
        <f>M43/'סכום נכסי הקרן'!$C$42</f>
        <v>1.2026914679867618E-3</v>
      </c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</row>
    <row r="44" spans="2:39" s="140" customFormat="1">
      <c r="B44" s="87" t="s">
        <v>2024</v>
      </c>
      <c r="C44" s="84" t="s">
        <v>2025</v>
      </c>
      <c r="D44" s="84" t="s">
        <v>283</v>
      </c>
      <c r="E44" s="84"/>
      <c r="F44" s="107">
        <v>41154</v>
      </c>
      <c r="G44" s="94">
        <v>7.08</v>
      </c>
      <c r="H44" s="97" t="s">
        <v>182</v>
      </c>
      <c r="I44" s="98">
        <v>4.8000000000000001E-2</v>
      </c>
      <c r="J44" s="98">
        <v>4.8599999999999997E-2</v>
      </c>
      <c r="K44" s="94">
        <v>131434000</v>
      </c>
      <c r="L44" s="106">
        <v>104.10250000000001</v>
      </c>
      <c r="M44" s="94">
        <v>136826.05389000001</v>
      </c>
      <c r="N44" s="84"/>
      <c r="O44" s="95">
        <v>6.8946989610935748E-3</v>
      </c>
      <c r="P44" s="95">
        <f>M44/'סכום נכסי הקרן'!$C$42</f>
        <v>2.0878137262273022E-3</v>
      </c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</row>
    <row r="45" spans="2:39" s="140" customFormat="1">
      <c r="B45" s="87" t="s">
        <v>2026</v>
      </c>
      <c r="C45" s="84" t="s">
        <v>2027</v>
      </c>
      <c r="D45" s="84" t="s">
        <v>283</v>
      </c>
      <c r="E45" s="84"/>
      <c r="F45" s="107">
        <v>41184</v>
      </c>
      <c r="G45" s="94">
        <v>7.169999999999999</v>
      </c>
      <c r="H45" s="97" t="s">
        <v>182</v>
      </c>
      <c r="I45" s="98">
        <v>4.8000000000000001E-2</v>
      </c>
      <c r="J45" s="98">
        <v>4.8600000000000004E-2</v>
      </c>
      <c r="K45" s="94">
        <v>147548000</v>
      </c>
      <c r="L45" s="106">
        <v>102.60890000000001</v>
      </c>
      <c r="M45" s="94">
        <v>151397.37968000001</v>
      </c>
      <c r="N45" s="84"/>
      <c r="O45" s="95">
        <v>7.628951699733811E-3</v>
      </c>
      <c r="P45" s="95">
        <f>M45/'סכום נכסי הקרן'!$C$42</f>
        <v>2.3101559858246558E-3</v>
      </c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</row>
    <row r="46" spans="2:39" s="140" customFormat="1">
      <c r="B46" s="87" t="s">
        <v>2028</v>
      </c>
      <c r="C46" s="84" t="s">
        <v>2029</v>
      </c>
      <c r="D46" s="84" t="s">
        <v>283</v>
      </c>
      <c r="E46" s="84"/>
      <c r="F46" s="107">
        <v>41214</v>
      </c>
      <c r="G46" s="94">
        <v>7.2499999999999991</v>
      </c>
      <c r="H46" s="97" t="s">
        <v>182</v>
      </c>
      <c r="I46" s="98">
        <v>4.8000000000000001E-2</v>
      </c>
      <c r="J46" s="98">
        <v>4.8600000000000011E-2</v>
      </c>
      <c r="K46" s="94">
        <v>155301000</v>
      </c>
      <c r="L46" s="106">
        <v>102.2226</v>
      </c>
      <c r="M46" s="94">
        <v>158752.76516000001</v>
      </c>
      <c r="N46" s="84"/>
      <c r="O46" s="95">
        <v>7.9995914074912911E-3</v>
      </c>
      <c r="P46" s="95">
        <f>M46/'סכום נכסי הקרן'!$C$42</f>
        <v>2.422391004888955E-3</v>
      </c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</row>
    <row r="47" spans="2:39" s="140" customFormat="1">
      <c r="B47" s="87" t="s">
        <v>2030</v>
      </c>
      <c r="C47" s="84" t="s">
        <v>2031</v>
      </c>
      <c r="D47" s="84" t="s">
        <v>283</v>
      </c>
      <c r="E47" s="84"/>
      <c r="F47" s="107">
        <v>41245</v>
      </c>
      <c r="G47" s="94">
        <v>7.339999999999999</v>
      </c>
      <c r="H47" s="97" t="s">
        <v>182</v>
      </c>
      <c r="I47" s="98">
        <v>4.8000000000000001E-2</v>
      </c>
      <c r="J47" s="98">
        <v>4.8600000000000011E-2</v>
      </c>
      <c r="K47" s="94">
        <v>162206000</v>
      </c>
      <c r="L47" s="106">
        <v>101.9983</v>
      </c>
      <c r="M47" s="94">
        <v>165447.43834999998</v>
      </c>
      <c r="N47" s="84"/>
      <c r="O47" s="95">
        <v>8.3369376582650059E-3</v>
      </c>
      <c r="P47" s="95">
        <f>M47/'סכום נכסי הקרן'!$C$42</f>
        <v>2.524544287698125E-3</v>
      </c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</row>
    <row r="48" spans="2:39" s="140" customFormat="1">
      <c r="B48" s="87" t="s">
        <v>2032</v>
      </c>
      <c r="C48" s="84" t="s">
        <v>2033</v>
      </c>
      <c r="D48" s="84" t="s">
        <v>283</v>
      </c>
      <c r="E48" s="84"/>
      <c r="F48" s="107">
        <v>41275</v>
      </c>
      <c r="G48" s="94">
        <v>7.2500000000000009</v>
      </c>
      <c r="H48" s="97" t="s">
        <v>182</v>
      </c>
      <c r="I48" s="98">
        <v>4.8000000000000001E-2</v>
      </c>
      <c r="J48" s="98">
        <v>4.8600000000000004E-2</v>
      </c>
      <c r="K48" s="94">
        <v>158898000</v>
      </c>
      <c r="L48" s="106">
        <v>104.53660000000001</v>
      </c>
      <c r="M48" s="94">
        <v>166106.60735000001</v>
      </c>
      <c r="N48" s="84"/>
      <c r="O48" s="95">
        <v>8.3701533484809854E-3</v>
      </c>
      <c r="P48" s="95">
        <f>M48/'סכום נכסי הקרן'!$C$42</f>
        <v>2.5346024750606717E-3</v>
      </c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</row>
    <row r="49" spans="2:39" s="140" customFormat="1">
      <c r="B49" s="87" t="s">
        <v>2034</v>
      </c>
      <c r="C49" s="84" t="s">
        <v>2035</v>
      </c>
      <c r="D49" s="84" t="s">
        <v>283</v>
      </c>
      <c r="E49" s="84"/>
      <c r="F49" s="107">
        <v>41306</v>
      </c>
      <c r="G49" s="94">
        <v>7.3300000000000018</v>
      </c>
      <c r="H49" s="97" t="s">
        <v>182</v>
      </c>
      <c r="I49" s="98">
        <v>4.8000000000000001E-2</v>
      </c>
      <c r="J49" s="98">
        <v>4.8500000000000015E-2</v>
      </c>
      <c r="K49" s="94">
        <v>186475000</v>
      </c>
      <c r="L49" s="106">
        <v>103.92749999999999</v>
      </c>
      <c r="M49" s="94">
        <v>193798.83635999996</v>
      </c>
      <c r="N49" s="84"/>
      <c r="O49" s="95">
        <v>9.7655716709234945E-3</v>
      </c>
      <c r="P49" s="95">
        <f>M49/'סכום נכסי הקרן'!$C$42</f>
        <v>2.9571551555858926E-3</v>
      </c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</row>
    <row r="50" spans="2:39" s="140" customFormat="1">
      <c r="B50" s="87" t="s">
        <v>2036</v>
      </c>
      <c r="C50" s="84" t="s">
        <v>2037</v>
      </c>
      <c r="D50" s="84" t="s">
        <v>283</v>
      </c>
      <c r="E50" s="84"/>
      <c r="F50" s="107">
        <v>41334</v>
      </c>
      <c r="G50" s="94">
        <v>7.41</v>
      </c>
      <c r="H50" s="97" t="s">
        <v>182</v>
      </c>
      <c r="I50" s="98">
        <v>4.8000000000000001E-2</v>
      </c>
      <c r="J50" s="98">
        <v>4.8600000000000004E-2</v>
      </c>
      <c r="K50" s="94">
        <v>140108000</v>
      </c>
      <c r="L50" s="106">
        <v>103.6982</v>
      </c>
      <c r="M50" s="94">
        <v>145289.53338000001</v>
      </c>
      <c r="N50" s="84"/>
      <c r="O50" s="95">
        <v>7.3211758022210128E-3</v>
      </c>
      <c r="P50" s="95">
        <f>M50/'סכום נכסי הקרן'!$C$42</f>
        <v>2.2169570300681848E-3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</row>
    <row r="51" spans="2:39" s="140" customFormat="1">
      <c r="B51" s="87" t="s">
        <v>2038</v>
      </c>
      <c r="C51" s="84" t="s">
        <v>2039</v>
      </c>
      <c r="D51" s="84" t="s">
        <v>283</v>
      </c>
      <c r="E51" s="84"/>
      <c r="F51" s="107">
        <v>41366</v>
      </c>
      <c r="G51" s="94">
        <v>7.4900000000000029</v>
      </c>
      <c r="H51" s="97" t="s">
        <v>182</v>
      </c>
      <c r="I51" s="98">
        <v>4.8000000000000001E-2</v>
      </c>
      <c r="J51" s="98">
        <v>4.8600000000000011E-2</v>
      </c>
      <c r="K51" s="94">
        <v>194177000</v>
      </c>
      <c r="L51" s="106">
        <v>103.27800000000001</v>
      </c>
      <c r="M51" s="94">
        <v>200542.20895999996</v>
      </c>
      <c r="N51" s="84"/>
      <c r="O51" s="95">
        <v>1.0105371897106037E-2</v>
      </c>
      <c r="P51" s="95">
        <f>M51/'סכום נכסי הקרן'!$C$42</f>
        <v>3.0600515373427157E-3</v>
      </c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</row>
    <row r="52" spans="2:39" s="140" customFormat="1">
      <c r="B52" s="87" t="s">
        <v>2040</v>
      </c>
      <c r="C52" s="84">
        <v>2704</v>
      </c>
      <c r="D52" s="84" t="s">
        <v>283</v>
      </c>
      <c r="E52" s="84"/>
      <c r="F52" s="107">
        <v>41395</v>
      </c>
      <c r="G52" s="94">
        <v>7.5799999999999992</v>
      </c>
      <c r="H52" s="97" t="s">
        <v>182</v>
      </c>
      <c r="I52" s="98">
        <v>4.8000000000000001E-2</v>
      </c>
      <c r="J52" s="98">
        <v>4.8599999999999997E-2</v>
      </c>
      <c r="K52" s="94">
        <v>132964000</v>
      </c>
      <c r="L52" s="106">
        <v>102.6763</v>
      </c>
      <c r="M52" s="94">
        <v>136522.55777000001</v>
      </c>
      <c r="N52" s="84"/>
      <c r="O52" s="95">
        <v>6.879405715956635E-3</v>
      </c>
      <c r="P52" s="95">
        <f>M52/'סכום נכסי הקרן'!$C$42</f>
        <v>2.0831827122706902E-3</v>
      </c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</row>
    <row r="53" spans="2:39" s="140" customFormat="1">
      <c r="B53" s="87" t="s">
        <v>2041</v>
      </c>
      <c r="C53" s="84" t="s">
        <v>2042</v>
      </c>
      <c r="D53" s="84" t="s">
        <v>283</v>
      </c>
      <c r="E53" s="84"/>
      <c r="F53" s="107">
        <v>41427</v>
      </c>
      <c r="G53" s="94">
        <v>7.6599999999999975</v>
      </c>
      <c r="H53" s="97" t="s">
        <v>182</v>
      </c>
      <c r="I53" s="98">
        <v>4.8000000000000001E-2</v>
      </c>
      <c r="J53" s="98">
        <v>4.8599999999999983E-2</v>
      </c>
      <c r="K53" s="94">
        <v>262860000</v>
      </c>
      <c r="L53" s="106">
        <v>101.8562</v>
      </c>
      <c r="M53" s="94">
        <v>267739.33367000002</v>
      </c>
      <c r="N53" s="84"/>
      <c r="O53" s="95">
        <v>1.3491451760952594E-2</v>
      </c>
      <c r="P53" s="95">
        <f>M53/'סכום נכסי הקרן'!$C$42</f>
        <v>4.0854050818170369E-3</v>
      </c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</row>
    <row r="54" spans="2:39" s="140" customFormat="1">
      <c r="B54" s="87" t="s">
        <v>2043</v>
      </c>
      <c r="C54" s="84">
        <v>8805</v>
      </c>
      <c r="D54" s="84" t="s">
        <v>283</v>
      </c>
      <c r="E54" s="84"/>
      <c r="F54" s="107">
        <v>41487</v>
      </c>
      <c r="G54" s="94">
        <v>7.6499980136933008</v>
      </c>
      <c r="H54" s="97" t="s">
        <v>182</v>
      </c>
      <c r="I54" s="98">
        <v>4.8000000000000001E-2</v>
      </c>
      <c r="J54" s="98">
        <v>4.8505746849459797E-2</v>
      </c>
      <c r="K54" s="94">
        <v>138551000</v>
      </c>
      <c r="L54" s="106">
        <v>102.5744</v>
      </c>
      <c r="M54" s="94">
        <v>142117.83112000002</v>
      </c>
      <c r="N54" s="84"/>
      <c r="O54" s="95">
        <v>7.1613529347538223E-3</v>
      </c>
      <c r="P54" s="95">
        <f>M54/'סכום נכסי הקרן'!$C$42</f>
        <v>2.1685603736882691E-3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</row>
    <row r="55" spans="2:39" s="140" customFormat="1">
      <c r="B55" s="87" t="s">
        <v>2044</v>
      </c>
      <c r="C55" s="84">
        <v>8806</v>
      </c>
      <c r="D55" s="84" t="s">
        <v>283</v>
      </c>
      <c r="E55" s="84"/>
      <c r="F55" s="107">
        <v>41518</v>
      </c>
      <c r="G55" s="94">
        <v>7.7300000000000013</v>
      </c>
      <c r="H55" s="97" t="s">
        <v>182</v>
      </c>
      <c r="I55" s="98">
        <v>4.8000000000000001E-2</v>
      </c>
      <c r="J55" s="98">
        <v>4.8499999999999995E-2</v>
      </c>
      <c r="K55" s="94">
        <v>15041000</v>
      </c>
      <c r="L55" s="106">
        <v>101.8777</v>
      </c>
      <c r="M55" s="94">
        <v>15323.421119999999</v>
      </c>
      <c r="N55" s="84"/>
      <c r="O55" s="95">
        <v>7.721510097879453E-4</v>
      </c>
      <c r="P55" s="95">
        <f>M55/'סכום נכסי הקרן'!$C$42</f>
        <v>2.3381839962159079E-4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</row>
    <row r="56" spans="2:39" s="140" customFormat="1">
      <c r="B56" s="87" t="s">
        <v>2045</v>
      </c>
      <c r="C56" s="84" t="s">
        <v>2046</v>
      </c>
      <c r="D56" s="84" t="s">
        <v>283</v>
      </c>
      <c r="E56" s="84"/>
      <c r="F56" s="107">
        <v>41548</v>
      </c>
      <c r="G56" s="94">
        <v>7.8100000000000005</v>
      </c>
      <c r="H56" s="97" t="s">
        <v>182</v>
      </c>
      <c r="I56" s="98">
        <v>4.8000000000000001E-2</v>
      </c>
      <c r="J56" s="98">
        <v>4.8598639773609245E-2</v>
      </c>
      <c r="K56" s="94">
        <v>345920000</v>
      </c>
      <c r="L56" s="106">
        <v>101.2662</v>
      </c>
      <c r="M56" s="94">
        <v>350300.18182</v>
      </c>
      <c r="N56" s="84"/>
      <c r="O56" s="95">
        <v>1.765171347853774E-2</v>
      </c>
      <c r="P56" s="95">
        <f>M56/'סכום נכסי הקרן'!$C$42</f>
        <v>5.3451919945866943E-3</v>
      </c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</row>
    <row r="57" spans="2:39" s="140" customFormat="1">
      <c r="B57" s="87" t="s">
        <v>2047</v>
      </c>
      <c r="C57" s="84" t="s">
        <v>2048</v>
      </c>
      <c r="D57" s="84" t="s">
        <v>283</v>
      </c>
      <c r="E57" s="84"/>
      <c r="F57" s="107">
        <v>41579</v>
      </c>
      <c r="G57" s="94">
        <v>7.9</v>
      </c>
      <c r="H57" s="97" t="s">
        <v>182</v>
      </c>
      <c r="I57" s="98">
        <v>4.8000000000000001E-2</v>
      </c>
      <c r="J57" s="98">
        <v>4.8499999999999988E-2</v>
      </c>
      <c r="K57" s="94">
        <v>240034000</v>
      </c>
      <c r="L57" s="106">
        <v>100.8721</v>
      </c>
      <c r="M57" s="94">
        <v>242127.30113000001</v>
      </c>
      <c r="N57" s="84"/>
      <c r="O57" s="95">
        <v>1.2200855057147932E-2</v>
      </c>
      <c r="P57" s="95">
        <f>M57/'סכום נכסי הקרן'!$C$42</f>
        <v>3.6945938907219432E-3</v>
      </c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</row>
    <row r="58" spans="2:39" s="140" customFormat="1">
      <c r="B58" s="87" t="s">
        <v>2049</v>
      </c>
      <c r="C58" s="84" t="s">
        <v>2050</v>
      </c>
      <c r="D58" s="84" t="s">
        <v>283</v>
      </c>
      <c r="E58" s="84"/>
      <c r="F58" s="107">
        <v>41609</v>
      </c>
      <c r="G58" s="94">
        <v>7.9799999999999995</v>
      </c>
      <c r="H58" s="97" t="s">
        <v>182</v>
      </c>
      <c r="I58" s="98">
        <v>4.8000000000000001E-2</v>
      </c>
      <c r="J58" s="98">
        <v>4.8499999999999995E-2</v>
      </c>
      <c r="K58" s="94">
        <v>232816000</v>
      </c>
      <c r="L58" s="106">
        <v>100.3854</v>
      </c>
      <c r="M58" s="94">
        <v>233713.16443</v>
      </c>
      <c r="N58" s="84"/>
      <c r="O58" s="95">
        <v>1.1776864611507893E-2</v>
      </c>
      <c r="P58" s="95">
        <f>M58/'סכום נכסי הקרן'!$C$42</f>
        <v>3.5662035030934592E-3</v>
      </c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</row>
    <row r="59" spans="2:39" s="140" customFormat="1">
      <c r="B59" s="87" t="s">
        <v>2051</v>
      </c>
      <c r="C59" s="84" t="s">
        <v>2052</v>
      </c>
      <c r="D59" s="84" t="s">
        <v>283</v>
      </c>
      <c r="E59" s="84"/>
      <c r="F59" s="107">
        <v>41672</v>
      </c>
      <c r="G59" s="94">
        <v>7.96</v>
      </c>
      <c r="H59" s="97" t="s">
        <v>182</v>
      </c>
      <c r="I59" s="98">
        <v>4.8000000000000001E-2</v>
      </c>
      <c r="J59" s="98">
        <v>4.8499999999999995E-2</v>
      </c>
      <c r="K59" s="94">
        <v>72238000</v>
      </c>
      <c r="L59" s="106">
        <v>102.0673</v>
      </c>
      <c r="M59" s="94">
        <v>73731.409179999988</v>
      </c>
      <c r="N59" s="84"/>
      <c r="O59" s="95">
        <v>3.7153440870406084E-3</v>
      </c>
      <c r="P59" s="95">
        <f>M59/'סכום נכסי הקרן'!$C$42</f>
        <v>1.1250594734234039E-3</v>
      </c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</row>
    <row r="60" spans="2:39" s="140" customFormat="1">
      <c r="B60" s="87" t="s">
        <v>2053</v>
      </c>
      <c r="C60" s="84" t="s">
        <v>2054</v>
      </c>
      <c r="D60" s="84" t="s">
        <v>283</v>
      </c>
      <c r="E60" s="84"/>
      <c r="F60" s="107">
        <v>41700</v>
      </c>
      <c r="G60" s="94">
        <v>8.0400000000000009</v>
      </c>
      <c r="H60" s="97" t="s">
        <v>182</v>
      </c>
      <c r="I60" s="98">
        <v>4.8000000000000001E-2</v>
      </c>
      <c r="J60" s="98">
        <v>4.8600112992943006E-2</v>
      </c>
      <c r="K60" s="94">
        <v>312935000</v>
      </c>
      <c r="L60" s="106">
        <v>102.2632</v>
      </c>
      <c r="M60" s="94">
        <v>320017.33064</v>
      </c>
      <c r="N60" s="84"/>
      <c r="O60" s="95">
        <v>1.6125753059204499E-2</v>
      </c>
      <c r="P60" s="95">
        <f>M60/'סכום נכסי הקרן'!$C$42</f>
        <v>4.8831092949443312E-3</v>
      </c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</row>
    <row r="61" spans="2:39" s="140" customFormat="1">
      <c r="B61" s="87" t="s">
        <v>2055</v>
      </c>
      <c r="C61" s="84" t="s">
        <v>2056</v>
      </c>
      <c r="D61" s="84" t="s">
        <v>283</v>
      </c>
      <c r="E61" s="84"/>
      <c r="F61" s="107">
        <v>41730</v>
      </c>
      <c r="G61" s="94">
        <v>8.1200000000000028</v>
      </c>
      <c r="H61" s="97" t="s">
        <v>182</v>
      </c>
      <c r="I61" s="98">
        <v>4.8000000000000001E-2</v>
      </c>
      <c r="J61" s="98">
        <v>4.8599725669246426E-2</v>
      </c>
      <c r="K61" s="94">
        <v>181199000</v>
      </c>
      <c r="L61" s="106">
        <v>102.07040000000001</v>
      </c>
      <c r="M61" s="94">
        <v>184950.62744000001</v>
      </c>
      <c r="N61" s="84"/>
      <c r="O61" s="95">
        <v>9.3197082179198171E-3</v>
      </c>
      <c r="P61" s="95">
        <f>M61/'סכום נכסי הקרן'!$C$42</f>
        <v>2.8221413076344325E-3</v>
      </c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</row>
    <row r="62" spans="2:39" s="140" customFormat="1">
      <c r="B62" s="87" t="s">
        <v>2057</v>
      </c>
      <c r="C62" s="84" t="s">
        <v>2058</v>
      </c>
      <c r="D62" s="84" t="s">
        <v>283</v>
      </c>
      <c r="E62" s="84"/>
      <c r="F62" s="107">
        <v>41760</v>
      </c>
      <c r="G62" s="94">
        <v>8.2100000000000009</v>
      </c>
      <c r="H62" s="97" t="s">
        <v>182</v>
      </c>
      <c r="I62" s="98">
        <v>4.8000000000000001E-2</v>
      </c>
      <c r="J62" s="98">
        <v>4.8600000000000004E-2</v>
      </c>
      <c r="K62" s="94">
        <v>66584000</v>
      </c>
      <c r="L62" s="106">
        <v>101.36839999999999</v>
      </c>
      <c r="M62" s="94">
        <v>67495.115759999986</v>
      </c>
      <c r="N62" s="84"/>
      <c r="O62" s="95">
        <v>3.4010957071339862E-3</v>
      </c>
      <c r="P62" s="95">
        <f>M62/'סכום נכסי הקרן'!$C$42</f>
        <v>1.029900557172523E-3</v>
      </c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</row>
    <row r="63" spans="2:39" s="140" customFormat="1">
      <c r="B63" s="87" t="s">
        <v>2059</v>
      </c>
      <c r="C63" s="84" t="s">
        <v>2060</v>
      </c>
      <c r="D63" s="84" t="s">
        <v>283</v>
      </c>
      <c r="E63" s="84"/>
      <c r="F63" s="107">
        <v>41791</v>
      </c>
      <c r="G63" s="94">
        <v>8.2900000000000009</v>
      </c>
      <c r="H63" s="97" t="s">
        <v>182</v>
      </c>
      <c r="I63" s="98">
        <v>4.8000000000000001E-2</v>
      </c>
      <c r="J63" s="98">
        <v>4.8598622939417073E-2</v>
      </c>
      <c r="K63" s="94">
        <v>266600000</v>
      </c>
      <c r="L63" s="106">
        <v>100.86239999999999</v>
      </c>
      <c r="M63" s="94">
        <v>268899.22969999997</v>
      </c>
      <c r="N63" s="84"/>
      <c r="O63" s="95">
        <v>1.3549899211022639E-2</v>
      </c>
      <c r="P63" s="95">
        <f>M63/'סכום נכסי הקרן'!$C$42</f>
        <v>4.1031038079264465E-3</v>
      </c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</row>
    <row r="64" spans="2:39" s="140" customFormat="1">
      <c r="B64" s="87" t="s">
        <v>2061</v>
      </c>
      <c r="C64" s="84" t="s">
        <v>2062</v>
      </c>
      <c r="D64" s="84" t="s">
        <v>283</v>
      </c>
      <c r="E64" s="84"/>
      <c r="F64" s="107">
        <v>41821</v>
      </c>
      <c r="G64" s="94">
        <v>8.1800000000000015</v>
      </c>
      <c r="H64" s="97" t="s">
        <v>182</v>
      </c>
      <c r="I64" s="98">
        <v>4.8000000000000001E-2</v>
      </c>
      <c r="J64" s="98">
        <v>4.8599999999999997E-2</v>
      </c>
      <c r="K64" s="94">
        <v>173523000</v>
      </c>
      <c r="L64" s="106">
        <v>102.7817</v>
      </c>
      <c r="M64" s="94">
        <v>178349.96687</v>
      </c>
      <c r="N64" s="84"/>
      <c r="O64" s="95">
        <v>8.9870992865017027E-3</v>
      </c>
      <c r="P64" s="95">
        <f>M64/'סכום נכסי הקרן'!$C$42</f>
        <v>2.7214225530667359E-3</v>
      </c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</row>
    <row r="65" spans="2:39" s="140" customFormat="1">
      <c r="B65" s="87" t="s">
        <v>2063</v>
      </c>
      <c r="C65" s="84" t="s">
        <v>2064</v>
      </c>
      <c r="D65" s="84" t="s">
        <v>283</v>
      </c>
      <c r="E65" s="84"/>
      <c r="F65" s="107">
        <v>41852</v>
      </c>
      <c r="G65" s="94">
        <v>8.2600000000000016</v>
      </c>
      <c r="H65" s="97" t="s">
        <v>182</v>
      </c>
      <c r="I65" s="98">
        <v>4.8000000000000001E-2</v>
      </c>
      <c r="J65" s="98">
        <v>4.8499999999999995E-2</v>
      </c>
      <c r="K65" s="94">
        <v>127692000</v>
      </c>
      <c r="L65" s="106">
        <v>102.0762</v>
      </c>
      <c r="M65" s="94">
        <v>130343.15298999999</v>
      </c>
      <c r="N65" s="84"/>
      <c r="O65" s="95">
        <v>6.5680239687998044E-3</v>
      </c>
      <c r="P65" s="95">
        <f>M65/'סכום נכסי הקרן'!$C$42</f>
        <v>1.988891853528461E-3</v>
      </c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</row>
    <row r="66" spans="2:39" s="140" customFormat="1">
      <c r="B66" s="87" t="s">
        <v>2065</v>
      </c>
      <c r="C66" s="84" t="s">
        <v>2066</v>
      </c>
      <c r="D66" s="84" t="s">
        <v>283</v>
      </c>
      <c r="E66" s="84"/>
      <c r="F66" s="107">
        <v>41883</v>
      </c>
      <c r="G66" s="94">
        <v>8.35</v>
      </c>
      <c r="H66" s="97" t="s">
        <v>182</v>
      </c>
      <c r="I66" s="98">
        <v>4.8000000000000001E-2</v>
      </c>
      <c r="J66" s="98">
        <v>4.8599132557916154E-2</v>
      </c>
      <c r="K66" s="94">
        <v>207869000</v>
      </c>
      <c r="L66" s="106">
        <v>101.5748</v>
      </c>
      <c r="M66" s="94">
        <v>211142.56433999998</v>
      </c>
      <c r="N66" s="84"/>
      <c r="O66" s="95">
        <v>1.0639526446973168E-2</v>
      </c>
      <c r="P66" s="95">
        <f>M66/'סכום נכסי הקרן'!$C$42</f>
        <v>3.2218011956573808E-3</v>
      </c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</row>
    <row r="67" spans="2:39" s="140" customFormat="1">
      <c r="B67" s="87" t="s">
        <v>2067</v>
      </c>
      <c r="C67" s="84" t="s">
        <v>2068</v>
      </c>
      <c r="D67" s="84" t="s">
        <v>283</v>
      </c>
      <c r="E67" s="84"/>
      <c r="F67" s="107">
        <v>41913</v>
      </c>
      <c r="G67" s="94">
        <v>8.4300000000000015</v>
      </c>
      <c r="H67" s="97" t="s">
        <v>182</v>
      </c>
      <c r="I67" s="98">
        <v>4.8000000000000001E-2</v>
      </c>
      <c r="J67" s="98">
        <v>4.8500000000000008E-2</v>
      </c>
      <c r="K67" s="94">
        <v>180780000</v>
      </c>
      <c r="L67" s="106">
        <v>101.27249999999999</v>
      </c>
      <c r="M67" s="94">
        <v>183080.49124999999</v>
      </c>
      <c r="N67" s="84"/>
      <c r="O67" s="95">
        <v>9.2254715891512736E-3</v>
      </c>
      <c r="P67" s="95">
        <f>M67/'סכום נכסי הקרן'!$C$42</f>
        <v>2.7936051049421043E-3</v>
      </c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</row>
    <row r="68" spans="2:39" s="140" customFormat="1">
      <c r="B68" s="87" t="s">
        <v>2069</v>
      </c>
      <c r="C68" s="84" t="s">
        <v>2070</v>
      </c>
      <c r="D68" s="84" t="s">
        <v>283</v>
      </c>
      <c r="E68" s="84"/>
      <c r="F68" s="107">
        <v>41945</v>
      </c>
      <c r="G68" s="94">
        <v>8.52</v>
      </c>
      <c r="H68" s="97" t="s">
        <v>182</v>
      </c>
      <c r="I68" s="98">
        <v>4.8000000000000001E-2</v>
      </c>
      <c r="J68" s="98">
        <v>4.8499999999999995E-2</v>
      </c>
      <c r="K68" s="94">
        <v>97161000</v>
      </c>
      <c r="L68" s="106">
        <v>101.1557</v>
      </c>
      <c r="M68" s="94">
        <v>98283.901040000012</v>
      </c>
      <c r="N68" s="84"/>
      <c r="O68" s="95">
        <v>4.9525502718765265E-3</v>
      </c>
      <c r="P68" s="95">
        <f>M68/'סכום נכסי הקרן'!$C$42</f>
        <v>1.4997032496708938E-3</v>
      </c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</row>
    <row r="69" spans="2:39" s="140" customFormat="1">
      <c r="B69" s="87" t="s">
        <v>2071</v>
      </c>
      <c r="C69" s="84" t="s">
        <v>2072</v>
      </c>
      <c r="D69" s="84" t="s">
        <v>283</v>
      </c>
      <c r="E69" s="84"/>
      <c r="F69" s="107">
        <v>41974</v>
      </c>
      <c r="G69" s="94">
        <v>8.6</v>
      </c>
      <c r="H69" s="97" t="s">
        <v>182</v>
      </c>
      <c r="I69" s="98">
        <v>4.8000000000000001E-2</v>
      </c>
      <c r="J69" s="98">
        <v>4.8500000000000008E-2</v>
      </c>
      <c r="K69" s="94">
        <v>329104000</v>
      </c>
      <c r="L69" s="106">
        <v>100.4713</v>
      </c>
      <c r="M69" s="94">
        <v>330654.99650999997</v>
      </c>
      <c r="N69" s="84"/>
      <c r="O69" s="95">
        <v>1.6661787693962826E-2</v>
      </c>
      <c r="P69" s="95">
        <f>M69/'סכום נכסי הקרן'!$C$42</f>
        <v>5.0454282699274201E-3</v>
      </c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</row>
    <row r="70" spans="2:39" s="140" customFormat="1">
      <c r="B70" s="87" t="s">
        <v>2073</v>
      </c>
      <c r="C70" s="84" t="s">
        <v>2074</v>
      </c>
      <c r="D70" s="84" t="s">
        <v>283</v>
      </c>
      <c r="E70" s="84"/>
      <c r="F70" s="107">
        <v>42005</v>
      </c>
      <c r="G70" s="94">
        <v>8.4800000000000022</v>
      </c>
      <c r="H70" s="97" t="s">
        <v>182</v>
      </c>
      <c r="I70" s="98">
        <v>4.8000000000000001E-2</v>
      </c>
      <c r="J70" s="98">
        <v>4.8500000000000015E-2</v>
      </c>
      <c r="K70" s="94">
        <v>28183000</v>
      </c>
      <c r="L70" s="106">
        <v>102.6811</v>
      </c>
      <c r="M70" s="94">
        <v>28938.609419999993</v>
      </c>
      <c r="N70" s="84"/>
      <c r="O70" s="95">
        <v>1.4582237419780541E-3</v>
      </c>
      <c r="P70" s="95">
        <f>M70/'סכום נכסי הקרן'!$C$42</f>
        <v>4.4157106228890811E-4</v>
      </c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</row>
    <row r="71" spans="2:39" s="140" customFormat="1">
      <c r="B71" s="87" t="s">
        <v>2075</v>
      </c>
      <c r="C71" s="84" t="s">
        <v>2076</v>
      </c>
      <c r="D71" s="84" t="s">
        <v>283</v>
      </c>
      <c r="E71" s="84"/>
      <c r="F71" s="107">
        <v>42036</v>
      </c>
      <c r="G71" s="94">
        <v>8.5600000000000041</v>
      </c>
      <c r="H71" s="97" t="s">
        <v>182</v>
      </c>
      <c r="I71" s="98">
        <v>4.8000000000000001E-2</v>
      </c>
      <c r="J71" s="98">
        <v>4.8500000000000022E-2</v>
      </c>
      <c r="K71" s="94">
        <v>194187000</v>
      </c>
      <c r="L71" s="106">
        <v>102.276</v>
      </c>
      <c r="M71" s="94">
        <v>198606.67842999994</v>
      </c>
      <c r="N71" s="84"/>
      <c r="O71" s="95">
        <v>1.0007840031244551E-2</v>
      </c>
      <c r="P71" s="95">
        <f>M71/'סכום נכסי הקרן'!$C$42</f>
        <v>3.0305174895997704E-3</v>
      </c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</row>
    <row r="72" spans="2:39" s="140" customFormat="1">
      <c r="B72" s="87" t="s">
        <v>2077</v>
      </c>
      <c r="C72" s="84" t="s">
        <v>2078</v>
      </c>
      <c r="D72" s="84" t="s">
        <v>283</v>
      </c>
      <c r="E72" s="84"/>
      <c r="F72" s="107">
        <v>42064</v>
      </c>
      <c r="G72" s="94">
        <v>8.64</v>
      </c>
      <c r="H72" s="97" t="s">
        <v>182</v>
      </c>
      <c r="I72" s="98">
        <v>4.8000000000000001E-2</v>
      </c>
      <c r="J72" s="98">
        <v>4.8600000000000004E-2</v>
      </c>
      <c r="K72" s="94">
        <v>481429000</v>
      </c>
      <c r="L72" s="106">
        <v>102.7895</v>
      </c>
      <c r="M72" s="94">
        <v>494858.68900999997</v>
      </c>
      <c r="N72" s="84"/>
      <c r="O72" s="95">
        <v>2.4936052688827384E-2</v>
      </c>
      <c r="P72" s="95">
        <f>M72/'סכום נכסי הקרן'!$C$42</f>
        <v>7.5509943763234968E-3</v>
      </c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</row>
    <row r="73" spans="2:39" s="140" customFormat="1">
      <c r="B73" s="87" t="s">
        <v>2079</v>
      </c>
      <c r="C73" s="84" t="s">
        <v>2080</v>
      </c>
      <c r="D73" s="84" t="s">
        <v>283</v>
      </c>
      <c r="E73" s="84"/>
      <c r="F73" s="107">
        <v>42095</v>
      </c>
      <c r="G73" s="94">
        <v>8.7200000000000006</v>
      </c>
      <c r="H73" s="97" t="s">
        <v>182</v>
      </c>
      <c r="I73" s="98">
        <v>4.8000000000000001E-2</v>
      </c>
      <c r="J73" s="98">
        <v>4.8600000000000004E-2</v>
      </c>
      <c r="K73" s="94">
        <v>287715000</v>
      </c>
      <c r="L73" s="106">
        <v>103.1168</v>
      </c>
      <c r="M73" s="94">
        <v>296682.58344999998</v>
      </c>
      <c r="N73" s="84"/>
      <c r="O73" s="95">
        <v>1.4949909331827712E-2</v>
      </c>
      <c r="P73" s="95">
        <f>M73/'סכום נכסי הקרן'!$C$42</f>
        <v>4.5270469508494494E-3</v>
      </c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</row>
    <row r="74" spans="2:39" s="140" customFormat="1">
      <c r="B74" s="87" t="s">
        <v>2081</v>
      </c>
      <c r="C74" s="84" t="s">
        <v>2082</v>
      </c>
      <c r="D74" s="84" t="s">
        <v>283</v>
      </c>
      <c r="E74" s="84"/>
      <c r="F74" s="107">
        <v>42125</v>
      </c>
      <c r="G74" s="94">
        <v>8.8099999999999987</v>
      </c>
      <c r="H74" s="97" t="s">
        <v>182</v>
      </c>
      <c r="I74" s="98">
        <v>4.8000000000000001E-2</v>
      </c>
      <c r="J74" s="98">
        <v>4.8599999999999997E-2</v>
      </c>
      <c r="K74" s="94">
        <v>273555000</v>
      </c>
      <c r="L74" s="106">
        <v>102.3981</v>
      </c>
      <c r="M74" s="94">
        <v>280115.25020000001</v>
      </c>
      <c r="N74" s="84"/>
      <c r="O74" s="95">
        <v>1.4115077279748674E-2</v>
      </c>
      <c r="P74" s="95">
        <f>M74/'סכום נכסי הקרן'!$C$42</f>
        <v>4.2742478326775564E-3</v>
      </c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</row>
    <row r="75" spans="2:39" s="140" customFormat="1">
      <c r="B75" s="87" t="s">
        <v>2083</v>
      </c>
      <c r="C75" s="84" t="s">
        <v>2084</v>
      </c>
      <c r="D75" s="84" t="s">
        <v>283</v>
      </c>
      <c r="E75" s="84"/>
      <c r="F75" s="107">
        <v>42156</v>
      </c>
      <c r="G75" s="94">
        <v>8.89</v>
      </c>
      <c r="H75" s="97" t="s">
        <v>182</v>
      </c>
      <c r="I75" s="98">
        <v>4.8000000000000001E-2</v>
      </c>
      <c r="J75" s="98">
        <v>4.8499999999999995E-2</v>
      </c>
      <c r="K75" s="94">
        <v>102930000</v>
      </c>
      <c r="L75" s="106">
        <v>101.379</v>
      </c>
      <c r="M75" s="94">
        <v>104349.43634999999</v>
      </c>
      <c r="N75" s="84"/>
      <c r="O75" s="95">
        <v>5.2581941080566885E-3</v>
      </c>
      <c r="P75" s="95">
        <f>M75/'סכום נכסי הקרן'!$C$42</f>
        <v>1.5922565866787358E-3</v>
      </c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</row>
    <row r="76" spans="2:39" s="140" customFormat="1">
      <c r="B76" s="87" t="s">
        <v>2085</v>
      </c>
      <c r="C76" s="84" t="s">
        <v>2086</v>
      </c>
      <c r="D76" s="84" t="s">
        <v>283</v>
      </c>
      <c r="E76" s="84"/>
      <c r="F76" s="107">
        <v>42218</v>
      </c>
      <c r="G76" s="94">
        <v>8.85</v>
      </c>
      <c r="H76" s="97" t="s">
        <v>182</v>
      </c>
      <c r="I76" s="98">
        <v>4.8000000000000001E-2</v>
      </c>
      <c r="J76" s="98">
        <v>4.8499999999999995E-2</v>
      </c>
      <c r="K76" s="94">
        <v>113473000</v>
      </c>
      <c r="L76" s="106">
        <v>102.4652</v>
      </c>
      <c r="M76" s="94">
        <v>116270.34797000002</v>
      </c>
      <c r="N76" s="84"/>
      <c r="O76" s="95">
        <v>5.8588918160223024E-3</v>
      </c>
      <c r="P76" s="95">
        <f>M76/'סכום נכסי הקרן'!$C$42</f>
        <v>1.774156467598985E-3</v>
      </c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</row>
    <row r="77" spans="2:39" s="140" customFormat="1">
      <c r="B77" s="87" t="s">
        <v>2087</v>
      </c>
      <c r="C77" s="84" t="s">
        <v>2088</v>
      </c>
      <c r="D77" s="84" t="s">
        <v>283</v>
      </c>
      <c r="E77" s="84"/>
      <c r="F77" s="107">
        <v>42309</v>
      </c>
      <c r="G77" s="94">
        <v>9.1000000000000014</v>
      </c>
      <c r="H77" s="97" t="s">
        <v>182</v>
      </c>
      <c r="I77" s="98">
        <v>4.8000000000000001E-2</v>
      </c>
      <c r="J77" s="98">
        <v>4.8499999999999995E-2</v>
      </c>
      <c r="K77" s="94">
        <v>244582000</v>
      </c>
      <c r="L77" s="106">
        <v>101.67749999999999</v>
      </c>
      <c r="M77" s="94">
        <v>248684.81947999998</v>
      </c>
      <c r="N77" s="84"/>
      <c r="O77" s="95">
        <v>1.2531290041346517E-2</v>
      </c>
      <c r="P77" s="95">
        <f>M77/'סכום נכסי הקרן'!$C$42</f>
        <v>3.7946543428937496E-3</v>
      </c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</row>
    <row r="78" spans="2:39" s="140" customFormat="1">
      <c r="B78" s="87" t="s">
        <v>2089</v>
      </c>
      <c r="C78" s="84" t="s">
        <v>2090</v>
      </c>
      <c r="D78" s="84" t="s">
        <v>283</v>
      </c>
      <c r="E78" s="84"/>
      <c r="F78" s="107">
        <v>42339</v>
      </c>
      <c r="G78" s="94">
        <v>9.1900000000000013</v>
      </c>
      <c r="H78" s="97" t="s">
        <v>182</v>
      </c>
      <c r="I78" s="98">
        <v>4.8000000000000001E-2</v>
      </c>
      <c r="J78" s="98">
        <v>4.8499999999999995E-2</v>
      </c>
      <c r="K78" s="94">
        <v>195315000</v>
      </c>
      <c r="L78" s="106">
        <v>101.1746</v>
      </c>
      <c r="M78" s="94">
        <v>197609.13822999998</v>
      </c>
      <c r="N78" s="84"/>
      <c r="O78" s="95">
        <v>9.9575737319173904E-3</v>
      </c>
      <c r="P78" s="95">
        <f>M78/'סכום נכסי הקרן'!$C$42</f>
        <v>3.0152961332658534E-3</v>
      </c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</row>
    <row r="79" spans="2:39" s="140" customFormat="1">
      <c r="B79" s="87" t="s">
        <v>2091</v>
      </c>
      <c r="C79" s="84" t="s">
        <v>2092</v>
      </c>
      <c r="D79" s="84" t="s">
        <v>283</v>
      </c>
      <c r="E79" s="84"/>
      <c r="F79" s="107">
        <v>42370</v>
      </c>
      <c r="G79" s="94">
        <v>9.0499999999999989</v>
      </c>
      <c r="H79" s="97" t="s">
        <v>182</v>
      </c>
      <c r="I79" s="98">
        <v>4.8000000000000001E-2</v>
      </c>
      <c r="J79" s="98">
        <v>4.8499999999999995E-2</v>
      </c>
      <c r="K79" s="94">
        <v>104113000</v>
      </c>
      <c r="L79" s="106">
        <v>103.6103</v>
      </c>
      <c r="M79" s="94">
        <v>107871.83228000002</v>
      </c>
      <c r="N79" s="84"/>
      <c r="O79" s="95">
        <v>5.4356885169698907E-3</v>
      </c>
      <c r="P79" s="95">
        <f>M79/'סכום נכסי הקרן'!$C$42</f>
        <v>1.6460044392461533E-3</v>
      </c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</row>
    <row r="80" spans="2:39" s="140" customFormat="1">
      <c r="B80" s="87" t="s">
        <v>2093</v>
      </c>
      <c r="C80" s="84" t="s">
        <v>2094</v>
      </c>
      <c r="D80" s="84" t="s">
        <v>283</v>
      </c>
      <c r="E80" s="84"/>
      <c r="F80" s="107">
        <v>42461</v>
      </c>
      <c r="G80" s="94">
        <v>9.3000000000000007</v>
      </c>
      <c r="H80" s="97" t="s">
        <v>182</v>
      </c>
      <c r="I80" s="98">
        <v>4.8000000000000001E-2</v>
      </c>
      <c r="J80" s="98">
        <v>4.8500000000000008E-2</v>
      </c>
      <c r="K80" s="94">
        <v>283638000</v>
      </c>
      <c r="L80" s="106">
        <v>103.3261</v>
      </c>
      <c r="M80" s="94">
        <v>293072.02665999997</v>
      </c>
      <c r="N80" s="84"/>
      <c r="O80" s="95">
        <v>1.4767972475203934E-2</v>
      </c>
      <c r="P80" s="95">
        <f>M80/'סכום נכסי הקרן'!$C$42</f>
        <v>4.4719538614035942E-3</v>
      </c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</row>
    <row r="81" spans="2:39" s="140" customFormat="1">
      <c r="B81" s="87" t="s">
        <v>2095</v>
      </c>
      <c r="C81" s="84" t="s">
        <v>2096</v>
      </c>
      <c r="D81" s="84" t="s">
        <v>283</v>
      </c>
      <c r="E81" s="84"/>
      <c r="F81" s="107">
        <v>42491</v>
      </c>
      <c r="G81" s="94">
        <v>9.379999999999999</v>
      </c>
      <c r="H81" s="97" t="s">
        <v>182</v>
      </c>
      <c r="I81" s="98">
        <v>4.8000000000000001E-2</v>
      </c>
      <c r="J81" s="98">
        <v>4.8600000000000011E-2</v>
      </c>
      <c r="K81" s="94">
        <v>304960000</v>
      </c>
      <c r="L81" s="106">
        <v>103.12820000000001</v>
      </c>
      <c r="M81" s="94">
        <v>314499.70621999999</v>
      </c>
      <c r="N81" s="84"/>
      <c r="O81" s="95">
        <v>1.5847718589344958E-2</v>
      </c>
      <c r="P81" s="95">
        <f>M81/'סכום נכסי הקרן'!$C$42</f>
        <v>4.7989164700200362E-3</v>
      </c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</row>
    <row r="82" spans="2:39" s="140" customFormat="1">
      <c r="B82" s="87" t="s">
        <v>2097</v>
      </c>
      <c r="C82" s="84" t="s">
        <v>2098</v>
      </c>
      <c r="D82" s="84" t="s">
        <v>283</v>
      </c>
      <c r="E82" s="84"/>
      <c r="F82" s="107">
        <v>42522</v>
      </c>
      <c r="G82" s="94">
        <v>9.4700000000000006</v>
      </c>
      <c r="H82" s="97" t="s">
        <v>182</v>
      </c>
      <c r="I82" s="98">
        <v>4.8000000000000001E-2</v>
      </c>
      <c r="J82" s="98">
        <v>4.8600000000000018E-2</v>
      </c>
      <c r="K82" s="94">
        <v>173660000</v>
      </c>
      <c r="L82" s="106">
        <v>102.30410000000001</v>
      </c>
      <c r="M82" s="94">
        <v>177661.30187999998</v>
      </c>
      <c r="N82" s="84"/>
      <c r="O82" s="95">
        <v>8.9523972859973829E-3</v>
      </c>
      <c r="P82" s="95">
        <f>M82/'סכום נכסי הקרן'!$C$42</f>
        <v>2.7109142896328568E-3</v>
      </c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</row>
    <row r="83" spans="2:39" s="140" customFormat="1">
      <c r="B83" s="87" t="s">
        <v>2099</v>
      </c>
      <c r="C83" s="84" t="s">
        <v>2100</v>
      </c>
      <c r="D83" s="84" t="s">
        <v>283</v>
      </c>
      <c r="E83" s="84"/>
      <c r="F83" s="107">
        <v>42552</v>
      </c>
      <c r="G83" s="94">
        <v>9.3199999999999985</v>
      </c>
      <c r="H83" s="97" t="s">
        <v>182</v>
      </c>
      <c r="I83" s="98">
        <v>4.8000000000000001E-2</v>
      </c>
      <c r="J83" s="98">
        <v>4.8599999999999997E-2</v>
      </c>
      <c r="K83" s="94">
        <v>53454000</v>
      </c>
      <c r="L83" s="106">
        <v>104.02889999999999</v>
      </c>
      <c r="M83" s="94">
        <v>55607.60138</v>
      </c>
      <c r="N83" s="84"/>
      <c r="O83" s="95">
        <v>2.8020808944166473E-3</v>
      </c>
      <c r="P83" s="95">
        <f>M83/'סכום נכסי הקרן'!$C$42</f>
        <v>8.4851028106881158E-4</v>
      </c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</row>
    <row r="84" spans="2:39" s="140" customFormat="1">
      <c r="B84" s="87" t="s">
        <v>2101</v>
      </c>
      <c r="C84" s="84" t="s">
        <v>2102</v>
      </c>
      <c r="D84" s="84" t="s">
        <v>283</v>
      </c>
      <c r="E84" s="84"/>
      <c r="F84" s="107">
        <v>42583</v>
      </c>
      <c r="G84" s="94">
        <v>9.4100000000000019</v>
      </c>
      <c r="H84" s="97" t="s">
        <v>182</v>
      </c>
      <c r="I84" s="98">
        <v>4.8000000000000001E-2</v>
      </c>
      <c r="J84" s="98">
        <v>4.8499999999999995E-2</v>
      </c>
      <c r="K84" s="94">
        <v>457624000</v>
      </c>
      <c r="L84" s="106">
        <v>103.3173</v>
      </c>
      <c r="M84" s="94">
        <v>472804.56306999992</v>
      </c>
      <c r="N84" s="84"/>
      <c r="O84" s="95">
        <v>2.3824739785448693E-2</v>
      </c>
      <c r="P84" s="95">
        <f>M84/'סכום נכסי הקרן'!$C$42</f>
        <v>7.2144728912085709E-3</v>
      </c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</row>
    <row r="85" spans="2:39" s="140" customFormat="1">
      <c r="B85" s="87" t="s">
        <v>2103</v>
      </c>
      <c r="C85" s="84" t="s">
        <v>2104</v>
      </c>
      <c r="D85" s="84" t="s">
        <v>283</v>
      </c>
      <c r="E85" s="84"/>
      <c r="F85" s="107">
        <v>42614</v>
      </c>
      <c r="G85" s="94">
        <v>9.49</v>
      </c>
      <c r="H85" s="97" t="s">
        <v>182</v>
      </c>
      <c r="I85" s="98">
        <v>4.8000000000000001E-2</v>
      </c>
      <c r="J85" s="98">
        <v>4.8499999999999988E-2</v>
      </c>
      <c r="K85" s="94">
        <v>140188000</v>
      </c>
      <c r="L85" s="106">
        <v>102.48480000000001</v>
      </c>
      <c r="M85" s="94">
        <v>143671.44628</v>
      </c>
      <c r="N85" s="84"/>
      <c r="O85" s="95">
        <v>7.239639989923905E-3</v>
      </c>
      <c r="P85" s="95">
        <f>M85/'סכום נכסי הקרן'!$C$42</f>
        <v>2.1922668167530567E-3</v>
      </c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</row>
    <row r="86" spans="2:39" s="140" customFormat="1">
      <c r="B86" s="87" t="s">
        <v>2105</v>
      </c>
      <c r="C86" s="84" t="s">
        <v>2106</v>
      </c>
      <c r="D86" s="84" t="s">
        <v>283</v>
      </c>
      <c r="E86" s="84"/>
      <c r="F86" s="107">
        <v>42644</v>
      </c>
      <c r="G86" s="94">
        <v>9.5700000000000021</v>
      </c>
      <c r="H86" s="97" t="s">
        <v>182</v>
      </c>
      <c r="I86" s="98">
        <v>4.8000000000000001E-2</v>
      </c>
      <c r="J86" s="98">
        <v>4.8600000000000011E-2</v>
      </c>
      <c r="K86" s="94">
        <v>107831000</v>
      </c>
      <c r="L86" s="106">
        <v>102.3888</v>
      </c>
      <c r="M86" s="94">
        <v>110406.92017999997</v>
      </c>
      <c r="N86" s="84"/>
      <c r="O86" s="95">
        <v>5.5634322281527208E-3</v>
      </c>
      <c r="P86" s="95">
        <f>M86/'סכום נכסי הקרן'!$C$42</f>
        <v>1.6846870670376975E-3</v>
      </c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</row>
    <row r="87" spans="2:39" s="140" customFormat="1">
      <c r="B87" s="87" t="s">
        <v>2107</v>
      </c>
      <c r="C87" s="84" t="s">
        <v>2108</v>
      </c>
      <c r="D87" s="84" t="s">
        <v>283</v>
      </c>
      <c r="E87" s="84"/>
      <c r="F87" s="107">
        <v>42675</v>
      </c>
      <c r="G87" s="94">
        <v>9.66</v>
      </c>
      <c r="H87" s="97" t="s">
        <v>182</v>
      </c>
      <c r="I87" s="98">
        <v>4.8000000000000001E-2</v>
      </c>
      <c r="J87" s="98">
        <v>4.8500000000000008E-2</v>
      </c>
      <c r="K87" s="94">
        <v>157278000</v>
      </c>
      <c r="L87" s="106">
        <v>102.0872</v>
      </c>
      <c r="M87" s="94">
        <v>160560.69490999999</v>
      </c>
      <c r="N87" s="84"/>
      <c r="O87" s="95">
        <v>8.0906934382425112E-3</v>
      </c>
      <c r="P87" s="95">
        <f>M87/'סכום נכסי הקרן'!$C$42</f>
        <v>2.4499780063465815E-3</v>
      </c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</row>
    <row r="88" spans="2:39" s="140" customFormat="1">
      <c r="B88" s="87" t="s">
        <v>2109</v>
      </c>
      <c r="C88" s="84" t="s">
        <v>2110</v>
      </c>
      <c r="D88" s="84" t="s">
        <v>283</v>
      </c>
      <c r="E88" s="84"/>
      <c r="F88" s="107">
        <v>42705</v>
      </c>
      <c r="G88" s="94">
        <v>9.7399999999999984</v>
      </c>
      <c r="H88" s="97" t="s">
        <v>182</v>
      </c>
      <c r="I88" s="98">
        <v>4.8000000000000001E-2</v>
      </c>
      <c r="J88" s="98">
        <v>4.8500000000000008E-2</v>
      </c>
      <c r="K88" s="94">
        <v>175719000</v>
      </c>
      <c r="L88" s="106">
        <v>101.4794</v>
      </c>
      <c r="M88" s="94">
        <v>178318.64333000002</v>
      </c>
      <c r="N88" s="84"/>
      <c r="O88" s="95">
        <v>8.9855208855133244E-3</v>
      </c>
      <c r="P88" s="95">
        <f>M88/'סכום נכסי הקרן'!$C$42</f>
        <v>2.7209445906107069E-3</v>
      </c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</row>
    <row r="89" spans="2:39" s="140" customFormat="1">
      <c r="B89" s="87" t="s">
        <v>2111</v>
      </c>
      <c r="C89" s="84" t="s">
        <v>2112</v>
      </c>
      <c r="D89" s="84" t="s">
        <v>283</v>
      </c>
      <c r="E89" s="84"/>
      <c r="F89" s="107">
        <v>42736</v>
      </c>
      <c r="G89" s="94">
        <v>9.6000000000000014</v>
      </c>
      <c r="H89" s="97" t="s">
        <v>182</v>
      </c>
      <c r="I89" s="98">
        <v>4.8000000000000001E-2</v>
      </c>
      <c r="J89" s="98">
        <v>4.8499999999999988E-2</v>
      </c>
      <c r="K89" s="94">
        <v>355923000</v>
      </c>
      <c r="L89" s="106">
        <v>103.9239</v>
      </c>
      <c r="M89" s="94">
        <v>369889.19932000001</v>
      </c>
      <c r="N89" s="84"/>
      <c r="O89" s="95">
        <v>1.8638808953166237E-2</v>
      </c>
      <c r="P89" s="95">
        <f>M89/'סכום נכסי הקרן'!$C$42</f>
        <v>5.6440986608031051E-3</v>
      </c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</row>
    <row r="90" spans="2:39" s="140" customFormat="1">
      <c r="B90" s="87" t="s">
        <v>2113</v>
      </c>
      <c r="C90" s="84" t="s">
        <v>2114</v>
      </c>
      <c r="D90" s="84" t="s">
        <v>283</v>
      </c>
      <c r="E90" s="84"/>
      <c r="F90" s="107">
        <v>42767</v>
      </c>
      <c r="G90" s="94">
        <v>9.6800000000000015</v>
      </c>
      <c r="H90" s="97" t="s">
        <v>182</v>
      </c>
      <c r="I90" s="98">
        <v>4.8000000000000001E-2</v>
      </c>
      <c r="J90" s="98">
        <v>4.8500000000000008E-2</v>
      </c>
      <c r="K90" s="94">
        <v>194559000</v>
      </c>
      <c r="L90" s="106">
        <v>103.51390000000001</v>
      </c>
      <c r="M90" s="94">
        <v>201395.52830000001</v>
      </c>
      <c r="N90" s="84"/>
      <c r="O90" s="95">
        <v>1.0148370871348978E-2</v>
      </c>
      <c r="P90" s="95">
        <f>M90/'סכום נכסי הקרן'!$C$42</f>
        <v>3.0730722434162798E-3</v>
      </c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</row>
    <row r="91" spans="2:39" s="140" customFormat="1">
      <c r="B91" s="87" t="s">
        <v>2115</v>
      </c>
      <c r="C91" s="84" t="s">
        <v>2116</v>
      </c>
      <c r="D91" s="84" t="s">
        <v>283</v>
      </c>
      <c r="E91" s="84"/>
      <c r="F91" s="107">
        <v>42795</v>
      </c>
      <c r="G91" s="94">
        <v>9.759999999999998</v>
      </c>
      <c r="H91" s="97" t="s">
        <v>182</v>
      </c>
      <c r="I91" s="98">
        <v>4.8000000000000001E-2</v>
      </c>
      <c r="J91" s="98">
        <v>4.8499999999999995E-2</v>
      </c>
      <c r="K91" s="94">
        <v>241051000</v>
      </c>
      <c r="L91" s="106">
        <v>103.3121</v>
      </c>
      <c r="M91" s="94">
        <v>249034.76675000001</v>
      </c>
      <c r="N91" s="84"/>
      <c r="O91" s="95">
        <v>1.254892397151048E-2</v>
      </c>
      <c r="P91" s="95">
        <f>M91/'סכום נכסי הקרן'!$C$42</f>
        <v>3.7999941498456421E-3</v>
      </c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</row>
    <row r="92" spans="2:39" s="140" customFormat="1">
      <c r="B92" s="87" t="s">
        <v>2117</v>
      </c>
      <c r="C92" s="84" t="s">
        <v>2118</v>
      </c>
      <c r="D92" s="84" t="s">
        <v>283</v>
      </c>
      <c r="E92" s="84"/>
      <c r="F92" s="107">
        <v>42826</v>
      </c>
      <c r="G92" s="94">
        <v>9.8499999999999979</v>
      </c>
      <c r="H92" s="97" t="s">
        <v>182</v>
      </c>
      <c r="I92" s="98">
        <v>4.8000000000000001E-2</v>
      </c>
      <c r="J92" s="98">
        <v>4.8499999999999995E-2</v>
      </c>
      <c r="K92" s="94">
        <v>170117000</v>
      </c>
      <c r="L92" s="106">
        <v>102.9044</v>
      </c>
      <c r="M92" s="94">
        <v>175057.88002000001</v>
      </c>
      <c r="N92" s="84"/>
      <c r="O92" s="95">
        <v>8.8212102095370729E-3</v>
      </c>
      <c r="P92" s="95">
        <f>M92/'סכום נכסי הקרן'!$C$42</f>
        <v>2.6711889614520271E-3</v>
      </c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</row>
    <row r="93" spans="2:39" s="140" customFormat="1">
      <c r="B93" s="87" t="s">
        <v>2119</v>
      </c>
      <c r="C93" s="84" t="s">
        <v>2120</v>
      </c>
      <c r="D93" s="84" t="s">
        <v>283</v>
      </c>
      <c r="E93" s="84"/>
      <c r="F93" s="107">
        <v>42856</v>
      </c>
      <c r="G93" s="94">
        <v>9.9299999999999979</v>
      </c>
      <c r="H93" s="97" t="s">
        <v>182</v>
      </c>
      <c r="I93" s="98">
        <v>4.8000000000000001E-2</v>
      </c>
      <c r="J93" s="98">
        <v>4.8600000000000004E-2</v>
      </c>
      <c r="K93" s="94">
        <v>307442000</v>
      </c>
      <c r="L93" s="106">
        <v>102.1872</v>
      </c>
      <c r="M93" s="94">
        <v>314166.51129999995</v>
      </c>
      <c r="N93" s="84"/>
      <c r="O93" s="95">
        <v>1.5830928814273226E-2</v>
      </c>
      <c r="P93" s="95">
        <f>M93/'סכום נכסי הקרן'!$C$42</f>
        <v>4.7938322853365795E-3</v>
      </c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</row>
    <row r="94" spans="2:39" s="140" customFormat="1">
      <c r="B94" s="87" t="s">
        <v>2121</v>
      </c>
      <c r="C94" s="84" t="s">
        <v>2122</v>
      </c>
      <c r="D94" s="84" t="s">
        <v>283</v>
      </c>
      <c r="E94" s="84"/>
      <c r="F94" s="107">
        <v>42887</v>
      </c>
      <c r="G94" s="94">
        <v>10.010000000000003</v>
      </c>
      <c r="H94" s="97" t="s">
        <v>182</v>
      </c>
      <c r="I94" s="98">
        <v>4.8000000000000001E-2</v>
      </c>
      <c r="J94" s="98">
        <v>4.8499999999999995E-2</v>
      </c>
      <c r="K94" s="94">
        <v>269983000</v>
      </c>
      <c r="L94" s="106">
        <v>101.5849</v>
      </c>
      <c r="M94" s="94">
        <v>274262.06103999994</v>
      </c>
      <c r="N94" s="84"/>
      <c r="O94" s="95">
        <v>1.3820133618996895E-2</v>
      </c>
      <c r="P94" s="95">
        <f>M94/'סכום נכסי הקרן'!$C$42</f>
        <v>4.1849346622467448E-3</v>
      </c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</row>
    <row r="95" spans="2:39" s="140" customFormat="1">
      <c r="B95" s="87" t="s">
        <v>2123</v>
      </c>
      <c r="C95" s="84" t="s">
        <v>2124</v>
      </c>
      <c r="D95" s="84" t="s">
        <v>283</v>
      </c>
      <c r="E95" s="84"/>
      <c r="F95" s="107">
        <v>42918</v>
      </c>
      <c r="G95" s="94">
        <v>9.8599959630979512</v>
      </c>
      <c r="H95" s="97" t="s">
        <v>182</v>
      </c>
      <c r="I95" s="98">
        <v>4.8000000000000001E-2</v>
      </c>
      <c r="J95" s="98">
        <v>4.8500215301442683E-2</v>
      </c>
      <c r="K95" s="94">
        <v>117212000</v>
      </c>
      <c r="L95" s="106">
        <v>103.1865</v>
      </c>
      <c r="M95" s="94">
        <v>120946.9276</v>
      </c>
      <c r="N95" s="84"/>
      <c r="O95" s="95">
        <v>6.0945458292729817E-3</v>
      </c>
      <c r="P95" s="95">
        <f>M95/'סכום נכסי הקרן'!$C$42</f>
        <v>1.8455158824598307E-3</v>
      </c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</row>
    <row r="96" spans="2:39" s="140" customFormat="1">
      <c r="B96" s="87" t="s">
        <v>2125</v>
      </c>
      <c r="C96" s="84" t="s">
        <v>2126</v>
      </c>
      <c r="D96" s="84" t="s">
        <v>283</v>
      </c>
      <c r="E96" s="84"/>
      <c r="F96" s="107">
        <v>42949</v>
      </c>
      <c r="G96" s="94">
        <v>9.9500000000000028</v>
      </c>
      <c r="H96" s="97" t="s">
        <v>182</v>
      </c>
      <c r="I96" s="98">
        <v>4.8000000000000001E-2</v>
      </c>
      <c r="J96" s="98">
        <v>4.8500000000000015E-2</v>
      </c>
      <c r="K96" s="94">
        <v>287016000</v>
      </c>
      <c r="L96" s="106">
        <v>103.5125</v>
      </c>
      <c r="M96" s="94">
        <v>297097.48387999996</v>
      </c>
      <c r="N96" s="84"/>
      <c r="O96" s="95">
        <v>1.4970816267914445E-2</v>
      </c>
      <c r="P96" s="95">
        <f>M96/'סכום נכסי הקרן'!$C$42</f>
        <v>4.5333778709348007E-3</v>
      </c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</row>
    <row r="97" spans="2:39" s="140" customFormat="1">
      <c r="B97" s="87" t="s">
        <v>2127</v>
      </c>
      <c r="C97" s="84" t="s">
        <v>2128</v>
      </c>
      <c r="D97" s="84" t="s">
        <v>283</v>
      </c>
      <c r="E97" s="84"/>
      <c r="F97" s="107">
        <v>42979</v>
      </c>
      <c r="G97" s="94">
        <v>10.029999999999998</v>
      </c>
      <c r="H97" s="97" t="s">
        <v>182</v>
      </c>
      <c r="I97" s="98">
        <v>4.8000000000000001E-2</v>
      </c>
      <c r="J97" s="98">
        <v>4.8499999999999988E-2</v>
      </c>
      <c r="K97" s="94">
        <v>128924000</v>
      </c>
      <c r="L97" s="106">
        <v>103.221</v>
      </c>
      <c r="M97" s="94">
        <v>133076.63542000001</v>
      </c>
      <c r="N97" s="84"/>
      <c r="O97" s="95">
        <v>6.7057648298016149E-3</v>
      </c>
      <c r="P97" s="95">
        <f>M97/'סכום נכסי הקרן'!$C$42</f>
        <v>2.0306017616600167E-3</v>
      </c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</row>
    <row r="98" spans="2:39" s="140" customFormat="1">
      <c r="B98" s="87" t="s">
        <v>2129</v>
      </c>
      <c r="C98" s="84" t="s">
        <v>2130</v>
      </c>
      <c r="D98" s="84" t="s">
        <v>283</v>
      </c>
      <c r="E98" s="84"/>
      <c r="F98" s="107">
        <v>43009</v>
      </c>
      <c r="G98" s="94">
        <v>10.110000000000001</v>
      </c>
      <c r="H98" s="97" t="s">
        <v>182</v>
      </c>
      <c r="I98" s="98">
        <v>4.8000000000000001E-2</v>
      </c>
      <c r="J98" s="98">
        <v>4.8500000000000008E-2</v>
      </c>
      <c r="K98" s="94">
        <v>246406000</v>
      </c>
      <c r="L98" s="106">
        <v>102.5059</v>
      </c>
      <c r="M98" s="94">
        <v>252580.69141999999</v>
      </c>
      <c r="N98" s="84"/>
      <c r="O98" s="95">
        <v>1.2727603999497105E-2</v>
      </c>
      <c r="P98" s="95">
        <f>M98/'סכום נכסי הקרן'!$C$42</f>
        <v>3.8541010248721317E-3</v>
      </c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</row>
    <row r="99" spans="2:39" s="140" customFormat="1">
      <c r="B99" s="87" t="s">
        <v>2131</v>
      </c>
      <c r="C99" s="84" t="s">
        <v>2132</v>
      </c>
      <c r="D99" s="84" t="s">
        <v>283</v>
      </c>
      <c r="E99" s="84"/>
      <c r="F99" s="107">
        <v>43040</v>
      </c>
      <c r="G99" s="94">
        <v>10.200000000000001</v>
      </c>
      <c r="H99" s="97" t="s">
        <v>182</v>
      </c>
      <c r="I99" s="98">
        <v>4.8000000000000001E-2</v>
      </c>
      <c r="J99" s="98">
        <v>4.8499999999999995E-2</v>
      </c>
      <c r="K99" s="94">
        <v>264355000</v>
      </c>
      <c r="L99" s="106">
        <v>101.9997</v>
      </c>
      <c r="M99" s="94">
        <v>269641.29836000002</v>
      </c>
      <c r="N99" s="84"/>
      <c r="O99" s="95">
        <v>1.3587292235769781E-2</v>
      </c>
      <c r="P99" s="95">
        <f>M99/'סכום נכסי הקרן'!$C$42</f>
        <v>4.1144269520945647E-3</v>
      </c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</row>
    <row r="100" spans="2:39" s="140" customFormat="1">
      <c r="B100" s="87" t="s">
        <v>2133</v>
      </c>
      <c r="C100" s="84" t="s">
        <v>2134</v>
      </c>
      <c r="D100" s="84" t="s">
        <v>283</v>
      </c>
      <c r="E100" s="84"/>
      <c r="F100" s="107">
        <v>43070</v>
      </c>
      <c r="G100" s="94">
        <v>10.280000000000003</v>
      </c>
      <c r="H100" s="97" t="s">
        <v>182</v>
      </c>
      <c r="I100" s="98">
        <v>4.8000000000000001E-2</v>
      </c>
      <c r="J100" s="98">
        <v>4.8500000000000008E-2</v>
      </c>
      <c r="K100" s="94">
        <v>270718000</v>
      </c>
      <c r="L100" s="106">
        <v>101.2944</v>
      </c>
      <c r="M100" s="94">
        <v>274222.12130999996</v>
      </c>
      <c r="N100" s="84"/>
      <c r="O100" s="95">
        <v>1.3818121046046728E-2</v>
      </c>
      <c r="P100" s="95">
        <f>M100/'סכום נכסי הקרן'!$C$42</f>
        <v>4.1843252262939775E-3</v>
      </c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</row>
    <row r="101" spans="2:39" s="140" customFormat="1">
      <c r="B101" s="87" t="s">
        <v>2135</v>
      </c>
      <c r="C101" s="84" t="s">
        <v>2136</v>
      </c>
      <c r="D101" s="84" t="s">
        <v>283</v>
      </c>
      <c r="E101" s="84"/>
      <c r="F101" s="107">
        <v>43101</v>
      </c>
      <c r="G101" s="94">
        <v>10.119999999999997</v>
      </c>
      <c r="H101" s="97" t="s">
        <v>182</v>
      </c>
      <c r="I101" s="98">
        <v>4.8000000000000001E-2</v>
      </c>
      <c r="J101" s="98">
        <v>4.8499999999999995E-2</v>
      </c>
      <c r="K101" s="94">
        <v>369597000</v>
      </c>
      <c r="L101" s="106">
        <v>103.6253</v>
      </c>
      <c r="M101" s="94">
        <v>382996.15024000005</v>
      </c>
      <c r="N101" s="84"/>
      <c r="O101" s="95">
        <v>1.9299271477093732E-2</v>
      </c>
      <c r="P101" s="95">
        <f>M101/'סכום נכסי הקרן'!$C$42</f>
        <v>5.8440961851179063E-3</v>
      </c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</row>
    <row r="102" spans="2:39" s="140" customFormat="1">
      <c r="B102" s="87" t="s">
        <v>2137</v>
      </c>
      <c r="C102" s="84" t="s">
        <v>2138</v>
      </c>
      <c r="D102" s="84" t="s">
        <v>283</v>
      </c>
      <c r="E102" s="84"/>
      <c r="F102" s="107">
        <v>43132</v>
      </c>
      <c r="G102" s="94">
        <v>10.200000000000001</v>
      </c>
      <c r="H102" s="97" t="s">
        <v>182</v>
      </c>
      <c r="I102" s="98">
        <v>4.8000000000000001E-2</v>
      </c>
      <c r="J102" s="98">
        <v>4.8507680523957222E-2</v>
      </c>
      <c r="K102" s="94">
        <v>354824000</v>
      </c>
      <c r="L102" s="106">
        <v>103.11069999999999</v>
      </c>
      <c r="M102" s="94">
        <v>365861.62423999998</v>
      </c>
      <c r="N102" s="84"/>
      <c r="O102" s="95">
        <v>1.8435858440962419E-2</v>
      </c>
      <c r="P102" s="95">
        <f>M102/'סכום נכסי הקרן'!$C$42</f>
        <v>5.5826423350788003E-3</v>
      </c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</row>
    <row r="103" spans="2:39" s="140" customFormat="1">
      <c r="B103" s="87" t="s">
        <v>2139</v>
      </c>
      <c r="C103" s="84" t="s">
        <v>2140</v>
      </c>
      <c r="D103" s="84" t="s">
        <v>283</v>
      </c>
      <c r="E103" s="84"/>
      <c r="F103" s="107">
        <v>43161</v>
      </c>
      <c r="G103" s="94">
        <v>10.29</v>
      </c>
      <c r="H103" s="97" t="s">
        <v>182</v>
      </c>
      <c r="I103" s="98">
        <v>4.8000000000000001E-2</v>
      </c>
      <c r="J103" s="98">
        <v>4.8499999999999988E-2</v>
      </c>
      <c r="K103" s="94">
        <v>83465000</v>
      </c>
      <c r="L103" s="106">
        <v>103.20740000000001</v>
      </c>
      <c r="M103" s="94">
        <v>86142.055870000011</v>
      </c>
      <c r="N103" s="84"/>
      <c r="O103" s="95">
        <v>4.3407196672560098E-3</v>
      </c>
      <c r="P103" s="95">
        <f>M103/'סכום נכסי הקרן'!$C$42</f>
        <v>1.3144321679803227E-3</v>
      </c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</row>
    <row r="104" spans="2:39" s="140" customFormat="1">
      <c r="B104" s="87" t="s">
        <v>2141</v>
      </c>
      <c r="C104" s="84" t="s">
        <v>2142</v>
      </c>
      <c r="D104" s="84" t="s">
        <v>283</v>
      </c>
      <c r="E104" s="84"/>
      <c r="F104" s="107">
        <v>43221</v>
      </c>
      <c r="G104" s="94">
        <v>10.450000000000001</v>
      </c>
      <c r="H104" s="97" t="s">
        <v>182</v>
      </c>
      <c r="I104" s="98">
        <v>4.8000000000000001E-2</v>
      </c>
      <c r="J104" s="98">
        <v>4.8527589334131101E-2</v>
      </c>
      <c r="K104" s="94">
        <v>337822000</v>
      </c>
      <c r="L104" s="106">
        <v>101.9935</v>
      </c>
      <c r="M104" s="94">
        <v>344556.43712999998</v>
      </c>
      <c r="N104" s="84"/>
      <c r="O104" s="95">
        <v>1.7362284751909644E-2</v>
      </c>
      <c r="P104" s="95">
        <f>M104/'סכום נכסי הקרן'!$C$42</f>
        <v>5.257548825301348E-3</v>
      </c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</row>
    <row r="105" spans="2:39" s="140" customFormat="1">
      <c r="B105" s="87" t="s">
        <v>2143</v>
      </c>
      <c r="C105" s="84" t="s">
        <v>2144</v>
      </c>
      <c r="D105" s="84" t="s">
        <v>283</v>
      </c>
      <c r="E105" s="84"/>
      <c r="F105" s="107">
        <v>43252</v>
      </c>
      <c r="G105" s="94">
        <v>10.540000000000001</v>
      </c>
      <c r="H105" s="97" t="s">
        <v>182</v>
      </c>
      <c r="I105" s="98">
        <v>4.8000000000000001E-2</v>
      </c>
      <c r="J105" s="98">
        <v>4.8500000000000008E-2</v>
      </c>
      <c r="K105" s="94">
        <v>188257000</v>
      </c>
      <c r="L105" s="106">
        <v>101.1939</v>
      </c>
      <c r="M105" s="94">
        <v>190504.54745999994</v>
      </c>
      <c r="N105" s="84"/>
      <c r="O105" s="95">
        <v>9.5995716321104745E-3</v>
      </c>
      <c r="P105" s="95">
        <f>M105/'סכום נכסי הקרן'!$C$42</f>
        <v>2.9068879631321243E-3</v>
      </c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</row>
    <row r="106" spans="2:39" s="140" customFormat="1">
      <c r="B106" s="87" t="s">
        <v>2145</v>
      </c>
      <c r="C106" s="84" t="s">
        <v>2146</v>
      </c>
      <c r="D106" s="84" t="s">
        <v>283</v>
      </c>
      <c r="E106" s="84"/>
      <c r="F106" s="107">
        <v>43282</v>
      </c>
      <c r="G106" s="94">
        <v>10.370000000000001</v>
      </c>
      <c r="H106" s="97" t="s">
        <v>182</v>
      </c>
      <c r="I106" s="98">
        <v>4.8000000000000001E-2</v>
      </c>
      <c r="J106" s="98">
        <v>4.8500000000000015E-2</v>
      </c>
      <c r="K106" s="94">
        <v>144384000</v>
      </c>
      <c r="L106" s="106">
        <v>102.7038</v>
      </c>
      <c r="M106" s="94">
        <v>148287.82117999997</v>
      </c>
      <c r="N106" s="84"/>
      <c r="O106" s="95">
        <v>7.472260271823114E-3</v>
      </c>
      <c r="P106" s="95">
        <f>M106/'סכום נכסי הקרן'!$C$42</f>
        <v>2.2627075742522066E-3</v>
      </c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</row>
    <row r="107" spans="2:39" s="140" customFormat="1">
      <c r="B107" s="87" t="s">
        <v>2147</v>
      </c>
      <c r="C107" s="84" t="s">
        <v>2148</v>
      </c>
      <c r="D107" s="84" t="s">
        <v>283</v>
      </c>
      <c r="E107" s="84"/>
      <c r="F107" s="107">
        <v>43313</v>
      </c>
      <c r="G107" s="94">
        <v>10.450004381263129</v>
      </c>
      <c r="H107" s="97" t="s">
        <v>182</v>
      </c>
      <c r="I107" s="98">
        <v>4.8000000000000001E-2</v>
      </c>
      <c r="J107" s="98">
        <v>4.8532070624959713E-2</v>
      </c>
      <c r="K107" s="94">
        <v>407913000</v>
      </c>
      <c r="L107" s="106">
        <v>102.18989999999999</v>
      </c>
      <c r="M107" s="94">
        <v>416845.79220999999</v>
      </c>
      <c r="N107" s="84"/>
      <c r="O107" s="95">
        <v>2.1004963373401537E-2</v>
      </c>
      <c r="P107" s="95">
        <f>M107/'סכום נכסי הקרן'!$C$42</f>
        <v>6.3606041536197356E-3</v>
      </c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</row>
    <row r="108" spans="2:39" s="140" customFormat="1">
      <c r="B108" s="87" t="s">
        <v>2149</v>
      </c>
      <c r="C108" s="84" t="s">
        <v>2150</v>
      </c>
      <c r="D108" s="84" t="s">
        <v>283</v>
      </c>
      <c r="E108" s="84"/>
      <c r="F108" s="107">
        <v>43345</v>
      </c>
      <c r="G108" s="94">
        <v>10.540000000000001</v>
      </c>
      <c r="H108" s="97" t="s">
        <v>182</v>
      </c>
      <c r="I108" s="98">
        <v>4.8000000000000001E-2</v>
      </c>
      <c r="J108" s="98">
        <v>4.8500176766806395E-2</v>
      </c>
      <c r="K108" s="94">
        <v>378605000</v>
      </c>
      <c r="L108" s="106">
        <v>101.78100000000001</v>
      </c>
      <c r="M108" s="94">
        <v>385347.90772000002</v>
      </c>
      <c r="N108" s="84"/>
      <c r="O108" s="95">
        <v>1.9417777122715401E-2</v>
      </c>
      <c r="P108" s="95">
        <f>M108/'סכום נכסי הקרן'!$C$42</f>
        <v>5.8799813941691672E-3</v>
      </c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</row>
    <row r="109" spans="2:39" s="140" customFormat="1">
      <c r="B109" s="87" t="s">
        <v>2151</v>
      </c>
      <c r="C109" s="84" t="s">
        <v>2152</v>
      </c>
      <c r="D109" s="84" t="s">
        <v>283</v>
      </c>
      <c r="E109" s="84"/>
      <c r="F109" s="107">
        <v>43375</v>
      </c>
      <c r="G109" s="94">
        <v>10.620000000000001</v>
      </c>
      <c r="H109" s="97" t="s">
        <v>182</v>
      </c>
      <c r="I109" s="98">
        <v>4.8000000000000001E-2</v>
      </c>
      <c r="J109" s="98">
        <v>4.8500111509328085E-2</v>
      </c>
      <c r="K109" s="94">
        <v>135958000</v>
      </c>
      <c r="L109" s="106">
        <v>101.2795</v>
      </c>
      <c r="M109" s="94">
        <v>137697.54749999999</v>
      </c>
      <c r="N109" s="84"/>
      <c r="O109" s="95">
        <v>6.938613741331973E-3</v>
      </c>
      <c r="P109" s="95">
        <f>M109/'סכום נכסי הקרן'!$C$42</f>
        <v>2.1011117514903865E-3</v>
      </c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</row>
    <row r="110" spans="2:39" s="140" customFormat="1">
      <c r="B110" s="87" t="s">
        <v>2153</v>
      </c>
      <c r="C110" s="84" t="s">
        <v>2154</v>
      </c>
      <c r="D110" s="84" t="s">
        <v>283</v>
      </c>
      <c r="E110" s="84"/>
      <c r="F110" s="107">
        <v>43405</v>
      </c>
      <c r="G110" s="94">
        <v>10.700000000000001</v>
      </c>
      <c r="H110" s="97" t="s">
        <v>182</v>
      </c>
      <c r="I110" s="98">
        <v>4.8000000000000001E-2</v>
      </c>
      <c r="J110" s="98">
        <v>4.8499999999999995E-2</v>
      </c>
      <c r="K110" s="94">
        <v>92000</v>
      </c>
      <c r="L110" s="106">
        <v>100.7938</v>
      </c>
      <c r="M110" s="94">
        <v>92.730310000000003</v>
      </c>
      <c r="N110" s="84"/>
      <c r="O110" s="95">
        <v>4.6727034350700666E-6</v>
      </c>
      <c r="P110" s="95">
        <f>M110/'סכום נכסי הקרן'!$C$42</f>
        <v>1.4149616140428828E-6</v>
      </c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</row>
    <row r="111" spans="2:39" s="140" customFormat="1">
      <c r="B111" s="87" t="s">
        <v>2155</v>
      </c>
      <c r="C111" s="84" t="s">
        <v>2156</v>
      </c>
      <c r="D111" s="84" t="s">
        <v>283</v>
      </c>
      <c r="E111" s="84"/>
      <c r="F111" s="107">
        <v>43435</v>
      </c>
      <c r="G111" s="94">
        <v>10.790000000000003</v>
      </c>
      <c r="H111" s="97" t="s">
        <v>182</v>
      </c>
      <c r="I111" s="98">
        <v>4.8000000000000001E-2</v>
      </c>
      <c r="J111" s="98">
        <v>4.8500000000000008E-2</v>
      </c>
      <c r="K111" s="94">
        <v>157298000</v>
      </c>
      <c r="L111" s="106">
        <v>100.39619999999999</v>
      </c>
      <c r="M111" s="94">
        <v>157921.23593999996</v>
      </c>
      <c r="N111" s="84"/>
      <c r="O111" s="95">
        <v>7.9576904428266034E-3</v>
      </c>
      <c r="P111" s="95">
        <f>M111/'סכום נכסי הקרן'!$C$42</f>
        <v>2.4097027918628679E-3</v>
      </c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</row>
    <row r="112" spans="2:39" s="140" customFormat="1">
      <c r="B112" s="87" t="s">
        <v>2157</v>
      </c>
      <c r="C112" s="84" t="s">
        <v>2158</v>
      </c>
      <c r="D112" s="84" t="s">
        <v>283</v>
      </c>
      <c r="E112" s="84"/>
      <c r="F112" s="107">
        <v>40057</v>
      </c>
      <c r="G112" s="94">
        <v>4.96</v>
      </c>
      <c r="H112" s="97" t="s">
        <v>182</v>
      </c>
      <c r="I112" s="98">
        <v>4.8000000000000001E-2</v>
      </c>
      <c r="J112" s="98">
        <v>4.8499999999999995E-2</v>
      </c>
      <c r="K112" s="94">
        <v>108168000</v>
      </c>
      <c r="L112" s="106">
        <v>111.1019</v>
      </c>
      <c r="M112" s="94">
        <v>120176.66068</v>
      </c>
      <c r="N112" s="84"/>
      <c r="O112" s="95">
        <v>6.0557318871756801E-3</v>
      </c>
      <c r="P112" s="95">
        <f>M112/'סכום נכסי הקרן'!$C$42</f>
        <v>1.8337624641398982E-3</v>
      </c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</row>
    <row r="113" spans="2:39" s="140" customFormat="1">
      <c r="B113" s="87" t="s">
        <v>2159</v>
      </c>
      <c r="C113" s="84" t="s">
        <v>2160</v>
      </c>
      <c r="D113" s="84" t="s">
        <v>283</v>
      </c>
      <c r="E113" s="84"/>
      <c r="F113" s="107">
        <v>40087</v>
      </c>
      <c r="G113" s="94">
        <v>5.04</v>
      </c>
      <c r="H113" s="97" t="s">
        <v>182</v>
      </c>
      <c r="I113" s="98">
        <v>4.8000000000000001E-2</v>
      </c>
      <c r="J113" s="98">
        <v>4.8499999999999995E-2</v>
      </c>
      <c r="K113" s="94">
        <v>100332000</v>
      </c>
      <c r="L113" s="106">
        <v>110.13500000000001</v>
      </c>
      <c r="M113" s="94">
        <v>110500.62490000001</v>
      </c>
      <c r="N113" s="84"/>
      <c r="O113" s="95">
        <v>5.5681540323505767E-3</v>
      </c>
      <c r="P113" s="95">
        <f>M113/'סכום נכסי הקרן'!$C$42</f>
        <v>1.6861168970668939E-3</v>
      </c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</row>
    <row r="114" spans="2:39" s="140" customFormat="1">
      <c r="B114" s="87" t="s">
        <v>2161</v>
      </c>
      <c r="C114" s="84" t="s">
        <v>2162</v>
      </c>
      <c r="D114" s="84" t="s">
        <v>283</v>
      </c>
      <c r="E114" s="84"/>
      <c r="F114" s="107">
        <v>40118</v>
      </c>
      <c r="G114" s="94">
        <v>5.1200000000000019</v>
      </c>
      <c r="H114" s="97" t="s">
        <v>182</v>
      </c>
      <c r="I114" s="98">
        <v>4.8000000000000001E-2</v>
      </c>
      <c r="J114" s="98">
        <v>4.8500000000000008E-2</v>
      </c>
      <c r="K114" s="94">
        <v>122827000</v>
      </c>
      <c r="L114" s="106">
        <v>110.0129</v>
      </c>
      <c r="M114" s="94">
        <v>135125.5191</v>
      </c>
      <c r="N114" s="84"/>
      <c r="O114" s="95">
        <v>6.8090085891462666E-3</v>
      </c>
      <c r="P114" s="95">
        <f>M114/'סכום נכסי הקרן'!$C$42</f>
        <v>2.061865452667185E-3</v>
      </c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</row>
    <row r="115" spans="2:39" s="140" customFormat="1">
      <c r="B115" s="87" t="s">
        <v>2163</v>
      </c>
      <c r="C115" s="84" t="s">
        <v>2164</v>
      </c>
      <c r="D115" s="84" t="s">
        <v>283</v>
      </c>
      <c r="E115" s="84"/>
      <c r="F115" s="107">
        <v>39509</v>
      </c>
      <c r="G115" s="94">
        <v>3.7700000000000005</v>
      </c>
      <c r="H115" s="97" t="s">
        <v>182</v>
      </c>
      <c r="I115" s="98">
        <v>4.8000000000000001E-2</v>
      </c>
      <c r="J115" s="98">
        <v>4.8600000000000004E-2</v>
      </c>
      <c r="K115" s="94">
        <v>14639000</v>
      </c>
      <c r="L115" s="106">
        <v>119.0312</v>
      </c>
      <c r="M115" s="94">
        <v>17424.972180000001</v>
      </c>
      <c r="N115" s="84"/>
      <c r="O115" s="95">
        <v>8.7804869153878975E-4</v>
      </c>
      <c r="P115" s="95">
        <f>M115/'סכום נכסי הקרן'!$C$42</f>
        <v>2.6588573639476813E-4</v>
      </c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</row>
    <row r="116" spans="2:39" s="140" customFormat="1">
      <c r="B116" s="87" t="s">
        <v>2165</v>
      </c>
      <c r="C116" s="84" t="s">
        <v>2166</v>
      </c>
      <c r="D116" s="84" t="s">
        <v>283</v>
      </c>
      <c r="E116" s="84"/>
      <c r="F116" s="107">
        <v>39600</v>
      </c>
      <c r="G116" s="94">
        <v>4.0199999999999996</v>
      </c>
      <c r="H116" s="97" t="s">
        <v>182</v>
      </c>
      <c r="I116" s="98">
        <v>4.8000000000000001E-2</v>
      </c>
      <c r="J116" s="98">
        <v>4.8610951757617545E-2</v>
      </c>
      <c r="K116" s="94">
        <v>43655000</v>
      </c>
      <c r="L116" s="106">
        <v>115.8248</v>
      </c>
      <c r="M116" s="94">
        <v>50563.299639999997</v>
      </c>
      <c r="N116" s="84"/>
      <c r="O116" s="95">
        <v>2.547897272383809E-3</v>
      </c>
      <c r="P116" s="95">
        <f>M116/'סכום נכסי הקרן'!$C$42</f>
        <v>7.7153983492504556E-4</v>
      </c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</row>
    <row r="117" spans="2:39" s="140" customFormat="1">
      <c r="B117" s="87" t="s">
        <v>2167</v>
      </c>
      <c r="C117" s="84" t="s">
        <v>2168</v>
      </c>
      <c r="D117" s="84" t="s">
        <v>283</v>
      </c>
      <c r="E117" s="84"/>
      <c r="F117" s="107">
        <v>39630</v>
      </c>
      <c r="G117" s="94">
        <v>4.01</v>
      </c>
      <c r="H117" s="97" t="s">
        <v>182</v>
      </c>
      <c r="I117" s="98">
        <v>4.8000000000000001E-2</v>
      </c>
      <c r="J117" s="98">
        <v>4.8593148778177914E-2</v>
      </c>
      <c r="K117" s="94">
        <v>20479000</v>
      </c>
      <c r="L117" s="106">
        <v>117.3586</v>
      </c>
      <c r="M117" s="94">
        <v>24033.864510000003</v>
      </c>
      <c r="N117" s="84"/>
      <c r="O117" s="95">
        <v>1.2110724233951723E-3</v>
      </c>
      <c r="P117" s="95">
        <f>M117/'סכום נכסי הקרן'!$C$42</f>
        <v>3.6673009848406157E-4</v>
      </c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</row>
    <row r="118" spans="2:39" s="140" customFormat="1">
      <c r="B118" s="87" t="s">
        <v>2169</v>
      </c>
      <c r="C118" s="84" t="s">
        <v>2170</v>
      </c>
      <c r="D118" s="84" t="s">
        <v>283</v>
      </c>
      <c r="E118" s="84"/>
      <c r="F118" s="107">
        <v>39904</v>
      </c>
      <c r="G118" s="94">
        <v>4.6499999999999995</v>
      </c>
      <c r="H118" s="97" t="s">
        <v>182</v>
      </c>
      <c r="I118" s="98">
        <v>4.8000000000000001E-2</v>
      </c>
      <c r="J118" s="98">
        <v>4.8599999999999983E-2</v>
      </c>
      <c r="K118" s="94">
        <v>156290000</v>
      </c>
      <c r="L118" s="106">
        <v>114.95180000000001</v>
      </c>
      <c r="M118" s="94">
        <v>179658.10824999999</v>
      </c>
      <c r="N118" s="84"/>
      <c r="O118" s="95">
        <v>9.0530168567102259E-3</v>
      </c>
      <c r="P118" s="95">
        <f>M118/'סכום נכסי הקרן'!$C$42</f>
        <v>2.7413833386873282E-3</v>
      </c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</row>
    <row r="119" spans="2:39" s="140" customFormat="1">
      <c r="B119" s="87" t="s">
        <v>2171</v>
      </c>
      <c r="C119" s="84" t="s">
        <v>2172</v>
      </c>
      <c r="D119" s="84" t="s">
        <v>283</v>
      </c>
      <c r="E119" s="84"/>
      <c r="F119" s="107">
        <v>39965</v>
      </c>
      <c r="G119" s="94">
        <v>4.8200000000000012</v>
      </c>
      <c r="H119" s="97" t="s">
        <v>182</v>
      </c>
      <c r="I119" s="98">
        <v>4.8000000000000001E-2</v>
      </c>
      <c r="J119" s="98">
        <v>4.8518401234582849E-2</v>
      </c>
      <c r="K119" s="94">
        <v>73638000</v>
      </c>
      <c r="L119" s="106">
        <v>112.3627</v>
      </c>
      <c r="M119" s="94">
        <v>82741.677909999999</v>
      </c>
      <c r="N119" s="84"/>
      <c r="O119" s="95">
        <v>4.1693737742655888E-3</v>
      </c>
      <c r="P119" s="95">
        <f>M119/'סכום נכסי הקרן'!$C$42</f>
        <v>1.2625461742136949E-3</v>
      </c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</row>
    <row r="120" spans="2:39" s="140" customFormat="1">
      <c r="B120" s="87" t="s">
        <v>2173</v>
      </c>
      <c r="C120" s="84" t="s">
        <v>2174</v>
      </c>
      <c r="D120" s="84" t="s">
        <v>283</v>
      </c>
      <c r="E120" s="84"/>
      <c r="F120" s="107">
        <v>39995</v>
      </c>
      <c r="G120" s="94">
        <v>4.79</v>
      </c>
      <c r="H120" s="97" t="s">
        <v>182</v>
      </c>
      <c r="I120" s="98">
        <v>4.8000000000000001E-2</v>
      </c>
      <c r="J120" s="98">
        <v>4.8599999999999997E-2</v>
      </c>
      <c r="K120" s="94">
        <v>112496000</v>
      </c>
      <c r="L120" s="106">
        <v>114.1627</v>
      </c>
      <c r="M120" s="94">
        <v>128428.48092</v>
      </c>
      <c r="N120" s="84"/>
      <c r="O120" s="95">
        <v>6.4715431659369471E-3</v>
      </c>
      <c r="P120" s="95">
        <f>M120/'סכום נכסי הקרן'!$C$42</f>
        <v>1.9596760827353945E-3</v>
      </c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</row>
    <row r="121" spans="2:39" s="140" customFormat="1">
      <c r="B121" s="87" t="s">
        <v>2175</v>
      </c>
      <c r="C121" s="84" t="s">
        <v>2176</v>
      </c>
      <c r="D121" s="84" t="s">
        <v>283</v>
      </c>
      <c r="E121" s="84"/>
      <c r="F121" s="107">
        <v>40027</v>
      </c>
      <c r="G121" s="94">
        <v>4.879999999999999</v>
      </c>
      <c r="H121" s="97" t="s">
        <v>182</v>
      </c>
      <c r="I121" s="98">
        <v>4.8000000000000001E-2</v>
      </c>
      <c r="J121" s="98">
        <v>4.8500000000000008E-2</v>
      </c>
      <c r="K121" s="94">
        <v>141650000</v>
      </c>
      <c r="L121" s="106">
        <v>112.71429999999999</v>
      </c>
      <c r="M121" s="94">
        <v>159659.85331999999</v>
      </c>
      <c r="N121" s="84"/>
      <c r="O121" s="95">
        <v>8.0452998059765673E-3</v>
      </c>
      <c r="P121" s="95">
        <f>M121/'סכום נכסי הקרן'!$C$42</f>
        <v>2.4362321634804965E-3</v>
      </c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</row>
    <row r="122" spans="2:39" s="140" customFormat="1">
      <c r="B122" s="87" t="s">
        <v>2177</v>
      </c>
      <c r="C122" s="84" t="s">
        <v>2178</v>
      </c>
      <c r="D122" s="84" t="s">
        <v>283</v>
      </c>
      <c r="E122" s="84"/>
      <c r="F122" s="107">
        <v>40179</v>
      </c>
      <c r="G122" s="94">
        <v>5.17</v>
      </c>
      <c r="H122" s="97" t="s">
        <v>182</v>
      </c>
      <c r="I122" s="98">
        <v>4.8000000000000001E-2</v>
      </c>
      <c r="J122" s="98">
        <v>4.8500000000000008E-2</v>
      </c>
      <c r="K122" s="94">
        <v>55112000</v>
      </c>
      <c r="L122" s="106">
        <v>111.2383</v>
      </c>
      <c r="M122" s="94">
        <v>61305.634119999995</v>
      </c>
      <c r="N122" s="84"/>
      <c r="O122" s="95">
        <v>3.089206184489976E-3</v>
      </c>
      <c r="P122" s="95">
        <f>M122/'סכום נכסי הקרן'!$C$42</f>
        <v>9.3545593673047798E-4</v>
      </c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</row>
    <row r="123" spans="2:39" s="140" customFormat="1">
      <c r="B123" s="87" t="s">
        <v>2179</v>
      </c>
      <c r="C123" s="84" t="s">
        <v>2180</v>
      </c>
      <c r="D123" s="84" t="s">
        <v>283</v>
      </c>
      <c r="E123" s="84"/>
      <c r="F123" s="107">
        <v>40210</v>
      </c>
      <c r="G123" s="94">
        <v>5.25</v>
      </c>
      <c r="H123" s="97" t="s">
        <v>182</v>
      </c>
      <c r="I123" s="98">
        <v>4.8000000000000001E-2</v>
      </c>
      <c r="J123" s="98">
        <v>4.8499999999999995E-2</v>
      </c>
      <c r="K123" s="94">
        <v>80740000</v>
      </c>
      <c r="L123" s="106">
        <v>110.7997</v>
      </c>
      <c r="M123" s="94">
        <v>89459.666559999998</v>
      </c>
      <c r="N123" s="84"/>
      <c r="O123" s="95">
        <v>4.5078948968803705E-3</v>
      </c>
      <c r="P123" s="95">
        <f>M123/'סכום נכסי הקרן'!$C$42</f>
        <v>1.3650552250658464E-3</v>
      </c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</row>
    <row r="124" spans="2:39" s="140" customFormat="1">
      <c r="B124" s="87" t="s">
        <v>2181</v>
      </c>
      <c r="C124" s="84" t="s">
        <v>2182</v>
      </c>
      <c r="D124" s="84" t="s">
        <v>283</v>
      </c>
      <c r="E124" s="84"/>
      <c r="F124" s="107">
        <v>40238</v>
      </c>
      <c r="G124" s="94">
        <v>5.33</v>
      </c>
      <c r="H124" s="97" t="s">
        <v>182</v>
      </c>
      <c r="I124" s="98">
        <v>4.8000000000000001E-2</v>
      </c>
      <c r="J124" s="98">
        <v>4.8600000000000004E-2</v>
      </c>
      <c r="K124" s="94">
        <v>115180000</v>
      </c>
      <c r="L124" s="106">
        <v>111.1015</v>
      </c>
      <c r="M124" s="94">
        <v>127966.75606999999</v>
      </c>
      <c r="N124" s="84"/>
      <c r="O124" s="95">
        <v>6.4482767356548497E-3</v>
      </c>
      <c r="P124" s="95">
        <f>M124/'סכום נכסי הקרן'!$C$42</f>
        <v>1.9526306739688355E-3</v>
      </c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</row>
    <row r="125" spans="2:39" s="140" customFormat="1">
      <c r="B125" s="87" t="s">
        <v>2183</v>
      </c>
      <c r="C125" s="84" t="s">
        <v>2184</v>
      </c>
      <c r="D125" s="84" t="s">
        <v>283</v>
      </c>
      <c r="E125" s="84"/>
      <c r="F125" s="107">
        <v>40300</v>
      </c>
      <c r="G125" s="94">
        <v>5.5</v>
      </c>
      <c r="H125" s="97" t="s">
        <v>182</v>
      </c>
      <c r="I125" s="98">
        <v>4.8000000000000001E-2</v>
      </c>
      <c r="J125" s="98">
        <v>4.8499999999999995E-2</v>
      </c>
      <c r="K125" s="94">
        <v>18001000</v>
      </c>
      <c r="L125" s="106">
        <v>110.43049999999999</v>
      </c>
      <c r="M125" s="94">
        <v>19878.588210000002</v>
      </c>
      <c r="N125" s="84"/>
      <c r="O125" s="95">
        <v>1.0016870148844572E-3</v>
      </c>
      <c r="P125" s="95">
        <f>M125/'סכום נכסי הקרן'!$C$42</f>
        <v>3.0332519387151212E-4</v>
      </c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</row>
    <row r="126" spans="2:39" s="140" customFormat="1">
      <c r="B126" s="87" t="s">
        <v>2185</v>
      </c>
      <c r="C126" s="84" t="s">
        <v>2186</v>
      </c>
      <c r="D126" s="84" t="s">
        <v>283</v>
      </c>
      <c r="E126" s="84"/>
      <c r="F126" s="107">
        <v>40360</v>
      </c>
      <c r="G126" s="94">
        <v>5.5300000000000011</v>
      </c>
      <c r="H126" s="97" t="s">
        <v>182</v>
      </c>
      <c r="I126" s="98">
        <v>4.8000000000000001E-2</v>
      </c>
      <c r="J126" s="98">
        <v>4.8600000000000004E-2</v>
      </c>
      <c r="K126" s="94">
        <v>50554000</v>
      </c>
      <c r="L126" s="106">
        <v>110.81570000000001</v>
      </c>
      <c r="M126" s="94">
        <v>56021.747329999998</v>
      </c>
      <c r="N126" s="84"/>
      <c r="O126" s="95">
        <v>2.822949812068118E-3</v>
      </c>
      <c r="P126" s="95">
        <f>M126/'סכום נכסי הקרן'!$C$42</f>
        <v>8.5482968862672138E-4</v>
      </c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</row>
    <row r="127" spans="2:39" s="140" customFormat="1">
      <c r="B127" s="87" t="s">
        <v>2187</v>
      </c>
      <c r="C127" s="84" t="s">
        <v>2188</v>
      </c>
      <c r="D127" s="84" t="s">
        <v>283</v>
      </c>
      <c r="E127" s="84"/>
      <c r="F127" s="107">
        <v>40422</v>
      </c>
      <c r="G127" s="94">
        <v>5.6999999999999993</v>
      </c>
      <c r="H127" s="97" t="s">
        <v>182</v>
      </c>
      <c r="I127" s="98">
        <v>4.8000000000000001E-2</v>
      </c>
      <c r="J127" s="98">
        <v>4.8511314192030239E-2</v>
      </c>
      <c r="K127" s="94">
        <v>100420000</v>
      </c>
      <c r="L127" s="106">
        <v>109.1121</v>
      </c>
      <c r="M127" s="94">
        <v>109570.41375000001</v>
      </c>
      <c r="N127" s="84"/>
      <c r="O127" s="95">
        <v>5.5212804606355088E-3</v>
      </c>
      <c r="P127" s="95">
        <f>M127/'סכום נכסי הקרן'!$C$42</f>
        <v>1.6719229073109587E-3</v>
      </c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</row>
    <row r="128" spans="2:39" s="140" customFormat="1">
      <c r="B128" s="87" t="s">
        <v>2189</v>
      </c>
      <c r="C128" s="84" t="s">
        <v>2190</v>
      </c>
      <c r="D128" s="84" t="s">
        <v>283</v>
      </c>
      <c r="E128" s="84"/>
      <c r="F128" s="107">
        <v>40483</v>
      </c>
      <c r="G128" s="94">
        <v>5.8699999999999992</v>
      </c>
      <c r="H128" s="97" t="s">
        <v>182</v>
      </c>
      <c r="I128" s="98">
        <v>4.8000000000000001E-2</v>
      </c>
      <c r="J128" s="98">
        <v>4.8500157227354117E-2</v>
      </c>
      <c r="K128" s="94">
        <v>195177000</v>
      </c>
      <c r="L128" s="106">
        <v>107.4453</v>
      </c>
      <c r="M128" s="94">
        <v>209708.57892</v>
      </c>
      <c r="N128" s="84"/>
      <c r="O128" s="95">
        <v>1.056726756422087E-2</v>
      </c>
      <c r="P128" s="95">
        <f>M128/'סכום נכסי הקרן'!$C$42</f>
        <v>3.1999201696541555E-3</v>
      </c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</row>
    <row r="129" spans="2:39" s="140" customFormat="1">
      <c r="B129" s="87" t="s">
        <v>2191</v>
      </c>
      <c r="C129" s="84" t="s">
        <v>2192</v>
      </c>
      <c r="D129" s="84" t="s">
        <v>283</v>
      </c>
      <c r="E129" s="84"/>
      <c r="F129" s="107">
        <v>40513</v>
      </c>
      <c r="G129" s="94">
        <v>5.95</v>
      </c>
      <c r="H129" s="97" t="s">
        <v>182</v>
      </c>
      <c r="I129" s="98">
        <v>4.8000000000000001E-2</v>
      </c>
      <c r="J129" s="98">
        <v>4.8499999999999995E-2</v>
      </c>
      <c r="K129" s="94">
        <v>66342000</v>
      </c>
      <c r="L129" s="106">
        <v>106.72539999999999</v>
      </c>
      <c r="M129" s="94">
        <v>70803.752649999995</v>
      </c>
      <c r="N129" s="84"/>
      <c r="O129" s="95">
        <v>3.5678187447395174E-3</v>
      </c>
      <c r="P129" s="95">
        <f>M129/'סכום נכסי הקרן'!$C$42</f>
        <v>1.0803866840296019E-3</v>
      </c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</row>
    <row r="130" spans="2:39" s="140" customFormat="1">
      <c r="B130" s="87" t="s">
        <v>2193</v>
      </c>
      <c r="C130" s="84" t="s">
        <v>2194</v>
      </c>
      <c r="D130" s="84" t="s">
        <v>283</v>
      </c>
      <c r="E130" s="84"/>
      <c r="F130" s="107">
        <v>40544</v>
      </c>
      <c r="G130" s="94">
        <v>5.8900000000000006</v>
      </c>
      <c r="H130" s="97" t="s">
        <v>182</v>
      </c>
      <c r="I130" s="98">
        <v>4.8000000000000001E-2</v>
      </c>
      <c r="J130" s="98">
        <v>4.8500000000000008E-2</v>
      </c>
      <c r="K130" s="94">
        <v>166735000</v>
      </c>
      <c r="L130" s="106">
        <v>108.75579999999999</v>
      </c>
      <c r="M130" s="94">
        <v>181333.97764999999</v>
      </c>
      <c r="N130" s="84"/>
      <c r="O130" s="95">
        <v>9.1374643335072822E-3</v>
      </c>
      <c r="P130" s="95">
        <f>M130/'סכום נכסי הקרן'!$C$42</f>
        <v>2.7669552457708813E-3</v>
      </c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</row>
    <row r="131" spans="2:39" s="140" customFormat="1">
      <c r="B131" s="87" t="s">
        <v>2195</v>
      </c>
      <c r="C131" s="84" t="s">
        <v>2196</v>
      </c>
      <c r="D131" s="84" t="s">
        <v>283</v>
      </c>
      <c r="E131" s="84"/>
      <c r="F131" s="107">
        <v>40575</v>
      </c>
      <c r="G131" s="94">
        <v>5.98</v>
      </c>
      <c r="H131" s="97" t="s">
        <v>182</v>
      </c>
      <c r="I131" s="98">
        <v>4.8000000000000001E-2</v>
      </c>
      <c r="J131" s="98">
        <v>4.8500000000000015E-2</v>
      </c>
      <c r="K131" s="94">
        <v>65718000</v>
      </c>
      <c r="L131" s="106">
        <v>107.9271</v>
      </c>
      <c r="M131" s="94">
        <v>70927.516269999993</v>
      </c>
      <c r="N131" s="84"/>
      <c r="O131" s="95">
        <v>3.5740552244009215E-3</v>
      </c>
      <c r="P131" s="95">
        <f>M131/'סכום נכסי הקרן'!$C$42</f>
        <v>1.0822751795119849E-3</v>
      </c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</row>
    <row r="132" spans="2:39" s="140" customFormat="1">
      <c r="B132" s="87" t="s">
        <v>2197</v>
      </c>
      <c r="C132" s="84" t="s">
        <v>2198</v>
      </c>
      <c r="D132" s="84" t="s">
        <v>283</v>
      </c>
      <c r="E132" s="84"/>
      <c r="F132" s="107">
        <v>40603</v>
      </c>
      <c r="G132" s="94">
        <v>6.06</v>
      </c>
      <c r="H132" s="97" t="s">
        <v>182</v>
      </c>
      <c r="I132" s="98">
        <v>4.8000000000000001E-2</v>
      </c>
      <c r="J132" s="98">
        <v>4.8600784326218414E-2</v>
      </c>
      <c r="K132" s="94">
        <v>101895000</v>
      </c>
      <c r="L132" s="106">
        <v>107.2792</v>
      </c>
      <c r="M132" s="94">
        <v>109312.11145</v>
      </c>
      <c r="N132" s="84"/>
      <c r="O132" s="95">
        <v>5.5082645433534834E-3</v>
      </c>
      <c r="P132" s="95">
        <f>M132/'סכום נכסי הקרן'!$C$42</f>
        <v>1.6679815008892721E-3</v>
      </c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</row>
    <row r="133" spans="2:39" s="140" customFormat="1">
      <c r="B133" s="87" t="s">
        <v>2199</v>
      </c>
      <c r="C133" s="84" t="s">
        <v>2200</v>
      </c>
      <c r="D133" s="84" t="s">
        <v>283</v>
      </c>
      <c r="E133" s="84"/>
      <c r="F133" s="107">
        <v>40634</v>
      </c>
      <c r="G133" s="94">
        <v>6.14</v>
      </c>
      <c r="H133" s="97" t="s">
        <v>182</v>
      </c>
      <c r="I133" s="98">
        <v>4.8000000000000001E-2</v>
      </c>
      <c r="J133" s="98">
        <v>4.8599999999999983E-2</v>
      </c>
      <c r="K133" s="94">
        <v>36138000</v>
      </c>
      <c r="L133" s="106">
        <v>106.5419</v>
      </c>
      <c r="M133" s="94">
        <v>38502.125390000001</v>
      </c>
      <c r="N133" s="84"/>
      <c r="O133" s="95">
        <v>1.9401316955303121E-3</v>
      </c>
      <c r="P133" s="95">
        <f>M133/'סכום נכסי הקרן'!$C$42</f>
        <v>5.874997019412084E-4</v>
      </c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</row>
    <row r="134" spans="2:39" s="140" customFormat="1">
      <c r="B134" s="87" t="s">
        <v>2201</v>
      </c>
      <c r="C134" s="84" t="s">
        <v>2202</v>
      </c>
      <c r="D134" s="84" t="s">
        <v>283</v>
      </c>
      <c r="E134" s="84"/>
      <c r="F134" s="107">
        <v>40664</v>
      </c>
      <c r="G134" s="94">
        <v>6.2200000000000006</v>
      </c>
      <c r="H134" s="97" t="s">
        <v>182</v>
      </c>
      <c r="I134" s="98">
        <v>4.8000000000000001E-2</v>
      </c>
      <c r="J134" s="98">
        <v>4.8599999999999997E-2</v>
      </c>
      <c r="K134" s="94">
        <v>134113000</v>
      </c>
      <c r="L134" s="106">
        <v>105.92</v>
      </c>
      <c r="M134" s="94">
        <v>142052.52650000001</v>
      </c>
      <c r="N134" s="84"/>
      <c r="O134" s="95">
        <v>7.1580622186740422E-3</v>
      </c>
      <c r="P134" s="95">
        <f>M134/'סכום נכסי הקרן'!$C$42</f>
        <v>2.1675638976652767E-3</v>
      </c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</row>
    <row r="135" spans="2:39" s="140" customFormat="1">
      <c r="B135" s="87" t="s">
        <v>2203</v>
      </c>
      <c r="C135" s="84" t="s">
        <v>2204</v>
      </c>
      <c r="D135" s="84" t="s">
        <v>283</v>
      </c>
      <c r="E135" s="84"/>
      <c r="F135" s="107">
        <v>40756</v>
      </c>
      <c r="G135" s="94">
        <v>6.3300000000000018</v>
      </c>
      <c r="H135" s="97" t="s">
        <v>182</v>
      </c>
      <c r="I135" s="98">
        <v>4.8000000000000001E-2</v>
      </c>
      <c r="J135" s="98">
        <v>4.8597018693687113E-2</v>
      </c>
      <c r="K135" s="94">
        <v>73797000</v>
      </c>
      <c r="L135" s="106">
        <v>105.6315</v>
      </c>
      <c r="M135" s="94">
        <v>77952.907419999989</v>
      </c>
      <c r="N135" s="84"/>
      <c r="O135" s="95">
        <v>3.9280664356145566E-3</v>
      </c>
      <c r="P135" s="95">
        <f>M135/'סכום נכסי הקרן'!$C$42</f>
        <v>1.18947485134406E-3</v>
      </c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</row>
    <row r="136" spans="2:39" s="140" customFormat="1">
      <c r="B136" s="87" t="s">
        <v>2205</v>
      </c>
      <c r="C136" s="84" t="s">
        <v>2206</v>
      </c>
      <c r="D136" s="84" t="s">
        <v>283</v>
      </c>
      <c r="E136" s="84"/>
      <c r="F136" s="107">
        <v>40848</v>
      </c>
      <c r="G136" s="94">
        <v>6.5799999999999992</v>
      </c>
      <c r="H136" s="97" t="s">
        <v>182</v>
      </c>
      <c r="I136" s="98">
        <v>4.8000000000000001E-2</v>
      </c>
      <c r="J136" s="98">
        <v>4.8499999999999995E-2</v>
      </c>
      <c r="K136" s="94">
        <v>208107000</v>
      </c>
      <c r="L136" s="106">
        <v>104.3883</v>
      </c>
      <c r="M136" s="94">
        <v>217239.44566999999</v>
      </c>
      <c r="N136" s="84"/>
      <c r="O136" s="95">
        <v>1.0946749816914514E-2</v>
      </c>
      <c r="P136" s="95">
        <f>M136/'סכום נכסי הקרן'!$C$42</f>
        <v>3.3148328381411032E-3</v>
      </c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</row>
    <row r="137" spans="2:39" s="140" customFormat="1">
      <c r="B137" s="87" t="s">
        <v>2207</v>
      </c>
      <c r="C137" s="84" t="s">
        <v>2208</v>
      </c>
      <c r="D137" s="84" t="s">
        <v>283</v>
      </c>
      <c r="E137" s="84"/>
      <c r="F137" s="107">
        <v>40940</v>
      </c>
      <c r="G137" s="94">
        <v>6.67</v>
      </c>
      <c r="H137" s="97" t="s">
        <v>182</v>
      </c>
      <c r="I137" s="98">
        <v>4.8000000000000001E-2</v>
      </c>
      <c r="J137" s="98">
        <v>4.8499999999999995E-2</v>
      </c>
      <c r="K137" s="94">
        <v>261737000</v>
      </c>
      <c r="L137" s="106">
        <v>105.6434</v>
      </c>
      <c r="M137" s="94">
        <v>276507.78737999999</v>
      </c>
      <c r="N137" s="84"/>
      <c r="O137" s="95">
        <v>1.3933296329044404E-2</v>
      </c>
      <c r="P137" s="95">
        <f>M137/'סכום נכסי הקרן'!$C$42</f>
        <v>4.2192019537800642E-3</v>
      </c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</row>
    <row r="138" spans="2:39" s="140" customFormat="1">
      <c r="B138" s="87" t="s">
        <v>2209</v>
      </c>
      <c r="C138" s="84" t="s">
        <v>2210</v>
      </c>
      <c r="D138" s="84" t="s">
        <v>283</v>
      </c>
      <c r="E138" s="84"/>
      <c r="F138" s="107">
        <v>40969</v>
      </c>
      <c r="G138" s="94">
        <v>6.75</v>
      </c>
      <c r="H138" s="97" t="s">
        <v>182</v>
      </c>
      <c r="I138" s="98">
        <v>4.8000000000000001E-2</v>
      </c>
      <c r="J138" s="98">
        <v>4.8604508845554409E-2</v>
      </c>
      <c r="K138" s="94">
        <v>159473000</v>
      </c>
      <c r="L138" s="106">
        <v>105.20489999999999</v>
      </c>
      <c r="M138" s="94">
        <v>167773.38409000001</v>
      </c>
      <c r="N138" s="84"/>
      <c r="O138" s="95">
        <v>8.4541426438741844E-3</v>
      </c>
      <c r="P138" s="95">
        <f>M138/'סכום נכסי הקרן'!$C$42</f>
        <v>2.5600356382440965E-3</v>
      </c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</row>
    <row r="139" spans="2:39" s="140" customFormat="1">
      <c r="B139" s="87" t="s">
        <v>2211</v>
      </c>
      <c r="C139" s="84">
        <v>8789</v>
      </c>
      <c r="D139" s="84" t="s">
        <v>283</v>
      </c>
      <c r="E139" s="84"/>
      <c r="F139" s="107">
        <v>41000</v>
      </c>
      <c r="G139" s="94">
        <v>6.8299999999999992</v>
      </c>
      <c r="H139" s="97" t="s">
        <v>182</v>
      </c>
      <c r="I139" s="98">
        <v>4.8000000000000001E-2</v>
      </c>
      <c r="J139" s="98">
        <v>4.8599700815066961E-2</v>
      </c>
      <c r="K139" s="94">
        <v>87131000</v>
      </c>
      <c r="L139" s="106">
        <v>104.8026</v>
      </c>
      <c r="M139" s="94">
        <v>91315.547620000027</v>
      </c>
      <c r="N139" s="84"/>
      <c r="O139" s="95">
        <v>4.6014132060949479E-3</v>
      </c>
      <c r="P139" s="95">
        <f>M139/'סכום נכסי הקרן'!$C$42</f>
        <v>1.3933739102954036E-3</v>
      </c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</row>
    <row r="140" spans="2:39" s="140" customFormat="1">
      <c r="B140" s="87" t="s">
        <v>2212</v>
      </c>
      <c r="C140" s="84" t="s">
        <v>2213</v>
      </c>
      <c r="D140" s="84" t="s">
        <v>283</v>
      </c>
      <c r="E140" s="84"/>
      <c r="F140" s="107">
        <v>41640</v>
      </c>
      <c r="G140" s="94">
        <v>7.8800000000000008</v>
      </c>
      <c r="H140" s="97" t="s">
        <v>182</v>
      </c>
      <c r="I140" s="98">
        <v>4.8000000000000001E-2</v>
      </c>
      <c r="J140" s="98">
        <v>4.8499999999999995E-2</v>
      </c>
      <c r="K140" s="94">
        <v>163546000</v>
      </c>
      <c r="L140" s="106">
        <v>102.5813</v>
      </c>
      <c r="M140" s="94">
        <v>167767.53512000002</v>
      </c>
      <c r="N140" s="84"/>
      <c r="O140" s="95">
        <v>8.4538479128179571E-3</v>
      </c>
      <c r="P140" s="95">
        <f>M140/'סכום נכסי הקרן'!$C$42</f>
        <v>2.5599463894533645E-3</v>
      </c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</row>
    <row r="141" spans="2:39" s="140" customFormat="1">
      <c r="B141" s="144"/>
      <c r="C141" s="144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</row>
    <row r="144" spans="2:39">
      <c r="B144" s="99" t="s">
        <v>132</v>
      </c>
    </row>
    <row r="145" spans="2:2">
      <c r="B145" s="99" t="s">
        <v>258</v>
      </c>
    </row>
    <row r="146" spans="2:2">
      <c r="B146" s="99" t="s">
        <v>266</v>
      </c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197</v>
      </c>
      <c r="C1" s="78" t="s" vm="1">
        <v>277</v>
      </c>
    </row>
    <row r="2" spans="2:65">
      <c r="B2" s="57" t="s">
        <v>196</v>
      </c>
      <c r="C2" s="78" t="s">
        <v>278</v>
      </c>
    </row>
    <row r="3" spans="2:65">
      <c r="B3" s="57" t="s">
        <v>198</v>
      </c>
      <c r="C3" s="78" t="s">
        <v>279</v>
      </c>
    </row>
    <row r="4" spans="2:65">
      <c r="B4" s="57" t="s">
        <v>199</v>
      </c>
      <c r="C4" s="78" t="s">
        <v>280</v>
      </c>
    </row>
    <row r="6" spans="2:65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2:65" ht="26.25" customHeight="1">
      <c r="B7" s="179" t="s">
        <v>107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1"/>
    </row>
    <row r="8" spans="2:65" s="3" customFormat="1" ht="78.75">
      <c r="B8" s="23" t="s">
        <v>136</v>
      </c>
      <c r="C8" s="31" t="s">
        <v>52</v>
      </c>
      <c r="D8" s="31" t="s">
        <v>138</v>
      </c>
      <c r="E8" s="31" t="s">
        <v>137</v>
      </c>
      <c r="F8" s="31" t="s">
        <v>76</v>
      </c>
      <c r="G8" s="31" t="s">
        <v>15</v>
      </c>
      <c r="H8" s="31" t="s">
        <v>77</v>
      </c>
      <c r="I8" s="31" t="s">
        <v>122</v>
      </c>
      <c r="J8" s="31" t="s">
        <v>18</v>
      </c>
      <c r="K8" s="31" t="s">
        <v>121</v>
      </c>
      <c r="L8" s="31" t="s">
        <v>17</v>
      </c>
      <c r="M8" s="71" t="s">
        <v>19</v>
      </c>
      <c r="N8" s="31" t="s">
        <v>260</v>
      </c>
      <c r="O8" s="31" t="s">
        <v>259</v>
      </c>
      <c r="P8" s="31" t="s">
        <v>130</v>
      </c>
      <c r="Q8" s="31" t="s">
        <v>68</v>
      </c>
      <c r="R8" s="31" t="s">
        <v>200</v>
      </c>
      <c r="S8" s="32" t="s">
        <v>202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267</v>
      </c>
      <c r="O9" s="33"/>
      <c r="P9" s="33" t="s">
        <v>263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133</v>
      </c>
      <c r="R10" s="21" t="s">
        <v>134</v>
      </c>
      <c r="S10" s="21" t="s">
        <v>203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276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132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258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266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P540"/>
  <sheetViews>
    <sheetView rightToLeft="1" zoomScale="90" zoomScaleNormal="90" workbookViewId="0">
      <selection activeCell="E21" sqref="E21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6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7" width="5.7109375" style="1" customWidth="1"/>
    <col min="38" max="16384" width="9.140625" style="1"/>
  </cols>
  <sheetData>
    <row r="1" spans="2:68">
      <c r="B1" s="57" t="s">
        <v>197</v>
      </c>
      <c r="C1" s="78" t="s" vm="1">
        <v>277</v>
      </c>
    </row>
    <row r="2" spans="2:68">
      <c r="B2" s="57" t="s">
        <v>196</v>
      </c>
      <c r="C2" s="78" t="s">
        <v>278</v>
      </c>
    </row>
    <row r="3" spans="2:68">
      <c r="B3" s="57" t="s">
        <v>198</v>
      </c>
      <c r="C3" s="78" t="s">
        <v>279</v>
      </c>
    </row>
    <row r="4" spans="2:68">
      <c r="B4" s="57" t="s">
        <v>199</v>
      </c>
      <c r="C4" s="78" t="s">
        <v>280</v>
      </c>
    </row>
    <row r="6" spans="2:68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2:68" ht="26.25" customHeight="1">
      <c r="B7" s="179" t="s">
        <v>108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1"/>
    </row>
    <row r="8" spans="2:68" s="3" customFormat="1" ht="78.75">
      <c r="B8" s="23" t="s">
        <v>136</v>
      </c>
      <c r="C8" s="31" t="s">
        <v>52</v>
      </c>
      <c r="D8" s="31" t="s">
        <v>138</v>
      </c>
      <c r="E8" s="31" t="s">
        <v>137</v>
      </c>
      <c r="F8" s="31" t="s">
        <v>76</v>
      </c>
      <c r="G8" s="31" t="s">
        <v>15</v>
      </c>
      <c r="H8" s="31" t="s">
        <v>77</v>
      </c>
      <c r="I8" s="31" t="s">
        <v>122</v>
      </c>
      <c r="J8" s="31" t="s">
        <v>18</v>
      </c>
      <c r="K8" s="31" t="s">
        <v>121</v>
      </c>
      <c r="L8" s="31" t="s">
        <v>17</v>
      </c>
      <c r="M8" s="71" t="s">
        <v>19</v>
      </c>
      <c r="N8" s="71" t="s">
        <v>260</v>
      </c>
      <c r="O8" s="31" t="s">
        <v>259</v>
      </c>
      <c r="P8" s="31" t="s">
        <v>130</v>
      </c>
      <c r="Q8" s="31" t="s">
        <v>68</v>
      </c>
      <c r="R8" s="31" t="s">
        <v>200</v>
      </c>
      <c r="S8" s="32" t="s">
        <v>202</v>
      </c>
      <c r="BM8" s="1"/>
    </row>
    <row r="9" spans="2:68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267</v>
      </c>
      <c r="O9" s="33"/>
      <c r="P9" s="33" t="s">
        <v>263</v>
      </c>
      <c r="Q9" s="33" t="s">
        <v>20</v>
      </c>
      <c r="R9" s="33" t="s">
        <v>20</v>
      </c>
      <c r="S9" s="34" t="s">
        <v>20</v>
      </c>
      <c r="BM9" s="1"/>
    </row>
    <row r="10" spans="2:6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133</v>
      </c>
      <c r="R10" s="21" t="s">
        <v>134</v>
      </c>
      <c r="S10" s="21" t="s">
        <v>203</v>
      </c>
      <c r="T10" s="5"/>
      <c r="BM10" s="1"/>
    </row>
    <row r="11" spans="2:68" s="142" customFormat="1" ht="18" customHeight="1">
      <c r="B11" s="108" t="s">
        <v>60</v>
      </c>
      <c r="C11" s="80"/>
      <c r="D11" s="80"/>
      <c r="E11" s="80"/>
      <c r="F11" s="80"/>
      <c r="G11" s="80"/>
      <c r="H11" s="80"/>
      <c r="I11" s="80"/>
      <c r="J11" s="90">
        <v>5.9105129030306482</v>
      </c>
      <c r="K11" s="80"/>
      <c r="L11" s="80"/>
      <c r="M11" s="89">
        <v>2.4400004284534291E-2</v>
      </c>
      <c r="N11" s="88"/>
      <c r="O11" s="90"/>
      <c r="P11" s="88">
        <v>1038678.5787200007</v>
      </c>
      <c r="Q11" s="80"/>
      <c r="R11" s="89">
        <v>1</v>
      </c>
      <c r="S11" s="89">
        <f>P11/'סכום נכסי הקרן'!$C$42</f>
        <v>1.5849082335834094E-2</v>
      </c>
      <c r="T11" s="147"/>
      <c r="BM11" s="140"/>
      <c r="BP11" s="140"/>
    </row>
    <row r="12" spans="2:68" s="140" customFormat="1" ht="17.25" customHeight="1">
      <c r="B12" s="109" t="s">
        <v>254</v>
      </c>
      <c r="C12" s="82"/>
      <c r="D12" s="82"/>
      <c r="E12" s="82"/>
      <c r="F12" s="82"/>
      <c r="G12" s="82"/>
      <c r="H12" s="82"/>
      <c r="I12" s="82"/>
      <c r="J12" s="93">
        <v>5.6686117510020066</v>
      </c>
      <c r="K12" s="82"/>
      <c r="L12" s="82"/>
      <c r="M12" s="92">
        <v>2.2657597104802651E-2</v>
      </c>
      <c r="N12" s="91"/>
      <c r="O12" s="93"/>
      <c r="P12" s="91">
        <v>972859.5458399998</v>
      </c>
      <c r="Q12" s="82"/>
      <c r="R12" s="92">
        <v>0.93663195310996794</v>
      </c>
      <c r="S12" s="92">
        <f>P12/'סכום נכסי הקרן'!$C$42</f>
        <v>1.4844756943212979E-2</v>
      </c>
    </row>
    <row r="13" spans="2:68" s="140" customFormat="1">
      <c r="B13" s="110" t="s">
        <v>69</v>
      </c>
      <c r="C13" s="82"/>
      <c r="D13" s="82"/>
      <c r="E13" s="82"/>
      <c r="F13" s="82"/>
      <c r="G13" s="82"/>
      <c r="H13" s="82"/>
      <c r="I13" s="82"/>
      <c r="J13" s="93">
        <v>6.070896608952034</v>
      </c>
      <c r="K13" s="82"/>
      <c r="L13" s="82"/>
      <c r="M13" s="92">
        <v>1.6540436639794071E-2</v>
      </c>
      <c r="N13" s="91"/>
      <c r="O13" s="93"/>
      <c r="P13" s="91">
        <v>687364.48046999983</v>
      </c>
      <c r="Q13" s="82"/>
      <c r="R13" s="92">
        <v>0.66176822604454089</v>
      </c>
      <c r="S13" s="92">
        <f>P13/'סכום נכסי הקרן'!$C$42</f>
        <v>1.0488419101818795E-2</v>
      </c>
    </row>
    <row r="14" spans="2:68" s="140" customFormat="1">
      <c r="B14" s="111" t="s">
        <v>2214</v>
      </c>
      <c r="C14" s="84" t="s">
        <v>2215</v>
      </c>
      <c r="D14" s="97" t="s">
        <v>2216</v>
      </c>
      <c r="E14" s="84" t="s">
        <v>2217</v>
      </c>
      <c r="F14" s="97" t="s">
        <v>633</v>
      </c>
      <c r="G14" s="84" t="s">
        <v>369</v>
      </c>
      <c r="H14" s="84" t="s">
        <v>418</v>
      </c>
      <c r="I14" s="107">
        <v>39076</v>
      </c>
      <c r="J14" s="96">
        <v>8.3400000000000034</v>
      </c>
      <c r="K14" s="97" t="s">
        <v>182</v>
      </c>
      <c r="L14" s="98">
        <v>4.9000000000000002E-2</v>
      </c>
      <c r="M14" s="95">
        <v>2.3200000000000002E-2</v>
      </c>
      <c r="N14" s="94">
        <v>39133679</v>
      </c>
      <c r="O14" s="96">
        <v>148.15</v>
      </c>
      <c r="P14" s="94">
        <v>57976.541399999995</v>
      </c>
      <c r="Q14" s="95">
        <v>1.9934675487656164E-2</v>
      </c>
      <c r="R14" s="95">
        <v>5.5817596114715755E-2</v>
      </c>
      <c r="S14" s="95">
        <f>P14/'סכום נכסי הקרן'!$C$42</f>
        <v>8.8465767661046325E-4</v>
      </c>
    </row>
    <row r="15" spans="2:68" s="140" customFormat="1">
      <c r="B15" s="111" t="s">
        <v>2218</v>
      </c>
      <c r="C15" s="84" t="s">
        <v>2219</v>
      </c>
      <c r="D15" s="97" t="s">
        <v>2216</v>
      </c>
      <c r="E15" s="84" t="s">
        <v>2217</v>
      </c>
      <c r="F15" s="97" t="s">
        <v>633</v>
      </c>
      <c r="G15" s="84" t="s">
        <v>369</v>
      </c>
      <c r="H15" s="84" t="s">
        <v>418</v>
      </c>
      <c r="I15" s="107">
        <v>42639</v>
      </c>
      <c r="J15" s="96">
        <v>11.249999999999995</v>
      </c>
      <c r="K15" s="97" t="s">
        <v>182</v>
      </c>
      <c r="L15" s="98">
        <v>4.0999999999999995E-2</v>
      </c>
      <c r="M15" s="95">
        <v>2.8300000000000002E-2</v>
      </c>
      <c r="N15" s="94">
        <v>164725834.42000005</v>
      </c>
      <c r="O15" s="96">
        <v>120.95</v>
      </c>
      <c r="P15" s="94">
        <v>199235.91158000001</v>
      </c>
      <c r="Q15" s="95">
        <v>3.7802495215130245E-2</v>
      </c>
      <c r="R15" s="95">
        <v>0.19181671371862244</v>
      </c>
      <c r="S15" s="95">
        <f>P15/'סכום נכסי הקרן'!$C$42</f>
        <v>3.0401188891155642E-3</v>
      </c>
    </row>
    <row r="16" spans="2:68" s="140" customFormat="1">
      <c r="B16" s="111" t="s">
        <v>2220</v>
      </c>
      <c r="C16" s="84" t="s">
        <v>2221</v>
      </c>
      <c r="D16" s="97" t="s">
        <v>2216</v>
      </c>
      <c r="E16" s="84" t="s">
        <v>2222</v>
      </c>
      <c r="F16" s="97" t="s">
        <v>622</v>
      </c>
      <c r="G16" s="84" t="s">
        <v>369</v>
      </c>
      <c r="H16" s="84" t="s">
        <v>418</v>
      </c>
      <c r="I16" s="107">
        <v>38918</v>
      </c>
      <c r="J16" s="96">
        <v>1.3499999999999999</v>
      </c>
      <c r="K16" s="97" t="s">
        <v>182</v>
      </c>
      <c r="L16" s="98">
        <v>0.05</v>
      </c>
      <c r="M16" s="95">
        <v>2.2000000000000001E-3</v>
      </c>
      <c r="N16" s="94">
        <v>24916.400000000001</v>
      </c>
      <c r="O16" s="96">
        <v>127.01</v>
      </c>
      <c r="P16" s="94">
        <v>31.64631</v>
      </c>
      <c r="Q16" s="95">
        <v>1.2973217941095476E-3</v>
      </c>
      <c r="R16" s="95">
        <v>3.0467856609692323E-5</v>
      </c>
      <c r="S16" s="95">
        <f>P16/'סכום נכסי הקרן'!$C$42</f>
        <v>4.828875680034006E-7</v>
      </c>
    </row>
    <row r="17" spans="2:19" s="140" customFormat="1">
      <c r="B17" s="111" t="s">
        <v>2223</v>
      </c>
      <c r="C17" s="84" t="s">
        <v>2224</v>
      </c>
      <c r="D17" s="97" t="s">
        <v>2216</v>
      </c>
      <c r="E17" s="84" t="s">
        <v>2225</v>
      </c>
      <c r="F17" s="97" t="s">
        <v>633</v>
      </c>
      <c r="G17" s="84" t="s">
        <v>369</v>
      </c>
      <c r="H17" s="84" t="s">
        <v>180</v>
      </c>
      <c r="I17" s="107">
        <v>42796</v>
      </c>
      <c r="J17" s="96">
        <v>7.8299999999999992</v>
      </c>
      <c r="K17" s="97" t="s">
        <v>182</v>
      </c>
      <c r="L17" s="98">
        <v>2.1400000000000002E-2</v>
      </c>
      <c r="M17" s="95">
        <v>1.9199999999999991E-2</v>
      </c>
      <c r="N17" s="94">
        <v>51146000</v>
      </c>
      <c r="O17" s="96">
        <v>104.14</v>
      </c>
      <c r="P17" s="94">
        <v>53263.446790000009</v>
      </c>
      <c r="Q17" s="95">
        <v>0.19698358534312102</v>
      </c>
      <c r="R17" s="95">
        <v>5.1280008927919153E-2</v>
      </c>
      <c r="S17" s="95">
        <f>P17/'סכום נכסי הקרן'!$C$42</f>
        <v>8.12741083680898E-4</v>
      </c>
    </row>
    <row r="18" spans="2:19" s="140" customFormat="1">
      <c r="B18" s="111" t="s">
        <v>2226</v>
      </c>
      <c r="C18" s="84" t="s">
        <v>2227</v>
      </c>
      <c r="D18" s="97" t="s">
        <v>2216</v>
      </c>
      <c r="E18" s="84" t="s">
        <v>487</v>
      </c>
      <c r="F18" s="97" t="s">
        <v>488</v>
      </c>
      <c r="G18" s="84" t="s">
        <v>403</v>
      </c>
      <c r="H18" s="84" t="s">
        <v>418</v>
      </c>
      <c r="I18" s="107">
        <v>39856</v>
      </c>
      <c r="J18" s="96">
        <v>1.0699999999999998</v>
      </c>
      <c r="K18" s="97" t="s">
        <v>182</v>
      </c>
      <c r="L18" s="98">
        <v>6.8499999999999991E-2</v>
      </c>
      <c r="M18" s="95">
        <v>1.4000000000000002E-2</v>
      </c>
      <c r="N18" s="94">
        <v>20866600</v>
      </c>
      <c r="O18" s="96">
        <v>122.65</v>
      </c>
      <c r="P18" s="94">
        <v>25592.884760000001</v>
      </c>
      <c r="Q18" s="95">
        <v>4.1315827510489039E-2</v>
      </c>
      <c r="R18" s="95">
        <v>2.4639850367896288E-2</v>
      </c>
      <c r="S18" s="95">
        <f>P18/'סכום נכסי הקרן'!$C$42</f>
        <v>3.9051901722342021E-4</v>
      </c>
    </row>
    <row r="19" spans="2:19" s="140" customFormat="1">
      <c r="B19" s="111" t="s">
        <v>2228</v>
      </c>
      <c r="C19" s="84" t="s">
        <v>2229</v>
      </c>
      <c r="D19" s="97" t="s">
        <v>2216</v>
      </c>
      <c r="E19" s="84" t="s">
        <v>367</v>
      </c>
      <c r="F19" s="97" t="s">
        <v>368</v>
      </c>
      <c r="G19" s="84" t="s">
        <v>403</v>
      </c>
      <c r="H19" s="84" t="s">
        <v>418</v>
      </c>
      <c r="I19" s="107">
        <v>38519</v>
      </c>
      <c r="J19" s="96">
        <v>5.2899999999999991</v>
      </c>
      <c r="K19" s="97" t="s">
        <v>182</v>
      </c>
      <c r="L19" s="98">
        <v>6.0499999999999998E-2</v>
      </c>
      <c r="M19" s="95">
        <v>1.1599999999999999E-2</v>
      </c>
      <c r="N19" s="94">
        <v>109050</v>
      </c>
      <c r="O19" s="96">
        <v>169.51</v>
      </c>
      <c r="P19" s="94">
        <v>184.85067000000001</v>
      </c>
      <c r="Q19" s="84"/>
      <c r="R19" s="95">
        <v>1.7796715344586949E-4</v>
      </c>
      <c r="S19" s="95">
        <f>P19/'סכום נכסי הקרן'!$C$42</f>
        <v>2.8206160680376057E-6</v>
      </c>
    </row>
    <row r="20" spans="2:19" s="140" customFormat="1">
      <c r="B20" s="111" t="s">
        <v>2230</v>
      </c>
      <c r="C20" s="84" t="s">
        <v>2231</v>
      </c>
      <c r="D20" s="97" t="s">
        <v>2216</v>
      </c>
      <c r="E20" s="84" t="s">
        <v>2232</v>
      </c>
      <c r="F20" s="97" t="s">
        <v>633</v>
      </c>
      <c r="G20" s="84" t="s">
        <v>403</v>
      </c>
      <c r="H20" s="84" t="s">
        <v>180</v>
      </c>
      <c r="I20" s="107">
        <v>39350</v>
      </c>
      <c r="J20" s="96">
        <v>4.2999999999999989</v>
      </c>
      <c r="K20" s="97" t="s">
        <v>182</v>
      </c>
      <c r="L20" s="98">
        <v>5.5999999999999994E-2</v>
      </c>
      <c r="M20" s="95">
        <v>9.3999999999999986E-3</v>
      </c>
      <c r="N20" s="94">
        <v>13940425.809999997</v>
      </c>
      <c r="O20" s="96">
        <v>146.83000000000001</v>
      </c>
      <c r="P20" s="94">
        <v>20468.727010000002</v>
      </c>
      <c r="Q20" s="95">
        <v>1.7001243243184833E-2</v>
      </c>
      <c r="R20" s="95">
        <v>1.9706507315501123E-2</v>
      </c>
      <c r="S20" s="95">
        <f>P20/'סכום נכסי הקרן'!$C$42</f>
        <v>3.1233005699509418E-4</v>
      </c>
    </row>
    <row r="21" spans="2:19" s="140" customFormat="1">
      <c r="B21" s="111" t="s">
        <v>2233</v>
      </c>
      <c r="C21" s="84" t="s">
        <v>2234</v>
      </c>
      <c r="D21" s="97" t="s">
        <v>2216</v>
      </c>
      <c r="E21" s="84" t="s">
        <v>487</v>
      </c>
      <c r="F21" s="97" t="s">
        <v>488</v>
      </c>
      <c r="G21" s="84" t="s">
        <v>432</v>
      </c>
      <c r="H21" s="84" t="s">
        <v>180</v>
      </c>
      <c r="I21" s="107">
        <v>42919</v>
      </c>
      <c r="J21" s="96">
        <v>2.5900000000000003</v>
      </c>
      <c r="K21" s="97" t="s">
        <v>182</v>
      </c>
      <c r="L21" s="98">
        <v>0.06</v>
      </c>
      <c r="M21" s="95">
        <v>8.0000000000000002E-3</v>
      </c>
      <c r="N21" s="94">
        <v>122677906</v>
      </c>
      <c r="O21" s="96">
        <v>123.89</v>
      </c>
      <c r="P21" s="94">
        <v>151985.65197000001</v>
      </c>
      <c r="Q21" s="95">
        <v>3.3149482179874998E-2</v>
      </c>
      <c r="R21" s="95">
        <v>0.14632597136767483</v>
      </c>
      <c r="S21" s="95">
        <f>P21/'סכום נכסי הקרן'!$C$42</f>
        <v>2.3191323680771805E-3</v>
      </c>
    </row>
    <row r="22" spans="2:19" s="140" customFormat="1">
      <c r="B22" s="111" t="s">
        <v>2235</v>
      </c>
      <c r="C22" s="84" t="s">
        <v>2236</v>
      </c>
      <c r="D22" s="97" t="s">
        <v>2216</v>
      </c>
      <c r="E22" s="84" t="s">
        <v>2237</v>
      </c>
      <c r="F22" s="97" t="s">
        <v>633</v>
      </c>
      <c r="G22" s="84" t="s">
        <v>432</v>
      </c>
      <c r="H22" s="84" t="s">
        <v>180</v>
      </c>
      <c r="I22" s="107">
        <v>38495</v>
      </c>
      <c r="J22" s="96">
        <v>0.87000000000000011</v>
      </c>
      <c r="K22" s="97" t="s">
        <v>182</v>
      </c>
      <c r="L22" s="98">
        <v>4.9500000000000002E-2</v>
      </c>
      <c r="M22" s="95">
        <v>3.0000000000000001E-3</v>
      </c>
      <c r="N22" s="94">
        <v>565752.1</v>
      </c>
      <c r="O22" s="96">
        <v>128.84</v>
      </c>
      <c r="P22" s="94">
        <v>728.91499999999996</v>
      </c>
      <c r="Q22" s="95">
        <v>1.4930099946191143E-2</v>
      </c>
      <c r="R22" s="95">
        <v>7.0177147669519375E-4</v>
      </c>
      <c r="S22" s="95">
        <f>P22/'סכום נכסי הקרן'!$C$42</f>
        <v>1.1122433915082003E-5</v>
      </c>
    </row>
    <row r="23" spans="2:19" s="140" customFormat="1">
      <c r="B23" s="111" t="s">
        <v>2238</v>
      </c>
      <c r="C23" s="84" t="s">
        <v>2239</v>
      </c>
      <c r="D23" s="97" t="s">
        <v>2216</v>
      </c>
      <c r="E23" s="84" t="s">
        <v>480</v>
      </c>
      <c r="F23" s="97" t="s">
        <v>481</v>
      </c>
      <c r="G23" s="84" t="s">
        <v>432</v>
      </c>
      <c r="H23" s="84" t="s">
        <v>418</v>
      </c>
      <c r="I23" s="107">
        <v>38035</v>
      </c>
      <c r="J23" s="96">
        <v>0.25</v>
      </c>
      <c r="K23" s="97" t="s">
        <v>182</v>
      </c>
      <c r="L23" s="98">
        <v>5.5500000000000001E-2</v>
      </c>
      <c r="M23" s="95">
        <v>2.5000000000000001E-3</v>
      </c>
      <c r="N23" s="94">
        <v>730000</v>
      </c>
      <c r="O23" s="96">
        <v>132.58000000000001</v>
      </c>
      <c r="P23" s="94">
        <v>967.83402000000001</v>
      </c>
      <c r="Q23" s="95">
        <v>3.6499999999999998E-2</v>
      </c>
      <c r="R23" s="95">
        <v>9.3179356908726775E-4</v>
      </c>
      <c r="S23" s="95">
        <f>P23/'סכום נכסי הקרן'!$C$42</f>
        <v>1.4768072996464819E-5</v>
      </c>
    </row>
    <row r="24" spans="2:19" s="140" customFormat="1">
      <c r="B24" s="111" t="s">
        <v>2240</v>
      </c>
      <c r="C24" s="84" t="s">
        <v>2241</v>
      </c>
      <c r="D24" s="97" t="s">
        <v>2216</v>
      </c>
      <c r="E24" s="84" t="s">
        <v>2242</v>
      </c>
      <c r="F24" s="97" t="s">
        <v>417</v>
      </c>
      <c r="G24" s="84" t="s">
        <v>432</v>
      </c>
      <c r="H24" s="84" t="s">
        <v>418</v>
      </c>
      <c r="I24" s="107">
        <v>38652</v>
      </c>
      <c r="J24" s="96">
        <v>1.5699999999999998</v>
      </c>
      <c r="K24" s="97" t="s">
        <v>182</v>
      </c>
      <c r="L24" s="98">
        <v>5.2999999999999999E-2</v>
      </c>
      <c r="M24" s="95">
        <v>3.0000000000000001E-3</v>
      </c>
      <c r="N24" s="94">
        <v>4573569.91</v>
      </c>
      <c r="O24" s="96">
        <v>132.78</v>
      </c>
      <c r="P24" s="94">
        <v>6072.7859000000008</v>
      </c>
      <c r="Q24" s="95">
        <v>2.1433607086011369E-2</v>
      </c>
      <c r="R24" s="95">
        <v>5.8466459445844195E-3</v>
      </c>
      <c r="S24" s="95">
        <f>P24/'סכום נכסי הקרן'!$C$42</f>
        <v>9.2663972964188957E-5</v>
      </c>
    </row>
    <row r="25" spans="2:19" s="140" customFormat="1">
      <c r="B25" s="111" t="s">
        <v>2243</v>
      </c>
      <c r="C25" s="84" t="s">
        <v>2244</v>
      </c>
      <c r="D25" s="97" t="s">
        <v>2216</v>
      </c>
      <c r="E25" s="84" t="s">
        <v>2245</v>
      </c>
      <c r="F25" s="97" t="s">
        <v>534</v>
      </c>
      <c r="G25" s="84" t="s">
        <v>535</v>
      </c>
      <c r="H25" s="84" t="s">
        <v>418</v>
      </c>
      <c r="I25" s="107">
        <v>38865</v>
      </c>
      <c r="J25" s="96">
        <v>0.25</v>
      </c>
      <c r="K25" s="97" t="s">
        <v>182</v>
      </c>
      <c r="L25" s="98">
        <v>6.0999999999999999E-2</v>
      </c>
      <c r="M25" s="95">
        <v>-1E-3</v>
      </c>
      <c r="N25" s="94">
        <v>6976.74</v>
      </c>
      <c r="O25" s="96">
        <v>127.25</v>
      </c>
      <c r="P25" s="94">
        <v>8.87791</v>
      </c>
      <c r="Q25" s="95">
        <v>5.4634800477659231E-4</v>
      </c>
      <c r="R25" s="95">
        <v>8.5473121154963591E-6</v>
      </c>
      <c r="S25" s="95">
        <f>P25/'סכום נכסי הקרן'!$C$42</f>
        <v>1.3546705346857406E-7</v>
      </c>
    </row>
    <row r="26" spans="2:19" s="140" customFormat="1">
      <c r="B26" s="111" t="s">
        <v>2246</v>
      </c>
      <c r="C26" s="84" t="s">
        <v>2247</v>
      </c>
      <c r="D26" s="97" t="s">
        <v>2216</v>
      </c>
      <c r="E26" s="84" t="s">
        <v>391</v>
      </c>
      <c r="F26" s="97" t="s">
        <v>368</v>
      </c>
      <c r="G26" s="84" t="s">
        <v>637</v>
      </c>
      <c r="H26" s="84" t="s">
        <v>418</v>
      </c>
      <c r="I26" s="107">
        <v>38018</v>
      </c>
      <c r="J26" s="96">
        <v>0.09</v>
      </c>
      <c r="K26" s="97" t="s">
        <v>182</v>
      </c>
      <c r="L26" s="98">
        <v>5.7500000000000002E-2</v>
      </c>
      <c r="M26" s="95">
        <v>6.8999999999999999E-3</v>
      </c>
      <c r="N26" s="94">
        <v>15000000</v>
      </c>
      <c r="O26" s="96">
        <v>127.16</v>
      </c>
      <c r="P26" s="94">
        <v>19073.999989999997</v>
      </c>
      <c r="Q26" s="95">
        <v>3.2651284283848496E-2</v>
      </c>
      <c r="R26" s="95">
        <v>1.8363717497192966E-2</v>
      </c>
      <c r="S26" s="95">
        <f>P26/'סכום נכסי הקרן'!$C$42</f>
        <v>2.9104807060500846E-4</v>
      </c>
    </row>
    <row r="27" spans="2:19" s="140" customFormat="1">
      <c r="B27" s="111" t="s">
        <v>2248</v>
      </c>
      <c r="C27" s="84" t="s">
        <v>2249</v>
      </c>
      <c r="D27" s="97" t="s">
        <v>2216</v>
      </c>
      <c r="E27" s="84" t="s">
        <v>391</v>
      </c>
      <c r="F27" s="97" t="s">
        <v>368</v>
      </c>
      <c r="G27" s="84" t="s">
        <v>637</v>
      </c>
      <c r="H27" s="84" t="s">
        <v>418</v>
      </c>
      <c r="I27" s="107">
        <v>39656</v>
      </c>
      <c r="J27" s="96">
        <v>3.4800000000000004</v>
      </c>
      <c r="K27" s="97" t="s">
        <v>182</v>
      </c>
      <c r="L27" s="98">
        <v>5.7500000000000002E-2</v>
      </c>
      <c r="M27" s="95">
        <v>5.2999999999999992E-3</v>
      </c>
      <c r="N27" s="94">
        <v>99500000</v>
      </c>
      <c r="O27" s="96">
        <v>143.04</v>
      </c>
      <c r="P27" s="94">
        <v>142324.79733999999</v>
      </c>
      <c r="Q27" s="95">
        <v>7.6420890937019967E-2</v>
      </c>
      <c r="R27" s="95">
        <v>0.13702487011467179</v>
      </c>
      <c r="S27" s="95">
        <f>P27/'סכום נכסי הקרן'!$C$42</f>
        <v>2.1717184485044055E-3</v>
      </c>
    </row>
    <row r="28" spans="2:19" s="140" customFormat="1">
      <c r="B28" s="111" t="s">
        <v>2250</v>
      </c>
      <c r="C28" s="84" t="s">
        <v>2251</v>
      </c>
      <c r="D28" s="97" t="s">
        <v>2216</v>
      </c>
      <c r="E28" s="84" t="s">
        <v>2252</v>
      </c>
      <c r="F28" s="97" t="s">
        <v>633</v>
      </c>
      <c r="G28" s="84" t="s">
        <v>683</v>
      </c>
      <c r="H28" s="84" t="s">
        <v>418</v>
      </c>
      <c r="I28" s="107">
        <v>38280</v>
      </c>
      <c r="J28" s="96">
        <v>0.75</v>
      </c>
      <c r="K28" s="97" t="s">
        <v>182</v>
      </c>
      <c r="L28" s="98">
        <v>7.1069000000000007E-2</v>
      </c>
      <c r="M28" s="95">
        <v>1.49E-2</v>
      </c>
      <c r="N28" s="94">
        <v>1172259.8999999999</v>
      </c>
      <c r="O28" s="96">
        <v>130.61000000000001</v>
      </c>
      <c r="P28" s="94">
        <v>1531.08871</v>
      </c>
      <c r="Q28" s="95">
        <v>2.2940970607096614E-2</v>
      </c>
      <c r="R28" s="95">
        <v>1.4740736367999552E-3</v>
      </c>
      <c r="S28" s="95">
        <f>P28/'סכום נכסי הקרן'!$C$42</f>
        <v>2.336271443872489E-5</v>
      </c>
    </row>
    <row r="29" spans="2:19" s="140" customFormat="1">
      <c r="B29" s="111" t="s">
        <v>2253</v>
      </c>
      <c r="C29" s="84" t="s">
        <v>2254</v>
      </c>
      <c r="D29" s="97" t="s">
        <v>2216</v>
      </c>
      <c r="E29" s="84"/>
      <c r="F29" s="97" t="s">
        <v>417</v>
      </c>
      <c r="G29" s="84" t="s">
        <v>713</v>
      </c>
      <c r="H29" s="84" t="s">
        <v>418</v>
      </c>
      <c r="I29" s="107">
        <v>38445</v>
      </c>
      <c r="J29" s="96">
        <v>1.08</v>
      </c>
      <c r="K29" s="97" t="s">
        <v>182</v>
      </c>
      <c r="L29" s="98">
        <v>6.7000000000000004E-2</v>
      </c>
      <c r="M29" s="95">
        <v>3.7999999999999999E-2</v>
      </c>
      <c r="N29" s="94">
        <v>1669334.34</v>
      </c>
      <c r="O29" s="96">
        <v>130.47999999999999</v>
      </c>
      <c r="P29" s="94">
        <v>2178.1473099999998</v>
      </c>
      <c r="Q29" s="95">
        <v>1.5504748597294012E-2</v>
      </c>
      <c r="R29" s="95">
        <v>2.0970369030660144E-3</v>
      </c>
      <c r="S29" s="95">
        <f>P29/'סכום נכסי הקרן'!$C$42</f>
        <v>3.3236110537975805E-5</v>
      </c>
    </row>
    <row r="30" spans="2:19" s="140" customFormat="1">
      <c r="B30" s="111" t="s">
        <v>2255</v>
      </c>
      <c r="C30" s="84" t="s">
        <v>2256</v>
      </c>
      <c r="D30" s="97" t="s">
        <v>2216</v>
      </c>
      <c r="E30" s="84"/>
      <c r="F30" s="97" t="s">
        <v>417</v>
      </c>
      <c r="G30" s="84" t="s">
        <v>713</v>
      </c>
      <c r="H30" s="84" t="s">
        <v>418</v>
      </c>
      <c r="I30" s="107">
        <v>38890</v>
      </c>
      <c r="J30" s="96">
        <v>1.2100000000000002</v>
      </c>
      <c r="K30" s="97" t="s">
        <v>182</v>
      </c>
      <c r="L30" s="98">
        <v>6.7000000000000004E-2</v>
      </c>
      <c r="M30" s="95">
        <v>3.5800000000000005E-2</v>
      </c>
      <c r="N30" s="94">
        <v>1157656.03</v>
      </c>
      <c r="O30" s="96">
        <v>130.53</v>
      </c>
      <c r="P30" s="94">
        <v>1511.0883899999999</v>
      </c>
      <c r="Q30" s="95">
        <v>2.3999363599856351E-2</v>
      </c>
      <c r="R30" s="95">
        <v>1.4548180938343468E-3</v>
      </c>
      <c r="S30" s="95">
        <f>P30/'סכום נכסי הקרן'!$C$42</f>
        <v>2.3057531752841771E-5</v>
      </c>
    </row>
    <row r="31" spans="2:19" s="140" customFormat="1">
      <c r="B31" s="111" t="s">
        <v>2257</v>
      </c>
      <c r="C31" s="84" t="s">
        <v>2258</v>
      </c>
      <c r="D31" s="97" t="s">
        <v>2216</v>
      </c>
      <c r="E31" s="84"/>
      <c r="F31" s="97" t="s">
        <v>417</v>
      </c>
      <c r="G31" s="84" t="s">
        <v>713</v>
      </c>
      <c r="H31" s="84" t="s">
        <v>418</v>
      </c>
      <c r="I31" s="107">
        <v>38376</v>
      </c>
      <c r="J31" s="96">
        <v>1.02</v>
      </c>
      <c r="K31" s="97" t="s">
        <v>182</v>
      </c>
      <c r="L31" s="98">
        <v>7.0000000000000007E-2</v>
      </c>
      <c r="M31" s="95">
        <v>3.2500000000000001E-2</v>
      </c>
      <c r="N31" s="94">
        <v>938873.01</v>
      </c>
      <c r="O31" s="96">
        <v>130.41</v>
      </c>
      <c r="P31" s="94">
        <v>1224.38435</v>
      </c>
      <c r="Q31" s="95">
        <v>1.8117861689682647E-2</v>
      </c>
      <c r="R31" s="95">
        <v>1.1787904122455774E-3</v>
      </c>
      <c r="S31" s="95">
        <f>P31/'סכום נכסי הקרן'!$C$42</f>
        <v>1.868274630037197E-5</v>
      </c>
    </row>
    <row r="32" spans="2:19" s="140" customFormat="1">
      <c r="B32" s="111" t="s">
        <v>2259</v>
      </c>
      <c r="C32" s="84" t="s">
        <v>2260</v>
      </c>
      <c r="D32" s="97" t="s">
        <v>2216</v>
      </c>
      <c r="E32" s="84" t="s">
        <v>2261</v>
      </c>
      <c r="F32" s="97" t="s">
        <v>930</v>
      </c>
      <c r="G32" s="84" t="s">
        <v>1914</v>
      </c>
      <c r="H32" s="84"/>
      <c r="I32" s="107">
        <v>39104</v>
      </c>
      <c r="J32" s="96">
        <v>2.29</v>
      </c>
      <c r="K32" s="97" t="s">
        <v>182</v>
      </c>
      <c r="L32" s="98">
        <v>5.5999999999999994E-2</v>
      </c>
      <c r="M32" s="95">
        <v>0.16039999999999999</v>
      </c>
      <c r="N32" s="94">
        <v>3023624.41</v>
      </c>
      <c r="O32" s="96">
        <v>99.314599999999999</v>
      </c>
      <c r="P32" s="94">
        <v>3002.9010600000001</v>
      </c>
      <c r="Q32" s="95">
        <v>4.7842154449696155E-3</v>
      </c>
      <c r="R32" s="95">
        <v>2.8910782618628548E-3</v>
      </c>
      <c r="S32" s="95">
        <f>P32/'סכום נכסי הקרן'!$C$42</f>
        <v>4.5820937411604509E-5</v>
      </c>
    </row>
    <row r="33" spans="2:19" s="140" customFormat="1">
      <c r="B33" s="112"/>
      <c r="C33" s="84"/>
      <c r="D33" s="84"/>
      <c r="E33" s="84"/>
      <c r="F33" s="84"/>
      <c r="G33" s="84"/>
      <c r="H33" s="84"/>
      <c r="I33" s="84"/>
      <c r="J33" s="96"/>
      <c r="K33" s="84"/>
      <c r="L33" s="84"/>
      <c r="M33" s="95"/>
      <c r="N33" s="94"/>
      <c r="O33" s="96"/>
      <c r="P33" s="84"/>
      <c r="Q33" s="84"/>
      <c r="R33" s="95"/>
      <c r="S33" s="84"/>
    </row>
    <row r="34" spans="2:19" s="140" customFormat="1">
      <c r="B34" s="110" t="s">
        <v>70</v>
      </c>
      <c r="C34" s="82"/>
      <c r="D34" s="82"/>
      <c r="E34" s="82"/>
      <c r="F34" s="82"/>
      <c r="G34" s="82"/>
      <c r="H34" s="82"/>
      <c r="I34" s="82"/>
      <c r="J34" s="93">
        <v>5.1502548679616691</v>
      </c>
      <c r="K34" s="82"/>
      <c r="L34" s="82"/>
      <c r="M34" s="92">
        <v>3.1116813831640028E-2</v>
      </c>
      <c r="N34" s="91"/>
      <c r="O34" s="93"/>
      <c r="P34" s="91">
        <v>221844.17543</v>
      </c>
      <c r="Q34" s="82"/>
      <c r="R34" s="92">
        <v>0.21358308525375214</v>
      </c>
      <c r="S34" s="92">
        <f>P34/'סכום נכסי הקרן'!$C$42</f>
        <v>3.3850959037281902E-3</v>
      </c>
    </row>
    <row r="35" spans="2:19" s="140" customFormat="1">
      <c r="B35" s="111" t="s">
        <v>2262</v>
      </c>
      <c r="C35" s="84" t="s">
        <v>2263</v>
      </c>
      <c r="D35" s="97" t="s">
        <v>2216</v>
      </c>
      <c r="E35" s="84" t="s">
        <v>2225</v>
      </c>
      <c r="F35" s="97" t="s">
        <v>633</v>
      </c>
      <c r="G35" s="84" t="s">
        <v>369</v>
      </c>
      <c r="H35" s="84" t="s">
        <v>180</v>
      </c>
      <c r="I35" s="107">
        <v>42796</v>
      </c>
      <c r="J35" s="96">
        <v>7.2299999999999986</v>
      </c>
      <c r="K35" s="97" t="s">
        <v>182</v>
      </c>
      <c r="L35" s="98">
        <v>3.7400000000000003E-2</v>
      </c>
      <c r="M35" s="95">
        <v>3.5700000000000003E-2</v>
      </c>
      <c r="N35" s="94">
        <v>51160000</v>
      </c>
      <c r="O35" s="96">
        <v>102.52</v>
      </c>
      <c r="P35" s="94">
        <v>52449.233130000001</v>
      </c>
      <c r="Q35" s="95">
        <v>9.9328619301127255E-2</v>
      </c>
      <c r="R35" s="95">
        <v>5.0496115164553594E-2</v>
      </c>
      <c r="S35" s="95">
        <f>P35/'סכום נכסי הקרן'!$C$42</f>
        <v>8.0031708688277044E-4</v>
      </c>
    </row>
    <row r="36" spans="2:19" s="140" customFormat="1">
      <c r="B36" s="111" t="s">
        <v>2264</v>
      </c>
      <c r="C36" s="84" t="s">
        <v>2265</v>
      </c>
      <c r="D36" s="97" t="s">
        <v>2216</v>
      </c>
      <c r="E36" s="84" t="s">
        <v>2225</v>
      </c>
      <c r="F36" s="97" t="s">
        <v>633</v>
      </c>
      <c r="G36" s="84" t="s">
        <v>369</v>
      </c>
      <c r="H36" s="84" t="s">
        <v>180</v>
      </c>
      <c r="I36" s="107">
        <v>42796</v>
      </c>
      <c r="J36" s="96">
        <v>3.96</v>
      </c>
      <c r="K36" s="97" t="s">
        <v>182</v>
      </c>
      <c r="L36" s="98">
        <v>2.5000000000000001E-2</v>
      </c>
      <c r="M36" s="95">
        <v>2.23E-2</v>
      </c>
      <c r="N36" s="94">
        <v>82076414</v>
      </c>
      <c r="O36" s="96">
        <v>101.83</v>
      </c>
      <c r="P36" s="94">
        <v>83578.41326999999</v>
      </c>
      <c r="Q36" s="95">
        <v>0.1131626453199797</v>
      </c>
      <c r="R36" s="95">
        <v>8.0466098928309984E-2</v>
      </c>
      <c r="S36" s="95">
        <f>P36/'סכום נכסי הקרן'!$C$42</f>
        <v>1.2753138271581566E-3</v>
      </c>
    </row>
    <row r="37" spans="2:19" s="140" customFormat="1">
      <c r="B37" s="111" t="s">
        <v>2266</v>
      </c>
      <c r="C37" s="84" t="s">
        <v>2267</v>
      </c>
      <c r="D37" s="97" t="s">
        <v>2216</v>
      </c>
      <c r="E37" s="84" t="s">
        <v>2268</v>
      </c>
      <c r="F37" s="97" t="s">
        <v>417</v>
      </c>
      <c r="G37" s="84" t="s">
        <v>432</v>
      </c>
      <c r="H37" s="84" t="s">
        <v>180</v>
      </c>
      <c r="I37" s="107">
        <v>42598</v>
      </c>
      <c r="J37" s="96">
        <v>5.3999999999999995</v>
      </c>
      <c r="K37" s="97" t="s">
        <v>182</v>
      </c>
      <c r="L37" s="98">
        <v>3.1E-2</v>
      </c>
      <c r="M37" s="95">
        <v>3.4700000000000002E-2</v>
      </c>
      <c r="N37" s="94">
        <v>48850185.790000021</v>
      </c>
      <c r="O37" s="96">
        <v>98.29</v>
      </c>
      <c r="P37" s="94">
        <v>48014.847610000004</v>
      </c>
      <c r="Q37" s="95">
        <v>6.8803078577464816E-2</v>
      </c>
      <c r="R37" s="95">
        <v>4.6226858427339812E-2</v>
      </c>
      <c r="S37" s="95">
        <f>P37/'סכום נכסי הקרן'!$C$42</f>
        <v>7.3265328534185485E-4</v>
      </c>
    </row>
    <row r="38" spans="2:19" s="140" customFormat="1">
      <c r="B38" s="111" t="s">
        <v>2269</v>
      </c>
      <c r="C38" s="84" t="s">
        <v>2270</v>
      </c>
      <c r="D38" s="97" t="s">
        <v>2216</v>
      </c>
      <c r="E38" s="84" t="s">
        <v>2271</v>
      </c>
      <c r="F38" s="97" t="s">
        <v>417</v>
      </c>
      <c r="G38" s="84" t="s">
        <v>637</v>
      </c>
      <c r="H38" s="84" t="s">
        <v>418</v>
      </c>
      <c r="I38" s="107">
        <v>43312</v>
      </c>
      <c r="J38" s="96">
        <v>4.92</v>
      </c>
      <c r="K38" s="97" t="s">
        <v>182</v>
      </c>
      <c r="L38" s="98">
        <v>3.5499999999999997E-2</v>
      </c>
      <c r="M38" s="95">
        <v>4.0999999999999995E-2</v>
      </c>
      <c r="N38" s="94">
        <v>34880000</v>
      </c>
      <c r="O38" s="96">
        <v>97.54</v>
      </c>
      <c r="P38" s="94">
        <v>34021.951999999997</v>
      </c>
      <c r="Q38" s="95">
        <v>0.109</v>
      </c>
      <c r="R38" s="95">
        <v>3.2755033844951743E-2</v>
      </c>
      <c r="S38" s="95">
        <f>P38/'סכום נכסי הקרן'!$C$42</f>
        <v>5.1913722832167258E-4</v>
      </c>
    </row>
    <row r="39" spans="2:19" s="140" customFormat="1">
      <c r="B39" s="111" t="s">
        <v>2272</v>
      </c>
      <c r="C39" s="84" t="s">
        <v>2273</v>
      </c>
      <c r="D39" s="97" t="s">
        <v>2216</v>
      </c>
      <c r="E39" s="84" t="s">
        <v>2274</v>
      </c>
      <c r="F39" s="97" t="s">
        <v>417</v>
      </c>
      <c r="G39" s="84" t="s">
        <v>713</v>
      </c>
      <c r="H39" s="84" t="s">
        <v>180</v>
      </c>
      <c r="I39" s="107">
        <v>41903</v>
      </c>
      <c r="J39" s="96">
        <v>1.5100000000000002</v>
      </c>
      <c r="K39" s="97" t="s">
        <v>182</v>
      </c>
      <c r="L39" s="98">
        <v>5.1500000000000004E-2</v>
      </c>
      <c r="M39" s="95">
        <v>2.7999999999999997E-2</v>
      </c>
      <c r="N39" s="94">
        <v>3574550.13</v>
      </c>
      <c r="O39" s="96">
        <v>105.74</v>
      </c>
      <c r="P39" s="94">
        <v>3779.7294200000001</v>
      </c>
      <c r="Q39" s="95">
        <v>5.6470583969846125E-2</v>
      </c>
      <c r="R39" s="95">
        <v>3.6389788885969813E-3</v>
      </c>
      <c r="S39" s="95">
        <f>P39/'סכום נכסי הקרן'!$C$42</f>
        <v>5.7674476023735597E-5</v>
      </c>
    </row>
    <row r="40" spans="2:19" s="140" customFormat="1">
      <c r="B40" s="112"/>
      <c r="C40" s="84"/>
      <c r="D40" s="84"/>
      <c r="E40" s="84"/>
      <c r="F40" s="84"/>
      <c r="G40" s="84"/>
      <c r="H40" s="84"/>
      <c r="I40" s="84"/>
      <c r="J40" s="96"/>
      <c r="K40" s="84"/>
      <c r="L40" s="84"/>
      <c r="M40" s="95"/>
      <c r="N40" s="94"/>
      <c r="O40" s="96"/>
      <c r="P40" s="84"/>
      <c r="Q40" s="84"/>
      <c r="R40" s="95"/>
      <c r="S40" s="84"/>
    </row>
    <row r="41" spans="2:19" s="140" customFormat="1">
      <c r="B41" s="110" t="s">
        <v>54</v>
      </c>
      <c r="C41" s="82"/>
      <c r="D41" s="82"/>
      <c r="E41" s="82"/>
      <c r="F41" s="82"/>
      <c r="G41" s="82"/>
      <c r="H41" s="82"/>
      <c r="I41" s="82"/>
      <c r="J41" s="93">
        <v>3.1309902465505095</v>
      </c>
      <c r="K41" s="82"/>
      <c r="L41" s="82"/>
      <c r="M41" s="92">
        <v>5.9233532926405472E-2</v>
      </c>
      <c r="N41" s="91"/>
      <c r="O41" s="93"/>
      <c r="P41" s="91">
        <v>63650.889940000001</v>
      </c>
      <c r="Q41" s="82"/>
      <c r="R41" s="92">
        <v>6.1280641811674967E-2</v>
      </c>
      <c r="S41" s="92">
        <f>P41/'סכום נכסי הקרן'!$C$42</f>
        <v>9.7124193766599386E-4</v>
      </c>
    </row>
    <row r="42" spans="2:19" s="140" customFormat="1">
      <c r="B42" s="111" t="s">
        <v>2275</v>
      </c>
      <c r="C42" s="84" t="s">
        <v>2276</v>
      </c>
      <c r="D42" s="97" t="s">
        <v>2216</v>
      </c>
      <c r="E42" s="84" t="s">
        <v>2277</v>
      </c>
      <c r="F42" s="97" t="s">
        <v>633</v>
      </c>
      <c r="G42" s="84" t="s">
        <v>432</v>
      </c>
      <c r="H42" s="84" t="s">
        <v>180</v>
      </c>
      <c r="I42" s="107">
        <v>38421</v>
      </c>
      <c r="J42" s="96">
        <v>3.9800000000000004</v>
      </c>
      <c r="K42" s="97" t="s">
        <v>181</v>
      </c>
      <c r="L42" s="98">
        <v>7.9699999999999993E-2</v>
      </c>
      <c r="M42" s="95">
        <v>4.1500000000000002E-2</v>
      </c>
      <c r="N42" s="94">
        <v>590394.4</v>
      </c>
      <c r="O42" s="96">
        <v>120.15</v>
      </c>
      <c r="P42" s="94">
        <v>2658.7876900000001</v>
      </c>
      <c r="Q42" s="95">
        <v>7.1985360691899031E-3</v>
      </c>
      <c r="R42" s="95">
        <v>2.5597790735961026E-3</v>
      </c>
      <c r="S42" s="95">
        <f>P42/'סכום נכסי הקרן'!$C$42</f>
        <v>4.0570149298969752E-5</v>
      </c>
    </row>
    <row r="43" spans="2:19" s="140" customFormat="1">
      <c r="B43" s="111" t="s">
        <v>2278</v>
      </c>
      <c r="C43" s="84" t="s">
        <v>2279</v>
      </c>
      <c r="D43" s="97" t="s">
        <v>2216</v>
      </c>
      <c r="E43" s="84" t="s">
        <v>1169</v>
      </c>
      <c r="F43" s="97" t="s">
        <v>208</v>
      </c>
      <c r="G43" s="84" t="s">
        <v>535</v>
      </c>
      <c r="H43" s="84" t="s">
        <v>418</v>
      </c>
      <c r="I43" s="107">
        <v>42954</v>
      </c>
      <c r="J43" s="96">
        <v>1.6600000000000004</v>
      </c>
      <c r="K43" s="97" t="s">
        <v>181</v>
      </c>
      <c r="L43" s="98">
        <v>3.7000000000000005E-2</v>
      </c>
      <c r="M43" s="95">
        <v>3.9300000000000009E-2</v>
      </c>
      <c r="N43" s="94">
        <v>2564221</v>
      </c>
      <c r="O43" s="96">
        <v>100.76</v>
      </c>
      <c r="P43" s="94">
        <v>9683.7421299999987</v>
      </c>
      <c r="Q43" s="95">
        <v>3.8155779417891791E-2</v>
      </c>
      <c r="R43" s="95">
        <v>9.323136462420941E-3</v>
      </c>
      <c r="S43" s="95">
        <f>P43/'סכום נכסי הקרן'!$C$42</f>
        <v>1.4776315742112651E-4</v>
      </c>
    </row>
    <row r="44" spans="2:19" s="140" customFormat="1">
      <c r="B44" s="111" t="s">
        <v>2280</v>
      </c>
      <c r="C44" s="84" t="s">
        <v>2281</v>
      </c>
      <c r="D44" s="97" t="s">
        <v>2216</v>
      </c>
      <c r="E44" s="84" t="s">
        <v>1169</v>
      </c>
      <c r="F44" s="97" t="s">
        <v>208</v>
      </c>
      <c r="G44" s="84" t="s">
        <v>535</v>
      </c>
      <c r="H44" s="84" t="s">
        <v>418</v>
      </c>
      <c r="I44" s="107">
        <v>42625</v>
      </c>
      <c r="J44" s="96">
        <v>3.4099999999999988</v>
      </c>
      <c r="K44" s="97" t="s">
        <v>181</v>
      </c>
      <c r="L44" s="98">
        <v>4.4500000000000005E-2</v>
      </c>
      <c r="M44" s="95">
        <v>4.9599999999999998E-2</v>
      </c>
      <c r="N44" s="94">
        <v>13457271</v>
      </c>
      <c r="O44" s="96">
        <v>99.77</v>
      </c>
      <c r="P44" s="94">
        <v>50321.843440000011</v>
      </c>
      <c r="Q44" s="95">
        <v>9.8136429146068155E-2</v>
      </c>
      <c r="R44" s="95">
        <v>4.8447945756244774E-2</v>
      </c>
      <c r="S44" s="95">
        <f>P44/'סכום נכסי הקרן'!$C$42</f>
        <v>7.6785548129274742E-4</v>
      </c>
    </row>
    <row r="45" spans="2:19" s="140" customFormat="1">
      <c r="B45" s="111" t="s">
        <v>2282</v>
      </c>
      <c r="C45" s="84" t="s">
        <v>2283</v>
      </c>
      <c r="D45" s="97" t="s">
        <v>2216</v>
      </c>
      <c r="E45" s="84" t="s">
        <v>2284</v>
      </c>
      <c r="F45" s="97" t="s">
        <v>633</v>
      </c>
      <c r="G45" s="84" t="s">
        <v>1914</v>
      </c>
      <c r="H45" s="84"/>
      <c r="I45" s="107">
        <v>41840</v>
      </c>
      <c r="J45" s="96">
        <v>1.0499999999999998</v>
      </c>
      <c r="K45" s="97" t="s">
        <v>181</v>
      </c>
      <c r="L45" s="98">
        <v>5.5999999999999994E-2</v>
      </c>
      <c r="M45" s="95">
        <v>0.57140000000000002</v>
      </c>
      <c r="N45" s="94">
        <v>470020.54</v>
      </c>
      <c r="O45" s="96">
        <v>56</v>
      </c>
      <c r="P45" s="94">
        <v>986.51668000000006</v>
      </c>
      <c r="Q45" s="95">
        <v>1.8597894026945904E-2</v>
      </c>
      <c r="R45" s="95">
        <v>9.4978051941315518E-4</v>
      </c>
      <c r="S45" s="95">
        <f>P45/'סכום נכסי הקרן'!$C$42</f>
        <v>1.5053149653150367E-5</v>
      </c>
    </row>
    <row r="46" spans="2:19" s="140" customFormat="1">
      <c r="B46" s="112"/>
      <c r="C46" s="84"/>
      <c r="D46" s="84"/>
      <c r="E46" s="84"/>
      <c r="F46" s="84"/>
      <c r="G46" s="84"/>
      <c r="H46" s="84"/>
      <c r="I46" s="84"/>
      <c r="J46" s="96"/>
      <c r="K46" s="84"/>
      <c r="L46" s="84"/>
      <c r="M46" s="95"/>
      <c r="N46" s="94"/>
      <c r="O46" s="96"/>
      <c r="P46" s="84"/>
      <c r="Q46" s="84"/>
      <c r="R46" s="95"/>
      <c r="S46" s="84"/>
    </row>
    <row r="47" spans="2:19" s="140" customFormat="1">
      <c r="B47" s="109" t="s">
        <v>253</v>
      </c>
      <c r="C47" s="82"/>
      <c r="D47" s="82"/>
      <c r="E47" s="82"/>
      <c r="F47" s="82"/>
      <c r="G47" s="82"/>
      <c r="H47" s="82"/>
      <c r="I47" s="82"/>
      <c r="J47" s="93">
        <v>9.4860112749046515</v>
      </c>
      <c r="K47" s="82"/>
      <c r="L47" s="82"/>
      <c r="M47" s="92">
        <v>5.0154218276596468E-2</v>
      </c>
      <c r="N47" s="91"/>
      <c r="O47" s="93"/>
      <c r="P47" s="91">
        <v>65819.032879999999</v>
      </c>
      <c r="Q47" s="82"/>
      <c r="R47" s="92">
        <v>6.3368046890031227E-2</v>
      </c>
      <c r="S47" s="92">
        <f>P47/'סכום נכסי הקרן'!$C$42</f>
        <v>1.0043253926211005E-3</v>
      </c>
    </row>
    <row r="48" spans="2:19" s="140" customFormat="1">
      <c r="B48" s="110" t="s">
        <v>83</v>
      </c>
      <c r="C48" s="82"/>
      <c r="D48" s="82"/>
      <c r="E48" s="82"/>
      <c r="F48" s="82"/>
      <c r="G48" s="82"/>
      <c r="H48" s="82"/>
      <c r="I48" s="82"/>
      <c r="J48" s="93">
        <v>9.4860112749046515</v>
      </c>
      <c r="K48" s="82"/>
      <c r="L48" s="82"/>
      <c r="M48" s="92">
        <v>5.0154218276596468E-2</v>
      </c>
      <c r="N48" s="91"/>
      <c r="O48" s="93"/>
      <c r="P48" s="91">
        <v>65819.032879999999</v>
      </c>
      <c r="Q48" s="82"/>
      <c r="R48" s="92">
        <v>6.3368046890031227E-2</v>
      </c>
      <c r="S48" s="92">
        <f>P48/'סכום נכסי הקרן'!$C$42</f>
        <v>1.0043253926211005E-3</v>
      </c>
    </row>
    <row r="49" spans="2:19" s="140" customFormat="1">
      <c r="B49" s="111" t="s">
        <v>2285</v>
      </c>
      <c r="C49" s="84">
        <v>4824</v>
      </c>
      <c r="D49" s="97" t="s">
        <v>2216</v>
      </c>
      <c r="E49" s="84"/>
      <c r="F49" s="97" t="s">
        <v>991</v>
      </c>
      <c r="G49" s="84" t="s">
        <v>1028</v>
      </c>
      <c r="H49" s="84" t="s">
        <v>997</v>
      </c>
      <c r="I49" s="107">
        <v>42825</v>
      </c>
      <c r="J49" s="96">
        <v>15.889999999999999</v>
      </c>
      <c r="K49" s="97" t="s">
        <v>190</v>
      </c>
      <c r="L49" s="98">
        <v>4.555E-2</v>
      </c>
      <c r="M49" s="95">
        <v>5.5500000000000008E-2</v>
      </c>
      <c r="N49" s="94">
        <v>8688000</v>
      </c>
      <c r="O49" s="96">
        <v>87.17</v>
      </c>
      <c r="P49" s="94">
        <v>20839.53039</v>
      </c>
      <c r="Q49" s="95">
        <v>5.2155433758156788E-2</v>
      </c>
      <c r="R49" s="95">
        <v>2.0063502624345319E-2</v>
      </c>
      <c r="S49" s="95">
        <f>P49/'סכום נכסי הקרן'!$C$42</f>
        <v>3.1798810503847239E-4</v>
      </c>
    </row>
    <row r="50" spans="2:19" s="140" customFormat="1">
      <c r="B50" s="111" t="s">
        <v>2286</v>
      </c>
      <c r="C50" s="84">
        <v>4279</v>
      </c>
      <c r="D50" s="97" t="s">
        <v>2216</v>
      </c>
      <c r="E50" s="84"/>
      <c r="F50" s="97" t="s">
        <v>965</v>
      </c>
      <c r="G50" s="84" t="s">
        <v>966</v>
      </c>
      <c r="H50" s="84" t="s">
        <v>972</v>
      </c>
      <c r="I50" s="107">
        <v>43465</v>
      </c>
      <c r="J50" s="96">
        <v>2.42</v>
      </c>
      <c r="K50" s="97" t="s">
        <v>181</v>
      </c>
      <c r="L50" s="98">
        <v>0.06</v>
      </c>
      <c r="M50" s="95">
        <v>4.6799999999999994E-2</v>
      </c>
      <c r="N50" s="94">
        <v>6665886.4000000004</v>
      </c>
      <c r="O50" s="96">
        <v>104.81</v>
      </c>
      <c r="P50" s="94">
        <v>26185.460280000003</v>
      </c>
      <c r="Q50" s="95">
        <v>8.0798623030303041E-3</v>
      </c>
      <c r="R50" s="95">
        <v>2.5210359409038017E-2</v>
      </c>
      <c r="S50" s="95">
        <f>P50/'סכום נכסי הקרן'!$C$42</f>
        <v>3.9956106198981323E-4</v>
      </c>
    </row>
    <row r="51" spans="2:19" s="140" customFormat="1">
      <c r="B51" s="111" t="s">
        <v>2287</v>
      </c>
      <c r="C51" s="84">
        <v>5168</v>
      </c>
      <c r="D51" s="97" t="s">
        <v>2216</v>
      </c>
      <c r="E51" s="84"/>
      <c r="F51" s="97" t="s">
        <v>991</v>
      </c>
      <c r="G51" s="84" t="s">
        <v>1914</v>
      </c>
      <c r="H51" s="84"/>
      <c r="I51" s="107">
        <v>43465</v>
      </c>
      <c r="J51" s="96">
        <v>12.23</v>
      </c>
      <c r="K51" s="97" t="s">
        <v>190</v>
      </c>
      <c r="L51" s="98">
        <v>3.9510000000000003E-2</v>
      </c>
      <c r="M51" s="95">
        <v>4.8899999999999999E-2</v>
      </c>
      <c r="N51" s="94">
        <v>7610000</v>
      </c>
      <c r="O51" s="96">
        <v>89.75</v>
      </c>
      <c r="P51" s="94">
        <v>18794.04221</v>
      </c>
      <c r="Q51" s="95">
        <v>1.9287942881329727E-2</v>
      </c>
      <c r="R51" s="95">
        <v>1.8094184856647898E-2</v>
      </c>
      <c r="S51" s="95">
        <f>P51/'סכום נכסי הקרן'!$C$42</f>
        <v>2.8677622559281497E-4</v>
      </c>
    </row>
    <row r="52" spans="2:19" s="140" customFormat="1">
      <c r="B52" s="144"/>
    </row>
    <row r="53" spans="2:19" s="140" customFormat="1">
      <c r="B53" s="144"/>
    </row>
    <row r="54" spans="2:19" s="140" customFormat="1">
      <c r="B54" s="144"/>
    </row>
    <row r="55" spans="2:19" s="140" customFormat="1">
      <c r="B55" s="145" t="s">
        <v>276</v>
      </c>
    </row>
    <row r="56" spans="2:19" s="140" customFormat="1">
      <c r="B56" s="145" t="s">
        <v>132</v>
      </c>
    </row>
    <row r="57" spans="2:19" s="140" customFormat="1">
      <c r="B57" s="145" t="s">
        <v>258</v>
      </c>
    </row>
    <row r="58" spans="2:19">
      <c r="B58" s="99" t="s">
        <v>266</v>
      </c>
      <c r="C58" s="1"/>
      <c r="D58" s="1"/>
      <c r="E58" s="1"/>
    </row>
    <row r="59" spans="2:19">
      <c r="C59" s="1"/>
      <c r="D59" s="1"/>
      <c r="E59" s="1"/>
    </row>
    <row r="60" spans="2:19">
      <c r="C60" s="1"/>
      <c r="D60" s="1"/>
      <c r="E60" s="1"/>
    </row>
    <row r="61" spans="2:19">
      <c r="C61" s="1"/>
      <c r="D61" s="1"/>
      <c r="E61" s="1"/>
    </row>
    <row r="62" spans="2:19">
      <c r="C62" s="1"/>
      <c r="D62" s="1"/>
      <c r="E62" s="1"/>
    </row>
    <row r="63" spans="2:19">
      <c r="C63" s="1"/>
      <c r="D63" s="1"/>
      <c r="E63" s="1"/>
    </row>
    <row r="64" spans="2:19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4" type="noConversion"/>
  <conditionalFormatting sqref="B12:B51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H405"/>
  <sheetViews>
    <sheetView rightToLeft="1" zoomScale="90" zoomScaleNormal="90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28.8554687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5.7109375" style="1" customWidth="1"/>
    <col min="16" max="16" width="6.85546875" style="1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86">
      <c r="B1" s="57" t="s">
        <v>197</v>
      </c>
      <c r="C1" s="78" t="s" vm="1">
        <v>277</v>
      </c>
    </row>
    <row r="2" spans="2:86">
      <c r="B2" s="57" t="s">
        <v>196</v>
      </c>
      <c r="C2" s="78" t="s">
        <v>278</v>
      </c>
    </row>
    <row r="3" spans="2:86">
      <c r="B3" s="57" t="s">
        <v>198</v>
      </c>
      <c r="C3" s="78" t="s">
        <v>279</v>
      </c>
    </row>
    <row r="4" spans="2:86">
      <c r="B4" s="57" t="s">
        <v>199</v>
      </c>
      <c r="C4" s="78" t="s">
        <v>280</v>
      </c>
    </row>
    <row r="6" spans="2:86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</row>
    <row r="7" spans="2:86" ht="26.25" customHeight="1">
      <c r="B7" s="179" t="s">
        <v>109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</row>
    <row r="8" spans="2:86" s="3" customFormat="1" ht="63">
      <c r="B8" s="23" t="s">
        <v>136</v>
      </c>
      <c r="C8" s="31" t="s">
        <v>52</v>
      </c>
      <c r="D8" s="31" t="s">
        <v>138</v>
      </c>
      <c r="E8" s="31" t="s">
        <v>137</v>
      </c>
      <c r="F8" s="31" t="s">
        <v>76</v>
      </c>
      <c r="G8" s="31" t="s">
        <v>121</v>
      </c>
      <c r="H8" s="31" t="s">
        <v>260</v>
      </c>
      <c r="I8" s="31" t="s">
        <v>259</v>
      </c>
      <c r="J8" s="31" t="s">
        <v>130</v>
      </c>
      <c r="K8" s="31" t="s">
        <v>68</v>
      </c>
      <c r="L8" s="31" t="s">
        <v>200</v>
      </c>
      <c r="M8" s="32" t="s">
        <v>202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CH8" s="1"/>
    </row>
    <row r="9" spans="2:86" s="3" customFormat="1" ht="14.25" customHeight="1">
      <c r="B9" s="16"/>
      <c r="C9" s="33"/>
      <c r="D9" s="17"/>
      <c r="E9" s="17"/>
      <c r="F9" s="33"/>
      <c r="G9" s="33"/>
      <c r="H9" s="33" t="s">
        <v>267</v>
      </c>
      <c r="I9" s="33"/>
      <c r="J9" s="33" t="s">
        <v>263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CH9" s="1"/>
    </row>
    <row r="10" spans="2:8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CH10" s="1"/>
    </row>
    <row r="11" spans="2:86" s="142" customFormat="1" ht="18" customHeight="1">
      <c r="B11" s="79" t="s">
        <v>32</v>
      </c>
      <c r="C11" s="80"/>
      <c r="D11" s="80"/>
      <c r="E11" s="80"/>
      <c r="F11" s="80"/>
      <c r="G11" s="80"/>
      <c r="H11" s="88"/>
      <c r="I11" s="88"/>
      <c r="J11" s="88">
        <v>862269.70342999988</v>
      </c>
      <c r="K11" s="80"/>
      <c r="L11" s="89">
        <v>1</v>
      </c>
      <c r="M11" s="89">
        <f>J11/'סכום נכסי הקרן'!$C$42</f>
        <v>1.3157278685961369E-2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CH11" s="140"/>
    </row>
    <row r="12" spans="2:86" s="140" customFormat="1" ht="17.25" customHeight="1">
      <c r="B12" s="81" t="s">
        <v>254</v>
      </c>
      <c r="C12" s="82"/>
      <c r="D12" s="82"/>
      <c r="E12" s="82"/>
      <c r="F12" s="82"/>
      <c r="G12" s="82"/>
      <c r="H12" s="91"/>
      <c r="I12" s="91"/>
      <c r="J12" s="91">
        <v>89398.792650000003</v>
      </c>
      <c r="K12" s="82"/>
      <c r="L12" s="92">
        <v>0.10367845732533905</v>
      </c>
      <c r="M12" s="92">
        <f>J12/'סכום נכסי הקרן'!$C$42</f>
        <v>1.3641263567600388E-3</v>
      </c>
    </row>
    <row r="13" spans="2:86" s="140" customFormat="1">
      <c r="B13" s="102" t="s">
        <v>254</v>
      </c>
      <c r="C13" s="82"/>
      <c r="D13" s="82"/>
      <c r="E13" s="82"/>
      <c r="F13" s="82"/>
      <c r="G13" s="82"/>
      <c r="H13" s="91"/>
      <c r="I13" s="91"/>
      <c r="J13" s="91">
        <v>89398.792650000003</v>
      </c>
      <c r="K13" s="82"/>
      <c r="L13" s="92">
        <v>0.10367845732533905</v>
      </c>
      <c r="M13" s="92">
        <f>J13/'סכום נכסי הקרן'!$C$42</f>
        <v>1.3641263567600388E-3</v>
      </c>
    </row>
    <row r="14" spans="2:86" s="140" customFormat="1">
      <c r="B14" s="87" t="s">
        <v>2288</v>
      </c>
      <c r="C14" s="84">
        <v>5992</v>
      </c>
      <c r="D14" s="97" t="s">
        <v>30</v>
      </c>
      <c r="E14" s="84" t="s">
        <v>2261</v>
      </c>
      <c r="F14" s="97" t="s">
        <v>930</v>
      </c>
      <c r="G14" s="97" t="s">
        <v>182</v>
      </c>
      <c r="H14" s="94">
        <v>130610</v>
      </c>
      <c r="I14" s="94">
        <v>150.63999999999999</v>
      </c>
      <c r="J14" s="94">
        <v>196.75155999999998</v>
      </c>
      <c r="K14" s="95">
        <v>4.7842490842490842E-3</v>
      </c>
      <c r="L14" s="95">
        <v>2.2817867683086528E-4</v>
      </c>
      <c r="M14" s="95">
        <f>J14/'סכום נכסי הקרן'!$C$42</f>
        <v>3.002210441257611E-6</v>
      </c>
    </row>
    <row r="15" spans="2:86" s="140" customFormat="1">
      <c r="B15" s="87" t="s">
        <v>2289</v>
      </c>
      <c r="C15" s="84">
        <v>2007</v>
      </c>
      <c r="D15" s="97" t="s">
        <v>30</v>
      </c>
      <c r="E15" s="84" t="s">
        <v>2290</v>
      </c>
      <c r="F15" s="97" t="s">
        <v>417</v>
      </c>
      <c r="G15" s="97" t="s">
        <v>182</v>
      </c>
      <c r="H15" s="94">
        <v>546391.75</v>
      </c>
      <c r="I15" s="94">
        <v>519.04150000000004</v>
      </c>
      <c r="J15" s="94">
        <v>2835.9999400000002</v>
      </c>
      <c r="K15" s="95">
        <v>0.04</v>
      </c>
      <c r="L15" s="95">
        <v>3.2889940684669204E-3</v>
      </c>
      <c r="M15" s="95">
        <f>J15/'סכום נכסי הקרן'!$C$42</f>
        <v>4.327421155529318E-5</v>
      </c>
    </row>
    <row r="16" spans="2:86" s="140" customFormat="1">
      <c r="B16" s="87" t="s">
        <v>2291</v>
      </c>
      <c r="C16" s="84" t="s">
        <v>2292</v>
      </c>
      <c r="D16" s="97" t="s">
        <v>30</v>
      </c>
      <c r="E16" s="84" t="s">
        <v>2293</v>
      </c>
      <c r="F16" s="97" t="s">
        <v>417</v>
      </c>
      <c r="G16" s="97" t="s">
        <v>181</v>
      </c>
      <c r="H16" s="94">
        <v>2811489.33</v>
      </c>
      <c r="I16" s="94">
        <v>799.94719999999995</v>
      </c>
      <c r="J16" s="94">
        <v>84294.132320000004</v>
      </c>
      <c r="K16" s="95">
        <v>4.8503131049087649E-2</v>
      </c>
      <c r="L16" s="95">
        <v>9.7758429856329876E-2</v>
      </c>
      <c r="M16" s="95">
        <f>J16/'סכום נכסי הקרן'!$C$42</f>
        <v>1.2862349055217386E-3</v>
      </c>
    </row>
    <row r="17" spans="2:13" s="140" customFormat="1">
      <c r="B17" s="87" t="s">
        <v>2294</v>
      </c>
      <c r="C17" s="84" t="s">
        <v>2295</v>
      </c>
      <c r="D17" s="97" t="s">
        <v>30</v>
      </c>
      <c r="E17" s="84" t="s">
        <v>2284</v>
      </c>
      <c r="F17" s="97" t="s">
        <v>633</v>
      </c>
      <c r="G17" s="97" t="s">
        <v>181</v>
      </c>
      <c r="H17" s="94">
        <v>38113.890000000007</v>
      </c>
      <c r="I17" s="94">
        <v>1450.4</v>
      </c>
      <c r="J17" s="94">
        <v>2071.9088299999999</v>
      </c>
      <c r="K17" s="95">
        <v>3.8871398080433978E-3</v>
      </c>
      <c r="L17" s="95">
        <v>2.4028547237113962E-3</v>
      </c>
      <c r="M17" s="95">
        <f>J17/'סכום נכסי הקרן'!$C$42</f>
        <v>3.1615029241749546E-5</v>
      </c>
    </row>
    <row r="18" spans="2:13" s="140" customFormat="1">
      <c r="B18" s="83"/>
      <c r="C18" s="84"/>
      <c r="D18" s="84"/>
      <c r="E18" s="84"/>
      <c r="F18" s="84"/>
      <c r="G18" s="84"/>
      <c r="H18" s="94"/>
      <c r="I18" s="94"/>
      <c r="J18" s="84"/>
      <c r="K18" s="84"/>
      <c r="L18" s="95"/>
      <c r="M18" s="84"/>
    </row>
    <row r="19" spans="2:13" s="140" customFormat="1">
      <c r="B19" s="81" t="s">
        <v>253</v>
      </c>
      <c r="C19" s="82"/>
      <c r="D19" s="82"/>
      <c r="E19" s="82"/>
      <c r="F19" s="82"/>
      <c r="G19" s="82"/>
      <c r="H19" s="91"/>
      <c r="I19" s="91"/>
      <c r="J19" s="91">
        <v>772870.9107799998</v>
      </c>
      <c r="K19" s="82"/>
      <c r="L19" s="92">
        <v>0.89632154267466091</v>
      </c>
      <c r="M19" s="92">
        <f>J19/'סכום נכסי הקרן'!$C$42</f>
        <v>1.1793152329201329E-2</v>
      </c>
    </row>
    <row r="20" spans="2:13" s="140" customFormat="1">
      <c r="B20" s="102" t="s">
        <v>74</v>
      </c>
      <c r="C20" s="82"/>
      <c r="D20" s="82"/>
      <c r="E20" s="82"/>
      <c r="F20" s="82"/>
      <c r="G20" s="82"/>
      <c r="H20" s="91"/>
      <c r="I20" s="91"/>
      <c r="J20" s="91">
        <v>772870.9107799998</v>
      </c>
      <c r="K20" s="82"/>
      <c r="L20" s="92">
        <v>0.89632154267466091</v>
      </c>
      <c r="M20" s="92">
        <f>J20/'סכום נכסי הקרן'!$C$42</f>
        <v>1.1793152329201329E-2</v>
      </c>
    </row>
    <row r="21" spans="2:13" s="140" customFormat="1">
      <c r="B21" s="87" t="s">
        <v>2296</v>
      </c>
      <c r="C21" s="84" t="s">
        <v>2297</v>
      </c>
      <c r="D21" s="97" t="s">
        <v>30</v>
      </c>
      <c r="E21" s="84"/>
      <c r="F21" s="97" t="s">
        <v>1066</v>
      </c>
      <c r="G21" s="97" t="s">
        <v>181</v>
      </c>
      <c r="H21" s="94">
        <v>6992.5099999999984</v>
      </c>
      <c r="I21" s="94">
        <v>112108.8554</v>
      </c>
      <c r="J21" s="94">
        <v>29381.424709999992</v>
      </c>
      <c r="K21" s="95">
        <v>8.2500026251311517E-2</v>
      </c>
      <c r="L21" s="95">
        <v>3.4074518208310464E-2</v>
      </c>
      <c r="M21" s="95">
        <f>J21/'סכום נכסי הקרן'!$C$42</f>
        <v>4.483279321566058E-4</v>
      </c>
    </row>
    <row r="22" spans="2:13" s="140" customFormat="1">
      <c r="B22" s="87" t="s">
        <v>2298</v>
      </c>
      <c r="C22" s="84">
        <v>3610</v>
      </c>
      <c r="D22" s="97" t="s">
        <v>30</v>
      </c>
      <c r="E22" s="84"/>
      <c r="F22" s="97" t="s">
        <v>1066</v>
      </c>
      <c r="G22" s="97" t="s">
        <v>181</v>
      </c>
      <c r="H22" s="94">
        <v>667731</v>
      </c>
      <c r="I22" s="94">
        <v>477.98070000000001</v>
      </c>
      <c r="J22" s="94">
        <v>11962.211660000001</v>
      </c>
      <c r="K22" s="95">
        <v>9.7750042394568928E-2</v>
      </c>
      <c r="L22" s="95">
        <v>1.3872935129711545E-2</v>
      </c>
      <c r="M22" s="95">
        <f>J22/'סכום נכסי הקרן'!$C$42</f>
        <v>1.8253007369387845E-4</v>
      </c>
    </row>
    <row r="23" spans="2:13" s="140" customFormat="1">
      <c r="B23" s="87" t="s">
        <v>2299</v>
      </c>
      <c r="C23" s="84" t="s">
        <v>2300</v>
      </c>
      <c r="D23" s="97" t="s">
        <v>30</v>
      </c>
      <c r="E23" s="84"/>
      <c r="F23" s="97" t="s">
        <v>1066</v>
      </c>
      <c r="G23" s="97" t="s">
        <v>181</v>
      </c>
      <c r="H23" s="94">
        <v>2615623.9700000002</v>
      </c>
      <c r="I23" s="94">
        <v>299.87169999999998</v>
      </c>
      <c r="J23" s="94">
        <v>29397.498230000001</v>
      </c>
      <c r="K23" s="95">
        <v>8.8050165219052998E-2</v>
      </c>
      <c r="L23" s="95">
        <v>3.4093159150855548E-2</v>
      </c>
      <c r="M23" s="95">
        <f>J23/'סכום נכסי הקרן'!$C$42</f>
        <v>4.4857319623264056E-4</v>
      </c>
    </row>
    <row r="24" spans="2:13" s="140" customFormat="1">
      <c r="B24" s="87" t="s">
        <v>2301</v>
      </c>
      <c r="C24" s="84" t="s">
        <v>2302</v>
      </c>
      <c r="D24" s="97" t="s">
        <v>30</v>
      </c>
      <c r="E24" s="84"/>
      <c r="F24" s="97" t="s">
        <v>1066</v>
      </c>
      <c r="G24" s="97" t="s">
        <v>181</v>
      </c>
      <c r="H24" s="94">
        <v>7044888.3399999999</v>
      </c>
      <c r="I24" s="94">
        <v>104.2174</v>
      </c>
      <c r="J24" s="94">
        <v>27517.81393</v>
      </c>
      <c r="K24" s="95">
        <v>0.16311887032288921</v>
      </c>
      <c r="L24" s="95">
        <v>3.1913232971699707E-2</v>
      </c>
      <c r="M24" s="95">
        <f>J24/'סכום נכסי הקרן'!$C$42</f>
        <v>4.1989129997866418E-4</v>
      </c>
    </row>
    <row r="25" spans="2:13" s="140" customFormat="1">
      <c r="B25" s="87" t="s">
        <v>2303</v>
      </c>
      <c r="C25" s="84" t="s">
        <v>2304</v>
      </c>
      <c r="D25" s="97" t="s">
        <v>30</v>
      </c>
      <c r="E25" s="84"/>
      <c r="F25" s="97" t="s">
        <v>1066</v>
      </c>
      <c r="G25" s="97" t="s">
        <v>181</v>
      </c>
      <c r="H25" s="94">
        <v>5108.59</v>
      </c>
      <c r="I25" s="94">
        <v>0</v>
      </c>
      <c r="J25" s="94">
        <v>0</v>
      </c>
      <c r="K25" s="95">
        <v>9.8000036448426919E-2</v>
      </c>
      <c r="L25" s="95">
        <v>0</v>
      </c>
      <c r="M25" s="95">
        <f>J25/'סכום נכסי הקרן'!$C$42</f>
        <v>0</v>
      </c>
    </row>
    <row r="26" spans="2:13" s="140" customFormat="1">
      <c r="B26" s="87" t="s">
        <v>2305</v>
      </c>
      <c r="C26" s="84">
        <v>2994</v>
      </c>
      <c r="D26" s="97" t="s">
        <v>30</v>
      </c>
      <c r="E26" s="84"/>
      <c r="F26" s="97" t="s">
        <v>1066</v>
      </c>
      <c r="G26" s="97" t="s">
        <v>183</v>
      </c>
      <c r="H26" s="94">
        <v>26021.29</v>
      </c>
      <c r="I26" s="94">
        <v>20235.105899999999</v>
      </c>
      <c r="J26" s="94">
        <v>22597.143379999998</v>
      </c>
      <c r="K26" s="95">
        <v>4.8157996146292813E-2</v>
      </c>
      <c r="L26" s="95">
        <v>2.6206583961040749E-2</v>
      </c>
      <c r="M26" s="95">
        <f>J26/'סכום נכסי הקרן'!$C$42</f>
        <v>3.4480732858245853E-4</v>
      </c>
    </row>
    <row r="27" spans="2:13" s="140" customFormat="1">
      <c r="B27" s="87" t="s">
        <v>2306</v>
      </c>
      <c r="C27" s="84" t="s">
        <v>2307</v>
      </c>
      <c r="D27" s="97" t="s">
        <v>30</v>
      </c>
      <c r="E27" s="84"/>
      <c r="F27" s="97" t="s">
        <v>1066</v>
      </c>
      <c r="G27" s="97" t="s">
        <v>183</v>
      </c>
      <c r="H27" s="94">
        <v>1381.85</v>
      </c>
      <c r="I27" s="94">
        <v>94077.189599999998</v>
      </c>
      <c r="J27" s="94">
        <v>5579.0987599999999</v>
      </c>
      <c r="K27" s="95">
        <v>4.6645402785593169E-2</v>
      </c>
      <c r="L27" s="95">
        <v>6.4702479256861867E-3</v>
      </c>
      <c r="M27" s="95">
        <f>J27/'סכום נכסי הקרן'!$C$42</f>
        <v>8.5130855125516627E-5</v>
      </c>
    </row>
    <row r="28" spans="2:13" s="140" customFormat="1">
      <c r="B28" s="87" t="s">
        <v>3443</v>
      </c>
      <c r="C28" s="84">
        <v>4654</v>
      </c>
      <c r="D28" s="97" t="s">
        <v>30</v>
      </c>
      <c r="E28" s="84"/>
      <c r="F28" s="97" t="s">
        <v>1066</v>
      </c>
      <c r="G28" s="97" t="s">
        <v>184</v>
      </c>
      <c r="H28" s="94">
        <v>2914010</v>
      </c>
      <c r="I28" s="94">
        <v>497.35860000000002</v>
      </c>
      <c r="J28" s="94">
        <v>69471.126499999998</v>
      </c>
      <c r="K28" s="95">
        <v>0.29499999999999998</v>
      </c>
      <c r="L28" s="95">
        <v>8.0567746058631817E-2</v>
      </c>
      <c r="M28" s="95">
        <f>J28/'סכום נכסי הקרן'!$C$42</f>
        <v>1.0600522879931846E-3</v>
      </c>
    </row>
    <row r="29" spans="2:13" s="140" customFormat="1">
      <c r="B29" s="87" t="s">
        <v>2308</v>
      </c>
      <c r="C29" s="84" t="s">
        <v>2309</v>
      </c>
      <c r="D29" s="97" t="s">
        <v>30</v>
      </c>
      <c r="E29" s="84"/>
      <c r="F29" s="97" t="s">
        <v>1066</v>
      </c>
      <c r="G29" s="97" t="s">
        <v>181</v>
      </c>
      <c r="H29" s="94">
        <v>416.45</v>
      </c>
      <c r="I29" s="94">
        <v>0</v>
      </c>
      <c r="J29" s="94">
        <v>0</v>
      </c>
      <c r="K29" s="95">
        <v>7.8675270536569322E-3</v>
      </c>
      <c r="L29" s="95">
        <v>0</v>
      </c>
      <c r="M29" s="95">
        <f>J29/'סכום נכסי הקרן'!$C$42</f>
        <v>0</v>
      </c>
    </row>
    <row r="30" spans="2:13" s="140" customFormat="1">
      <c r="B30" s="87" t="s">
        <v>2310</v>
      </c>
      <c r="C30" s="84" t="s">
        <v>2311</v>
      </c>
      <c r="D30" s="97" t="s">
        <v>30</v>
      </c>
      <c r="E30" s="84"/>
      <c r="F30" s="97" t="s">
        <v>1066</v>
      </c>
      <c r="G30" s="97" t="s">
        <v>183</v>
      </c>
      <c r="H30" s="94">
        <v>3355.13</v>
      </c>
      <c r="I30" s="94">
        <v>44.707700000000003</v>
      </c>
      <c r="J30" s="94">
        <v>6.4373999999999993</v>
      </c>
      <c r="K30" s="95">
        <v>0.50605279034690798</v>
      </c>
      <c r="L30" s="95">
        <v>7.4656455797911444E-6</v>
      </c>
      <c r="M30" s="95">
        <f>J30/'סכום נכסי הקרן'!$C$42</f>
        <v>9.8227579463927733E-8</v>
      </c>
    </row>
    <row r="31" spans="2:13" s="140" customFormat="1">
      <c r="B31" s="87" t="s">
        <v>2312</v>
      </c>
      <c r="C31" s="84">
        <v>5771</v>
      </c>
      <c r="D31" s="97" t="s">
        <v>30</v>
      </c>
      <c r="E31" s="84"/>
      <c r="F31" s="97" t="s">
        <v>1066</v>
      </c>
      <c r="G31" s="97" t="s">
        <v>183</v>
      </c>
      <c r="H31" s="94">
        <v>17336562.280000001</v>
      </c>
      <c r="I31" s="94">
        <v>104.12179999999999</v>
      </c>
      <c r="J31" s="94">
        <v>77468.27542999998</v>
      </c>
      <c r="K31" s="95">
        <v>0.16681058112498567</v>
      </c>
      <c r="L31" s="95">
        <v>8.9842279186942292E-2</v>
      </c>
      <c r="M31" s="95">
        <f>J31/'סכום נכסי הקרן'!$C$42</f>
        <v>1.1820799050445466E-3</v>
      </c>
    </row>
    <row r="32" spans="2:13" s="140" customFormat="1">
      <c r="B32" s="87" t="s">
        <v>2313</v>
      </c>
      <c r="C32" s="84" t="s">
        <v>2314</v>
      </c>
      <c r="D32" s="97" t="s">
        <v>30</v>
      </c>
      <c r="E32" s="84"/>
      <c r="F32" s="97" t="s">
        <v>1066</v>
      </c>
      <c r="G32" s="97" t="s">
        <v>181</v>
      </c>
      <c r="H32" s="94">
        <v>373590</v>
      </c>
      <c r="I32" s="94">
        <v>397.72309999999999</v>
      </c>
      <c r="J32" s="94">
        <v>5568.9797900000003</v>
      </c>
      <c r="K32" s="95">
        <v>0.10395392896767011</v>
      </c>
      <c r="L32" s="95">
        <v>6.4585126531145681E-3</v>
      </c>
      <c r="M32" s="95">
        <f>J32/'סכום נכסי הקרן'!$C$42</f>
        <v>8.4976450873836118E-5</v>
      </c>
    </row>
    <row r="33" spans="2:13" s="140" customFormat="1">
      <c r="B33" s="87" t="s">
        <v>2315</v>
      </c>
      <c r="C33" s="84" t="s">
        <v>2316</v>
      </c>
      <c r="D33" s="97" t="s">
        <v>30</v>
      </c>
      <c r="E33" s="84"/>
      <c r="F33" s="97" t="s">
        <v>965</v>
      </c>
      <c r="G33" s="97" t="s">
        <v>181</v>
      </c>
      <c r="H33" s="94">
        <v>89660</v>
      </c>
      <c r="I33" s="94">
        <v>1E-4</v>
      </c>
      <c r="J33" s="94">
        <v>3.4000000000000002E-4</v>
      </c>
      <c r="K33" s="95">
        <v>3.1001587076563476E-3</v>
      </c>
      <c r="L33" s="95">
        <v>3.9430818298210296E-10</v>
      </c>
      <c r="M33" s="95">
        <f>J33/'סכום נכסי הקרן'!$C$42</f>
        <v>5.1880226516505786E-12</v>
      </c>
    </row>
    <row r="34" spans="2:13" s="140" customFormat="1">
      <c r="B34" s="87" t="s">
        <v>2317</v>
      </c>
      <c r="C34" s="84">
        <v>7021</v>
      </c>
      <c r="D34" s="97" t="s">
        <v>30</v>
      </c>
      <c r="E34" s="84"/>
      <c r="F34" s="97" t="s">
        <v>1066</v>
      </c>
      <c r="G34" s="97" t="s">
        <v>181</v>
      </c>
      <c r="H34" s="94">
        <v>390000</v>
      </c>
      <c r="I34" s="94">
        <v>47.636899999999997</v>
      </c>
      <c r="J34" s="94">
        <v>696.31809999999996</v>
      </c>
      <c r="K34" s="95">
        <v>1.9700000004697692E-2</v>
      </c>
      <c r="L34" s="95">
        <v>8.0754095526044186E-4</v>
      </c>
      <c r="M34" s="95">
        <f>J34/'סכום נכסי הקרן'!$C$42</f>
        <v>1.0625041398689096E-5</v>
      </c>
    </row>
    <row r="35" spans="2:13" s="140" customFormat="1">
      <c r="B35" s="87" t="s">
        <v>2318</v>
      </c>
      <c r="C35" s="84" t="s">
        <v>2319</v>
      </c>
      <c r="D35" s="97" t="s">
        <v>30</v>
      </c>
      <c r="E35" s="84"/>
      <c r="F35" s="97" t="s">
        <v>1066</v>
      </c>
      <c r="G35" s="97" t="s">
        <v>181</v>
      </c>
      <c r="H35" s="94">
        <v>2201731</v>
      </c>
      <c r="I35" s="94">
        <v>355.19690000000003</v>
      </c>
      <c r="J35" s="94">
        <v>29311.160020000003</v>
      </c>
      <c r="K35" s="95">
        <v>5.0064310267650111E-2</v>
      </c>
      <c r="L35" s="95">
        <v>3.3993030142893704E-2</v>
      </c>
      <c r="M35" s="95">
        <f>J35/'סכום נכסי הקרן'!$C$42</f>
        <v>4.4725577097033773E-4</v>
      </c>
    </row>
    <row r="36" spans="2:13" s="140" customFormat="1">
      <c r="B36" s="87" t="s">
        <v>2320</v>
      </c>
      <c r="C36" s="84">
        <v>7022</v>
      </c>
      <c r="D36" s="97" t="s">
        <v>30</v>
      </c>
      <c r="E36" s="84"/>
      <c r="F36" s="97" t="s">
        <v>1066</v>
      </c>
      <c r="G36" s="97" t="s">
        <v>181</v>
      </c>
      <c r="H36" s="94">
        <v>660000</v>
      </c>
      <c r="I36" s="94">
        <v>5.5235000000000003</v>
      </c>
      <c r="J36" s="94">
        <v>136.63372000000001</v>
      </c>
      <c r="K36" s="95">
        <v>0.02</v>
      </c>
      <c r="L36" s="95">
        <v>1.5845821725672183E-4</v>
      </c>
      <c r="M36" s="95">
        <f>J36/'סכום נכסי הקרן'!$C$42</f>
        <v>2.0848789245273021E-6</v>
      </c>
    </row>
    <row r="37" spans="2:13" s="140" customFormat="1">
      <c r="B37" s="87" t="s">
        <v>2321</v>
      </c>
      <c r="C37" s="84">
        <v>4637</v>
      </c>
      <c r="D37" s="97" t="s">
        <v>30</v>
      </c>
      <c r="E37" s="84"/>
      <c r="F37" s="97" t="s">
        <v>1066</v>
      </c>
      <c r="G37" s="97" t="s">
        <v>184</v>
      </c>
      <c r="H37" s="94">
        <v>10641724</v>
      </c>
      <c r="I37" s="94">
        <v>51.076500000000003</v>
      </c>
      <c r="J37" s="94">
        <v>26054.143</v>
      </c>
      <c r="K37" s="95">
        <v>8.3339258415954326E-2</v>
      </c>
      <c r="L37" s="95">
        <v>3.02157699573114E-2</v>
      </c>
      <c r="M37" s="95">
        <f>J37/'סכום נכסי הקרן'!$C$42</f>
        <v>3.9755730603924515E-4</v>
      </c>
    </row>
    <row r="38" spans="2:13" s="140" customFormat="1">
      <c r="B38" s="87" t="s">
        <v>2322</v>
      </c>
      <c r="C38" s="84" t="s">
        <v>2323</v>
      </c>
      <c r="D38" s="97" t="s">
        <v>30</v>
      </c>
      <c r="E38" s="84"/>
      <c r="F38" s="97" t="s">
        <v>1066</v>
      </c>
      <c r="G38" s="97" t="s">
        <v>181</v>
      </c>
      <c r="H38" s="94">
        <v>126925.97</v>
      </c>
      <c r="I38" s="94">
        <v>10623.663500000001</v>
      </c>
      <c r="J38" s="94">
        <v>50538.737130000001</v>
      </c>
      <c r="K38" s="95">
        <v>0.15237212016192656</v>
      </c>
      <c r="L38" s="95">
        <v>5.8611287082177763E-2</v>
      </c>
      <c r="M38" s="95">
        <f>J38/'סכום נכסי הקרן'!$C$42</f>
        <v>7.7116503828310041E-4</v>
      </c>
    </row>
    <row r="39" spans="2:13" s="140" customFormat="1">
      <c r="B39" s="87" t="s">
        <v>2324</v>
      </c>
      <c r="C39" s="84" t="s">
        <v>2325</v>
      </c>
      <c r="D39" s="97" t="s">
        <v>30</v>
      </c>
      <c r="E39" s="84"/>
      <c r="F39" s="97" t="s">
        <v>1066</v>
      </c>
      <c r="G39" s="97" t="s">
        <v>183</v>
      </c>
      <c r="H39" s="94">
        <v>18198263.740000002</v>
      </c>
      <c r="I39" s="94">
        <v>106.455</v>
      </c>
      <c r="J39" s="94">
        <v>83141.00224999999</v>
      </c>
      <c r="K39" s="95">
        <v>0.32622285152829772</v>
      </c>
      <c r="L39" s="95">
        <v>9.6421110377965955E-2</v>
      </c>
      <c r="M39" s="95">
        <f>J39/'סכום נכסי הקרן'!$C$42</f>
        <v>1.2686394204527401E-3</v>
      </c>
    </row>
    <row r="40" spans="2:13" s="140" customFormat="1">
      <c r="B40" s="87" t="s">
        <v>2326</v>
      </c>
      <c r="C40" s="84">
        <v>5691</v>
      </c>
      <c r="D40" s="97" t="s">
        <v>30</v>
      </c>
      <c r="E40" s="84"/>
      <c r="F40" s="97" t="s">
        <v>1066</v>
      </c>
      <c r="G40" s="97" t="s">
        <v>181</v>
      </c>
      <c r="H40" s="94">
        <v>15141360.220000001</v>
      </c>
      <c r="I40" s="94">
        <v>118.2774</v>
      </c>
      <c r="J40" s="94">
        <v>67122.209370000011</v>
      </c>
      <c r="K40" s="95">
        <v>0.17236275969971204</v>
      </c>
      <c r="L40" s="95">
        <v>7.7843636513026435E-2</v>
      </c>
      <c r="M40" s="95">
        <f>J40/'סכום נכסי הקרן'!$C$42</f>
        <v>1.024210419530567E-3</v>
      </c>
    </row>
    <row r="41" spans="2:13" s="140" customFormat="1">
      <c r="B41" s="87" t="s">
        <v>2327</v>
      </c>
      <c r="C41" s="84">
        <v>6629</v>
      </c>
      <c r="D41" s="97" t="s">
        <v>30</v>
      </c>
      <c r="E41" s="84"/>
      <c r="F41" s="97" t="s">
        <v>1066</v>
      </c>
      <c r="G41" s="97" t="s">
        <v>184</v>
      </c>
      <c r="H41" s="94">
        <v>222113.01</v>
      </c>
      <c r="I41" s="94">
        <v>9696.1769000000004</v>
      </c>
      <c r="J41" s="94">
        <v>103232.91755</v>
      </c>
      <c r="K41" s="95">
        <v>0.32760030973451326</v>
      </c>
      <c r="L41" s="95">
        <v>0.11972230630318159</v>
      </c>
      <c r="M41" s="95">
        <f>J41/'סכום נכסי הקרן'!$C$42</f>
        <v>1.5752197489569896E-3</v>
      </c>
    </row>
    <row r="42" spans="2:13" s="140" customFormat="1">
      <c r="B42" s="87" t="s">
        <v>2328</v>
      </c>
      <c r="C42" s="84">
        <v>3865</v>
      </c>
      <c r="D42" s="97" t="s">
        <v>30</v>
      </c>
      <c r="E42" s="84"/>
      <c r="F42" s="97" t="s">
        <v>1066</v>
      </c>
      <c r="G42" s="97" t="s">
        <v>181</v>
      </c>
      <c r="H42" s="94">
        <v>342654</v>
      </c>
      <c r="I42" s="94">
        <v>438.62169999999998</v>
      </c>
      <c r="J42" s="94">
        <v>5633.0745800000004</v>
      </c>
      <c r="K42" s="95">
        <v>7.9229139736482351E-2</v>
      </c>
      <c r="L42" s="95">
        <v>6.5328453007131547E-3</v>
      </c>
      <c r="M42" s="95">
        <f>J42/'סכום נכסי הקרן'!$C$42</f>
        <v>8.5954466233756081E-5</v>
      </c>
    </row>
    <row r="43" spans="2:13" s="140" customFormat="1">
      <c r="B43" s="87" t="s">
        <v>2329</v>
      </c>
      <c r="C43" s="84">
        <v>7024</v>
      </c>
      <c r="D43" s="97" t="s">
        <v>30</v>
      </c>
      <c r="E43" s="84"/>
      <c r="F43" s="97" t="s">
        <v>1066</v>
      </c>
      <c r="G43" s="97" t="s">
        <v>181</v>
      </c>
      <c r="H43" s="94">
        <v>170000</v>
      </c>
      <c r="I43" s="94">
        <v>142.51750000000001</v>
      </c>
      <c r="J43" s="94">
        <v>908.06449999999995</v>
      </c>
      <c r="K43" s="95">
        <v>0.02</v>
      </c>
      <c r="L43" s="95">
        <v>1.0531095971339757E-3</v>
      </c>
      <c r="M43" s="95">
        <f>J43/'סכום נכסי הקרן'!$C$42</f>
        <v>1.3856056456352223E-5</v>
      </c>
    </row>
    <row r="44" spans="2:13" s="140" customFormat="1">
      <c r="B44" s="87" t="s">
        <v>2330</v>
      </c>
      <c r="C44" s="84" t="s">
        <v>2331</v>
      </c>
      <c r="D44" s="97" t="s">
        <v>30</v>
      </c>
      <c r="E44" s="84"/>
      <c r="F44" s="97" t="s">
        <v>1066</v>
      </c>
      <c r="G44" s="97" t="s">
        <v>181</v>
      </c>
      <c r="H44" s="94">
        <v>1214.26</v>
      </c>
      <c r="I44" s="94">
        <v>132573.6067</v>
      </c>
      <c r="J44" s="94">
        <v>6033.4687100000001</v>
      </c>
      <c r="K44" s="95">
        <v>9.8000222753458738E-2</v>
      </c>
      <c r="L44" s="95">
        <v>6.9971943650572717E-3</v>
      </c>
      <c r="M44" s="95">
        <f>J44/'סכום נכסי הקרן'!$C$42</f>
        <v>9.2064036280897033E-5</v>
      </c>
    </row>
    <row r="45" spans="2:13" s="140" customFormat="1">
      <c r="B45" s="87" t="s">
        <v>2332</v>
      </c>
      <c r="C45" s="84">
        <v>4811</v>
      </c>
      <c r="D45" s="97" t="s">
        <v>30</v>
      </c>
      <c r="E45" s="84"/>
      <c r="F45" s="97" t="s">
        <v>1066</v>
      </c>
      <c r="G45" s="97" t="s">
        <v>181</v>
      </c>
      <c r="H45" s="94">
        <v>3122675</v>
      </c>
      <c r="I45" s="94">
        <v>264.4074</v>
      </c>
      <c r="J45" s="94">
        <v>30945.67599</v>
      </c>
      <c r="K45" s="95">
        <v>0.16121001876925656</v>
      </c>
      <c r="L45" s="95">
        <v>3.5888627266969966E-2</v>
      </c>
      <c r="M45" s="95">
        <f>J45/'סכום נכסי הקרן'!$C$42</f>
        <v>4.7219667060811594E-4</v>
      </c>
    </row>
    <row r="46" spans="2:13" s="140" customFormat="1">
      <c r="B46" s="87" t="s">
        <v>2333</v>
      </c>
      <c r="C46" s="84">
        <v>5356</v>
      </c>
      <c r="D46" s="97" t="s">
        <v>30</v>
      </c>
      <c r="E46" s="84"/>
      <c r="F46" s="97" t="s">
        <v>1066</v>
      </c>
      <c r="G46" s="97" t="s">
        <v>181</v>
      </c>
      <c r="H46" s="94">
        <v>4336504</v>
      </c>
      <c r="I46" s="94">
        <v>311.1943</v>
      </c>
      <c r="J46" s="94">
        <v>50579.084819999996</v>
      </c>
      <c r="K46" s="95">
        <v>0.18299065699980757</v>
      </c>
      <c r="L46" s="95">
        <v>5.8658079506681948E-2</v>
      </c>
      <c r="M46" s="95">
        <f>J46/'סכום נכסי הקרן'!$C$42</f>
        <v>7.7178069925269374E-4</v>
      </c>
    </row>
    <row r="47" spans="2:13" s="140" customFormat="1">
      <c r="B47" s="87" t="s">
        <v>2334</v>
      </c>
      <c r="C47" s="84" t="s">
        <v>2335</v>
      </c>
      <c r="D47" s="97" t="s">
        <v>30</v>
      </c>
      <c r="E47" s="84"/>
      <c r="F47" s="97" t="s">
        <v>1066</v>
      </c>
      <c r="G47" s="97" t="s">
        <v>181</v>
      </c>
      <c r="H47" s="94">
        <v>10271659.799999999</v>
      </c>
      <c r="I47" s="94">
        <v>102.8319</v>
      </c>
      <c r="J47" s="94">
        <v>39588.410909999999</v>
      </c>
      <c r="K47" s="95">
        <v>0.27757457935803076</v>
      </c>
      <c r="L47" s="95">
        <v>4.5911865803149876E-2</v>
      </c>
      <c r="M47" s="95">
        <f>J47/'סכום נכסי הקרן'!$C$42</f>
        <v>6.0407521336450253E-4</v>
      </c>
    </row>
    <row r="48" spans="2:13" s="140" customFormat="1">
      <c r="B48" s="87" t="s">
        <v>2336</v>
      </c>
      <c r="C48" s="84">
        <v>5511</v>
      </c>
      <c r="D48" s="97" t="s">
        <v>30</v>
      </c>
      <c r="E48" s="84"/>
      <c r="F48" s="97" t="s">
        <v>2337</v>
      </c>
      <c r="G48" s="97" t="s">
        <v>184</v>
      </c>
      <c r="H48" s="94">
        <v>4009.44</v>
      </c>
      <c r="I48" s="94">
        <v>0</v>
      </c>
      <c r="J48" s="94">
        <v>0</v>
      </c>
      <c r="K48" s="95">
        <v>4.1632660181448219E-2</v>
      </c>
      <c r="L48" s="95">
        <v>0</v>
      </c>
      <c r="M48" s="95">
        <f>J48/'סכום נכסי הקרן'!$C$42</f>
        <v>0</v>
      </c>
    </row>
    <row r="49" spans="2:2" s="140" customFormat="1">
      <c r="B49" s="144"/>
    </row>
    <row r="50" spans="2:2" s="140" customFormat="1">
      <c r="B50" s="144"/>
    </row>
    <row r="51" spans="2:2" s="140" customFormat="1">
      <c r="B51" s="144"/>
    </row>
    <row r="52" spans="2:2" s="140" customFormat="1">
      <c r="B52" s="145" t="s">
        <v>276</v>
      </c>
    </row>
    <row r="53" spans="2:2" s="140" customFormat="1">
      <c r="B53" s="145" t="s">
        <v>132</v>
      </c>
    </row>
    <row r="54" spans="2:2" s="140" customFormat="1">
      <c r="B54" s="145" t="s">
        <v>258</v>
      </c>
    </row>
    <row r="55" spans="2:2" s="140" customFormat="1">
      <c r="B55" s="145" t="s">
        <v>266</v>
      </c>
    </row>
    <row r="56" spans="2:2" s="140" customFormat="1">
      <c r="B56" s="144"/>
    </row>
    <row r="57" spans="2:2" s="140" customFormat="1">
      <c r="B57" s="144"/>
    </row>
    <row r="58" spans="2:2" s="140" customFormat="1">
      <c r="B58" s="144"/>
    </row>
    <row r="59" spans="2:2" s="140" customFormat="1">
      <c r="B59" s="144"/>
    </row>
    <row r="60" spans="2:2" s="140" customFormat="1">
      <c r="B60" s="144"/>
    </row>
    <row r="61" spans="2:2" s="140" customFormat="1">
      <c r="B61" s="144"/>
    </row>
    <row r="62" spans="2:2" s="140" customFormat="1">
      <c r="B62" s="144"/>
    </row>
    <row r="63" spans="2:2" s="140" customFormat="1">
      <c r="B63" s="144"/>
    </row>
    <row r="64" spans="2:2" s="140" customFormat="1">
      <c r="B64" s="144"/>
    </row>
    <row r="65" spans="2:2" s="140" customFormat="1">
      <c r="B65" s="144"/>
    </row>
    <row r="66" spans="2:2" s="140" customFormat="1">
      <c r="B66" s="144"/>
    </row>
    <row r="67" spans="2:2" s="140" customFormat="1">
      <c r="B67" s="144"/>
    </row>
    <row r="68" spans="2:2" s="140" customFormat="1">
      <c r="B68" s="144"/>
    </row>
    <row r="69" spans="2:2" s="140" customFormat="1">
      <c r="B69" s="144"/>
    </row>
    <row r="70" spans="2:2" s="140" customFormat="1">
      <c r="B70" s="144"/>
    </row>
    <row r="71" spans="2:2" s="140" customFormat="1">
      <c r="B71" s="144"/>
    </row>
    <row r="72" spans="2:2" s="140" customFormat="1">
      <c r="B72" s="144"/>
    </row>
    <row r="73" spans="2:2" s="140" customFormat="1">
      <c r="B73" s="144"/>
    </row>
    <row r="74" spans="2:2" s="140" customFormat="1">
      <c r="B74" s="144"/>
    </row>
    <row r="75" spans="2:2" s="140" customFormat="1">
      <c r="B75" s="144"/>
    </row>
    <row r="76" spans="2:2" s="140" customFormat="1">
      <c r="B76" s="144"/>
    </row>
    <row r="77" spans="2:2" s="140" customFormat="1">
      <c r="B77" s="144"/>
    </row>
    <row r="78" spans="2:2" s="140" customFormat="1">
      <c r="B78" s="144"/>
    </row>
    <row r="79" spans="2:2" s="140" customFormat="1">
      <c r="B79" s="144"/>
    </row>
    <row r="80" spans="2:2" s="140" customFormat="1">
      <c r="B80" s="144"/>
    </row>
    <row r="81" spans="2:2" s="140" customFormat="1">
      <c r="B81" s="144"/>
    </row>
    <row r="82" spans="2:2" s="140" customFormat="1">
      <c r="B82" s="144"/>
    </row>
    <row r="83" spans="2:2" s="140" customFormat="1">
      <c r="B83" s="144"/>
    </row>
    <row r="84" spans="2:2" s="140" customFormat="1">
      <c r="B84" s="144"/>
    </row>
    <row r="85" spans="2:2" s="140" customFormat="1">
      <c r="B85" s="144"/>
    </row>
    <row r="86" spans="2:2" s="140" customFormat="1">
      <c r="B86" s="144"/>
    </row>
    <row r="87" spans="2:2" s="140" customFormat="1">
      <c r="B87" s="144"/>
    </row>
    <row r="88" spans="2:2" s="140" customFormat="1">
      <c r="B88" s="144"/>
    </row>
    <row r="89" spans="2:2" s="140" customFormat="1">
      <c r="B89" s="144"/>
    </row>
    <row r="90" spans="2:2" s="140" customFormat="1">
      <c r="B90" s="144"/>
    </row>
    <row r="91" spans="2:2" s="140" customFormat="1">
      <c r="B91" s="144"/>
    </row>
    <row r="92" spans="2:2" s="140" customFormat="1">
      <c r="B92" s="144"/>
    </row>
    <row r="93" spans="2:2" s="140" customFormat="1">
      <c r="B93" s="144"/>
    </row>
    <row r="94" spans="2:2" s="140" customFormat="1">
      <c r="B94" s="144"/>
    </row>
    <row r="95" spans="2:2" s="140" customFormat="1">
      <c r="B95" s="144"/>
    </row>
    <row r="96" spans="2:2" s="140" customFormat="1">
      <c r="B96" s="144"/>
    </row>
    <row r="97" spans="2:2" s="140" customFormat="1">
      <c r="B97" s="144"/>
    </row>
    <row r="98" spans="2:2" s="140" customFormat="1">
      <c r="B98" s="144"/>
    </row>
    <row r="99" spans="2:2" s="140" customFormat="1">
      <c r="B99" s="144"/>
    </row>
    <row r="100" spans="2:2" s="140" customFormat="1">
      <c r="B100" s="144"/>
    </row>
    <row r="101" spans="2:2" s="140" customFormat="1">
      <c r="B101" s="144"/>
    </row>
    <row r="102" spans="2:2" s="140" customFormat="1">
      <c r="B102" s="144"/>
    </row>
    <row r="103" spans="2:2" s="140" customFormat="1">
      <c r="B103" s="144"/>
    </row>
    <row r="104" spans="2:2" s="140" customFormat="1">
      <c r="B104" s="144"/>
    </row>
    <row r="105" spans="2:2" s="140" customFormat="1">
      <c r="B105" s="144"/>
    </row>
    <row r="106" spans="2:2" s="140" customFormat="1">
      <c r="B106" s="144"/>
    </row>
    <row r="107" spans="2:2" s="140" customFormat="1">
      <c r="B107" s="144"/>
    </row>
    <row r="108" spans="2:2" s="140" customFormat="1">
      <c r="B108" s="144"/>
    </row>
    <row r="109" spans="2:2" s="140" customFormat="1">
      <c r="B109" s="144"/>
    </row>
    <row r="110" spans="2:2" s="140" customFormat="1">
      <c r="B110" s="144"/>
    </row>
    <row r="111" spans="2:2" s="140" customFormat="1">
      <c r="B111" s="144"/>
    </row>
    <row r="112" spans="2:2" s="140" customFormat="1">
      <c r="B112" s="144"/>
    </row>
    <row r="113" spans="2:2" s="140" customFormat="1">
      <c r="B113" s="144"/>
    </row>
    <row r="114" spans="2:2" s="140" customFormat="1">
      <c r="B114" s="144"/>
    </row>
    <row r="115" spans="2:2" s="140" customFormat="1">
      <c r="B115" s="144"/>
    </row>
    <row r="116" spans="2:2" s="140" customFormat="1">
      <c r="B116" s="144"/>
    </row>
    <row r="117" spans="2:2" s="140" customFormat="1">
      <c r="B117" s="144"/>
    </row>
    <row r="118" spans="2:2" s="140" customFormat="1">
      <c r="B118" s="144"/>
    </row>
    <row r="119" spans="2:2" s="140" customFormat="1">
      <c r="B119" s="144"/>
    </row>
    <row r="120" spans="2:2" s="140" customFormat="1">
      <c r="B120" s="144"/>
    </row>
    <row r="121" spans="2:2" s="140" customFormat="1">
      <c r="B121" s="144"/>
    </row>
    <row r="122" spans="2:2" s="140" customFormat="1">
      <c r="B122" s="144"/>
    </row>
    <row r="123" spans="2:2" s="140" customFormat="1">
      <c r="B123" s="144"/>
    </row>
    <row r="124" spans="2:2" s="140" customFormat="1">
      <c r="B124" s="144"/>
    </row>
    <row r="125" spans="2:2" s="140" customFormat="1">
      <c r="B125" s="144"/>
    </row>
    <row r="126" spans="2:2" s="140" customFormat="1">
      <c r="B126" s="144"/>
    </row>
    <row r="127" spans="2:2" s="140" customFormat="1">
      <c r="B127" s="144"/>
    </row>
    <row r="128" spans="2:2" s="140" customFormat="1">
      <c r="B128" s="144"/>
    </row>
    <row r="129" spans="2:2" s="140" customFormat="1">
      <c r="B129" s="144"/>
    </row>
    <row r="130" spans="2:2" s="140" customFormat="1">
      <c r="B130" s="144"/>
    </row>
    <row r="131" spans="2:2" s="140" customFormat="1">
      <c r="B131" s="144"/>
    </row>
    <row r="132" spans="2:2" s="140" customFormat="1">
      <c r="B132" s="144"/>
    </row>
    <row r="133" spans="2:2" s="140" customFormat="1">
      <c r="B133" s="144"/>
    </row>
    <row r="134" spans="2:2" s="140" customFormat="1">
      <c r="B134" s="144"/>
    </row>
    <row r="135" spans="2:2" s="140" customFormat="1">
      <c r="B135" s="144"/>
    </row>
    <row r="136" spans="2:2" s="140" customFormat="1">
      <c r="B136" s="144"/>
    </row>
    <row r="137" spans="2:2" s="140" customFormat="1">
      <c r="B137" s="144"/>
    </row>
    <row r="138" spans="2:2" s="140" customFormat="1">
      <c r="B138" s="144"/>
    </row>
    <row r="139" spans="2:2" s="140" customFormat="1">
      <c r="B139" s="144"/>
    </row>
    <row r="140" spans="2:2" s="140" customFormat="1">
      <c r="B140" s="144"/>
    </row>
    <row r="141" spans="2:2" s="140" customFormat="1">
      <c r="B141" s="144"/>
    </row>
    <row r="142" spans="2:2" s="140" customFormat="1">
      <c r="B142" s="144"/>
    </row>
    <row r="143" spans="2:2" s="140" customFormat="1">
      <c r="B143" s="144"/>
    </row>
    <row r="144" spans="2:2" s="140" customFormat="1">
      <c r="B144" s="144"/>
    </row>
    <row r="145" spans="2:5" s="140" customFormat="1">
      <c r="B145" s="144"/>
    </row>
    <row r="146" spans="2:5" s="140" customFormat="1">
      <c r="B146" s="144"/>
    </row>
    <row r="147" spans="2:5" s="140" customFormat="1">
      <c r="B147" s="144"/>
    </row>
    <row r="148" spans="2:5" s="140" customFormat="1">
      <c r="B148" s="144"/>
    </row>
    <row r="149" spans="2:5" s="140" customFormat="1">
      <c r="B149" s="144"/>
    </row>
    <row r="150" spans="2:5">
      <c r="C150" s="1"/>
      <c r="D150" s="1"/>
      <c r="E150" s="1"/>
    </row>
    <row r="151" spans="2:5">
      <c r="C151" s="1"/>
      <c r="D151" s="1"/>
      <c r="E151" s="1"/>
    </row>
    <row r="152" spans="2:5">
      <c r="C152" s="1"/>
      <c r="D152" s="1"/>
      <c r="E152" s="1"/>
    </row>
    <row r="153" spans="2:5">
      <c r="C153" s="1"/>
      <c r="D153" s="1"/>
      <c r="E153" s="1"/>
    </row>
    <row r="154" spans="2:5">
      <c r="C154" s="1"/>
      <c r="D154" s="1"/>
      <c r="E154" s="1"/>
    </row>
    <row r="155" spans="2:5">
      <c r="C155" s="1"/>
      <c r="D155" s="1"/>
      <c r="E155" s="1"/>
    </row>
    <row r="156" spans="2:5">
      <c r="C156" s="1"/>
      <c r="D156" s="1"/>
      <c r="E156" s="1"/>
    </row>
    <row r="157" spans="2:5">
      <c r="C157" s="1"/>
      <c r="D157" s="1"/>
      <c r="E157" s="1"/>
    </row>
    <row r="158" spans="2:5">
      <c r="C158" s="1"/>
      <c r="D158" s="1"/>
      <c r="E158" s="1"/>
    </row>
    <row r="159" spans="2:5">
      <c r="C159" s="1"/>
      <c r="D159" s="1"/>
      <c r="E159" s="1"/>
    </row>
    <row r="160" spans="2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V21:XFD24 C5:C1048576 A1:B1048576 D1:N1048576 O25:XFD1048576 O1:XFD20 O21:T2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H637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21" width="5.7109375" style="1" customWidth="1"/>
    <col min="22" max="16384" width="9.140625" style="1"/>
  </cols>
  <sheetData>
    <row r="1" spans="2:34">
      <c r="B1" s="57" t="s">
        <v>197</v>
      </c>
      <c r="C1" s="78" t="s" vm="1">
        <v>277</v>
      </c>
    </row>
    <row r="2" spans="2:34">
      <c r="B2" s="57" t="s">
        <v>196</v>
      </c>
      <c r="C2" s="78" t="s">
        <v>278</v>
      </c>
    </row>
    <row r="3" spans="2:34">
      <c r="B3" s="57" t="s">
        <v>198</v>
      </c>
      <c r="C3" s="78" t="s">
        <v>279</v>
      </c>
    </row>
    <row r="4" spans="2:34">
      <c r="B4" s="57" t="s">
        <v>199</v>
      </c>
      <c r="C4" s="78" t="s">
        <v>280</v>
      </c>
    </row>
    <row r="6" spans="2:34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1"/>
    </row>
    <row r="7" spans="2:34" ht="26.25" customHeight="1">
      <c r="B7" s="179" t="s">
        <v>116</v>
      </c>
      <c r="C7" s="180"/>
      <c r="D7" s="180"/>
      <c r="E7" s="180"/>
      <c r="F7" s="180"/>
      <c r="G7" s="180"/>
      <c r="H7" s="180"/>
      <c r="I7" s="180"/>
      <c r="J7" s="180"/>
      <c r="K7" s="181"/>
    </row>
    <row r="8" spans="2:34" s="3" customFormat="1" ht="78.75">
      <c r="B8" s="23" t="s">
        <v>136</v>
      </c>
      <c r="C8" s="31" t="s">
        <v>52</v>
      </c>
      <c r="D8" s="31" t="s">
        <v>121</v>
      </c>
      <c r="E8" s="31" t="s">
        <v>122</v>
      </c>
      <c r="F8" s="31" t="s">
        <v>260</v>
      </c>
      <c r="G8" s="31" t="s">
        <v>259</v>
      </c>
      <c r="H8" s="31" t="s">
        <v>130</v>
      </c>
      <c r="I8" s="31" t="s">
        <v>68</v>
      </c>
      <c r="J8" s="31" t="s">
        <v>200</v>
      </c>
      <c r="K8" s="32" t="s">
        <v>202</v>
      </c>
      <c r="AH8" s="1"/>
    </row>
    <row r="9" spans="2:34" s="3" customFormat="1" ht="21" customHeight="1">
      <c r="B9" s="16"/>
      <c r="C9" s="17"/>
      <c r="D9" s="17"/>
      <c r="E9" s="33" t="s">
        <v>22</v>
      </c>
      <c r="F9" s="33" t="s">
        <v>267</v>
      </c>
      <c r="G9" s="33"/>
      <c r="H9" s="33" t="s">
        <v>263</v>
      </c>
      <c r="I9" s="33" t="s">
        <v>20</v>
      </c>
      <c r="J9" s="33" t="s">
        <v>20</v>
      </c>
      <c r="K9" s="34" t="s">
        <v>20</v>
      </c>
      <c r="AH9" s="1"/>
    </row>
    <row r="10" spans="2:34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H10" s="1"/>
    </row>
    <row r="11" spans="2:34" s="142" customFormat="1" ht="18" customHeight="1">
      <c r="B11" s="79" t="s">
        <v>2338</v>
      </c>
      <c r="C11" s="80"/>
      <c r="D11" s="80"/>
      <c r="E11" s="80"/>
      <c r="F11" s="88"/>
      <c r="G11" s="90"/>
      <c r="H11" s="88">
        <v>2290668.0190000026</v>
      </c>
      <c r="I11" s="80"/>
      <c r="J11" s="89">
        <v>1</v>
      </c>
      <c r="K11" s="89">
        <f>H11/'סכום נכסי הקרן'!$C$42</f>
        <v>3.4953051676422264E-2</v>
      </c>
      <c r="L11" s="148"/>
      <c r="AH11" s="140"/>
    </row>
    <row r="12" spans="2:34" s="140" customFormat="1" ht="21" customHeight="1">
      <c r="B12" s="81" t="s">
        <v>2339</v>
      </c>
      <c r="C12" s="82"/>
      <c r="D12" s="82"/>
      <c r="E12" s="82"/>
      <c r="F12" s="91"/>
      <c r="G12" s="93"/>
      <c r="H12" s="91">
        <v>363604.62691000011</v>
      </c>
      <c r="I12" s="82"/>
      <c r="J12" s="92">
        <v>0.15873300884024771</v>
      </c>
      <c r="K12" s="92">
        <f>H12/'סכום נכסי הקרן'!$C$42</f>
        <v>5.5482030607471701E-3</v>
      </c>
      <c r="L12" s="148"/>
    </row>
    <row r="13" spans="2:34" s="140" customFormat="1">
      <c r="B13" s="102" t="s">
        <v>248</v>
      </c>
      <c r="C13" s="82"/>
      <c r="D13" s="82"/>
      <c r="E13" s="82"/>
      <c r="F13" s="91"/>
      <c r="G13" s="93"/>
      <c r="H13" s="91">
        <v>80804.846210000003</v>
      </c>
      <c r="I13" s="82"/>
      <c r="J13" s="92">
        <v>3.5275668730589592E-2</v>
      </c>
      <c r="K13" s="92">
        <f>H13/'סכום נכסי הקרן'!$C$42</f>
        <v>1.2329922720606512E-3</v>
      </c>
      <c r="L13" s="148"/>
    </row>
    <row r="14" spans="2:34" s="140" customFormat="1">
      <c r="B14" s="87" t="s">
        <v>2340</v>
      </c>
      <c r="C14" s="84">
        <v>5224</v>
      </c>
      <c r="D14" s="97" t="s">
        <v>181</v>
      </c>
      <c r="E14" s="107">
        <v>40802</v>
      </c>
      <c r="F14" s="94">
        <v>6502880.5999999996</v>
      </c>
      <c r="G14" s="96">
        <v>138.60149999999999</v>
      </c>
      <c r="H14" s="94">
        <v>33781.06151</v>
      </c>
      <c r="I14" s="95">
        <v>0.10290296354158364</v>
      </c>
      <c r="J14" s="95">
        <v>1.4747253303316827E-2</v>
      </c>
      <c r="K14" s="95">
        <f>H14/'סכום נכסי הקרן'!$C$42</f>
        <v>5.1546150679612204E-4</v>
      </c>
      <c r="L14" s="148"/>
    </row>
    <row r="15" spans="2:34" s="140" customFormat="1">
      <c r="B15" s="87" t="s">
        <v>2341</v>
      </c>
      <c r="C15" s="84">
        <v>5039</v>
      </c>
      <c r="D15" s="97" t="s">
        <v>181</v>
      </c>
      <c r="E15" s="107">
        <v>39182</v>
      </c>
      <c r="F15" s="94">
        <v>3512431</v>
      </c>
      <c r="G15" s="96">
        <v>119.7009</v>
      </c>
      <c r="H15" s="94">
        <v>15758.134380000001</v>
      </c>
      <c r="I15" s="95">
        <v>2.0100502512562814E-2</v>
      </c>
      <c r="J15" s="95">
        <v>6.8792746261325368E-3</v>
      </c>
      <c r="K15" s="95">
        <f>H15/'סכום נכסי הקרן'!$C$42</f>
        <v>2.4045164150351102E-4</v>
      </c>
      <c r="L15" s="148"/>
    </row>
    <row r="16" spans="2:34" s="140" customFormat="1">
      <c r="B16" s="87" t="s">
        <v>2342</v>
      </c>
      <c r="C16" s="84">
        <v>5028</v>
      </c>
      <c r="D16" s="97" t="s">
        <v>181</v>
      </c>
      <c r="E16" s="107">
        <v>39349</v>
      </c>
      <c r="F16" s="94">
        <v>1669667.85</v>
      </c>
      <c r="G16" s="96">
        <v>157.04810000000001</v>
      </c>
      <c r="H16" s="94">
        <v>9827.9367500000008</v>
      </c>
      <c r="I16" s="95">
        <v>0.1</v>
      </c>
      <c r="J16" s="95">
        <v>4.2904238713257162E-3</v>
      </c>
      <c r="K16" s="95">
        <f>H16/'סכום נכסי הקרן'!$C$42</f>
        <v>1.4996340728820344E-4</v>
      </c>
      <c r="L16" s="148"/>
    </row>
    <row r="17" spans="2:12" s="140" customFormat="1">
      <c r="B17" s="87" t="s">
        <v>2343</v>
      </c>
      <c r="C17" s="84">
        <v>5074</v>
      </c>
      <c r="D17" s="97" t="s">
        <v>181</v>
      </c>
      <c r="E17" s="107">
        <v>38925</v>
      </c>
      <c r="F17" s="94">
        <v>1220443</v>
      </c>
      <c r="G17" s="96">
        <v>38.592599999999997</v>
      </c>
      <c r="H17" s="94">
        <v>1765.31059</v>
      </c>
      <c r="I17" s="95">
        <v>1.7623785060317403E-2</v>
      </c>
      <c r="J17" s="95">
        <v>7.7065317861758562E-4</v>
      </c>
      <c r="K17" s="95">
        <f>H17/'סכום נכסי הקרן'!$C$42</f>
        <v>2.6936680376819548E-5</v>
      </c>
      <c r="L17" s="148"/>
    </row>
    <row r="18" spans="2:12" s="140" customFormat="1">
      <c r="B18" s="87" t="s">
        <v>2344</v>
      </c>
      <c r="C18" s="84">
        <v>5277</v>
      </c>
      <c r="D18" s="97" t="s">
        <v>181</v>
      </c>
      <c r="E18" s="107">
        <v>42545</v>
      </c>
      <c r="F18" s="94">
        <v>2484403.09</v>
      </c>
      <c r="G18" s="96">
        <v>104.5117</v>
      </c>
      <c r="H18" s="94">
        <v>9731.6516699999993</v>
      </c>
      <c r="I18" s="95">
        <v>3.3833333333333326E-2</v>
      </c>
      <c r="J18" s="95">
        <v>4.2483902465484192E-3</v>
      </c>
      <c r="K18" s="95">
        <f>H18/'סכום נכסי הקרן'!$C$42</f>
        <v>1.4849420382921522E-4</v>
      </c>
      <c r="L18" s="148"/>
    </row>
    <row r="19" spans="2:12" s="140" customFormat="1">
      <c r="B19" s="87" t="s">
        <v>2345</v>
      </c>
      <c r="C19" s="84">
        <v>5123</v>
      </c>
      <c r="D19" s="97" t="s">
        <v>181</v>
      </c>
      <c r="E19" s="107">
        <v>40668</v>
      </c>
      <c r="F19" s="94">
        <v>1918108.48</v>
      </c>
      <c r="G19" s="96">
        <v>83.742800000000003</v>
      </c>
      <c r="H19" s="94">
        <v>6020.3289999999997</v>
      </c>
      <c r="I19" s="95">
        <v>9.45945945945946E-3</v>
      </c>
      <c r="J19" s="95">
        <v>2.6281979536380792E-3</v>
      </c>
      <c r="K19" s="95">
        <f>H19/'סכום נכסי הקרן'!$C$42</f>
        <v>9.1863538889379041E-5</v>
      </c>
      <c r="L19" s="148"/>
    </row>
    <row r="20" spans="2:12" s="140" customFormat="1">
      <c r="B20" s="87" t="s">
        <v>2346</v>
      </c>
      <c r="C20" s="84">
        <v>2162</v>
      </c>
      <c r="D20" s="97" t="s">
        <v>181</v>
      </c>
      <c r="E20" s="107">
        <v>38495</v>
      </c>
      <c r="F20" s="94">
        <v>895491</v>
      </c>
      <c r="G20" s="96">
        <v>12.986700000000001</v>
      </c>
      <c r="H20" s="94">
        <v>435.87265000000002</v>
      </c>
      <c r="I20" s="95">
        <v>5.7574501404817832E-3</v>
      </c>
      <c r="J20" s="95">
        <v>1.9028189435773475E-4</v>
      </c>
      <c r="K20" s="95">
        <f>H20/'סכום נכסי הקרן'!$C$42</f>
        <v>6.6509328865734246E-6</v>
      </c>
      <c r="L20" s="148"/>
    </row>
    <row r="21" spans="2:12" s="140" customFormat="1">
      <c r="B21" s="87" t="s">
        <v>2347</v>
      </c>
      <c r="C21" s="84">
        <v>5226</v>
      </c>
      <c r="D21" s="97" t="s">
        <v>182</v>
      </c>
      <c r="E21" s="107">
        <v>40941</v>
      </c>
      <c r="F21" s="94">
        <v>3949523.99</v>
      </c>
      <c r="G21" s="96">
        <v>75.2226</v>
      </c>
      <c r="H21" s="94">
        <v>2970.9346299999997</v>
      </c>
      <c r="I21" s="95">
        <v>6.4444439999999992E-2</v>
      </c>
      <c r="J21" s="95">
        <v>1.2969730250553589E-3</v>
      </c>
      <c r="K21" s="95">
        <f>H21/'סכום נכסי הקרן'!$C$42</f>
        <v>4.5333165167685668E-5</v>
      </c>
      <c r="L21" s="148"/>
    </row>
    <row r="22" spans="2:12" s="140" customFormat="1" ht="16.5" customHeight="1">
      <c r="B22" s="87" t="s">
        <v>2348</v>
      </c>
      <c r="C22" s="84">
        <v>5260</v>
      </c>
      <c r="D22" s="97" t="s">
        <v>182</v>
      </c>
      <c r="E22" s="107">
        <v>42295</v>
      </c>
      <c r="F22" s="94">
        <v>616937.93999999994</v>
      </c>
      <c r="G22" s="96">
        <v>83.252300000000005</v>
      </c>
      <c r="H22" s="94">
        <v>513.61503000000005</v>
      </c>
      <c r="I22" s="95">
        <v>6.4444439999999992E-2</v>
      </c>
      <c r="J22" s="95">
        <v>2.2422063159733643E-4</v>
      </c>
      <c r="K22" s="95">
        <f>H22/'סכום נכסי הקרן'!$C$42</f>
        <v>7.8371953231417393E-6</v>
      </c>
      <c r="L22" s="148"/>
    </row>
    <row r="23" spans="2:12" s="140" customFormat="1" ht="16.5" customHeight="1">
      <c r="B23" s="83"/>
      <c r="C23" s="84"/>
      <c r="D23" s="84"/>
      <c r="E23" s="84"/>
      <c r="F23" s="94"/>
      <c r="G23" s="96"/>
      <c r="H23" s="84"/>
      <c r="I23" s="84"/>
      <c r="J23" s="95"/>
      <c r="K23" s="84"/>
      <c r="L23" s="148"/>
    </row>
    <row r="24" spans="2:12" s="140" customFormat="1" ht="16.5" customHeight="1">
      <c r="B24" s="102" t="s">
        <v>251</v>
      </c>
      <c r="C24" s="84"/>
      <c r="D24" s="84"/>
      <c r="E24" s="84"/>
      <c r="F24" s="94"/>
      <c r="G24" s="96"/>
      <c r="H24" s="125">
        <v>24878.867100000003</v>
      </c>
      <c r="I24" s="124"/>
      <c r="J24" s="126">
        <v>1.0860965837756333E-2</v>
      </c>
      <c r="K24" s="126">
        <f>H24/'סכום נכסי הקרן'!$C$42</f>
        <v>3.7962390018295394E-4</v>
      </c>
      <c r="L24" s="148"/>
    </row>
    <row r="25" spans="2:12" s="140" customFormat="1">
      <c r="B25" s="87" t="s">
        <v>2349</v>
      </c>
      <c r="C25" s="84">
        <v>5265</v>
      </c>
      <c r="D25" s="97" t="s">
        <v>182</v>
      </c>
      <c r="E25" s="107">
        <v>42185</v>
      </c>
      <c r="F25" s="94">
        <v>24271876.030000001</v>
      </c>
      <c r="G25" s="96">
        <v>102.5008</v>
      </c>
      <c r="H25" s="94">
        <v>24878.867100000003</v>
      </c>
      <c r="I25" s="95">
        <v>5.1162790697674418E-2</v>
      </c>
      <c r="J25" s="95">
        <v>1.0860965837756333E-2</v>
      </c>
      <c r="K25" s="95">
        <f>H25/'סכום נכסי הקרן'!$C$42</f>
        <v>3.7962390018295394E-4</v>
      </c>
      <c r="L25" s="148"/>
    </row>
    <row r="26" spans="2:12" s="140" customFormat="1">
      <c r="B26" s="83"/>
      <c r="C26" s="84"/>
      <c r="D26" s="84"/>
      <c r="E26" s="84"/>
      <c r="F26" s="94"/>
      <c r="G26" s="96"/>
      <c r="H26" s="84"/>
      <c r="I26" s="84"/>
      <c r="J26" s="95"/>
      <c r="K26" s="84"/>
      <c r="L26" s="148"/>
    </row>
    <row r="27" spans="2:12" s="140" customFormat="1">
      <c r="B27" s="102" t="s">
        <v>252</v>
      </c>
      <c r="C27" s="82"/>
      <c r="D27" s="82"/>
      <c r="E27" s="82"/>
      <c r="F27" s="91"/>
      <c r="G27" s="93"/>
      <c r="H27" s="91">
        <v>257920.9136</v>
      </c>
      <c r="I27" s="82"/>
      <c r="J27" s="92">
        <v>0.11259637427190172</v>
      </c>
      <c r="K27" s="92">
        <f>H27/'סכום נכסי הקרן'!$C$42</f>
        <v>3.9355868885035637E-3</v>
      </c>
      <c r="L27" s="148"/>
    </row>
    <row r="28" spans="2:12" s="140" customFormat="1">
      <c r="B28" s="87" t="s">
        <v>2350</v>
      </c>
      <c r="C28" s="84">
        <v>5271</v>
      </c>
      <c r="D28" s="97" t="s">
        <v>181</v>
      </c>
      <c r="E28" s="107">
        <v>42368</v>
      </c>
      <c r="F28" s="94">
        <v>5608888.6200000001</v>
      </c>
      <c r="G28" s="96">
        <v>108.8895</v>
      </c>
      <c r="H28" s="94">
        <v>22890.87544</v>
      </c>
      <c r="I28" s="95">
        <v>9.7020626432391135E-2</v>
      </c>
      <c r="J28" s="95">
        <v>9.9931003751443093E-3</v>
      </c>
      <c r="K28" s="95">
        <f>H28/'סכום נכסי הקרן'!$C$42</f>
        <v>3.492893538200938E-4</v>
      </c>
      <c r="L28" s="148"/>
    </row>
    <row r="29" spans="2:12" s="140" customFormat="1">
      <c r="B29" s="87" t="s">
        <v>2351</v>
      </c>
      <c r="C29" s="84">
        <v>5272</v>
      </c>
      <c r="D29" s="97" t="s">
        <v>181</v>
      </c>
      <c r="E29" s="107">
        <v>42572</v>
      </c>
      <c r="F29" s="94">
        <v>3936773.05</v>
      </c>
      <c r="G29" s="96">
        <v>106.3938</v>
      </c>
      <c r="H29" s="94">
        <v>15698.432220000001</v>
      </c>
      <c r="I29" s="95">
        <v>1.1681818181818182E-2</v>
      </c>
      <c r="J29" s="95">
        <v>6.853211416839527E-3</v>
      </c>
      <c r="K29" s="95">
        <f>H29/'סכום נכסי הקרן'!$C$42</f>
        <v>2.3954065280223905E-4</v>
      </c>
      <c r="L29" s="148"/>
    </row>
    <row r="30" spans="2:12" s="140" customFormat="1">
      <c r="B30" s="87" t="s">
        <v>2352</v>
      </c>
      <c r="C30" s="84">
        <v>5072</v>
      </c>
      <c r="D30" s="97" t="s">
        <v>181</v>
      </c>
      <c r="E30" s="107">
        <v>38644</v>
      </c>
      <c r="F30" s="94">
        <v>1938383</v>
      </c>
      <c r="G30" s="96">
        <v>37.671700000000001</v>
      </c>
      <c r="H30" s="94">
        <v>2736.8714199999999</v>
      </c>
      <c r="I30" s="95">
        <v>1.3644705513143262E-2</v>
      </c>
      <c r="J30" s="95">
        <v>1.1947918237382948E-3</v>
      </c>
      <c r="K30" s="95">
        <f>H30/'סכום נכסי הקרן'!$C$42</f>
        <v>4.176162035769142E-5</v>
      </c>
      <c r="L30" s="148"/>
    </row>
    <row r="31" spans="2:12" s="140" customFormat="1">
      <c r="B31" s="87" t="s">
        <v>2353</v>
      </c>
      <c r="C31" s="84">
        <v>5084</v>
      </c>
      <c r="D31" s="97" t="s">
        <v>181</v>
      </c>
      <c r="E31" s="107">
        <v>39456</v>
      </c>
      <c r="F31" s="94">
        <v>2430946</v>
      </c>
      <c r="G31" s="96">
        <v>61.439900000000002</v>
      </c>
      <c r="H31" s="94">
        <v>5597.9033300000001</v>
      </c>
      <c r="I31" s="95">
        <v>5.8964002476488107E-3</v>
      </c>
      <c r="J31" s="95">
        <v>2.4437863905061984E-3</v>
      </c>
      <c r="K31" s="95">
        <f>H31/'סכום נכסי הקרן'!$C$42</f>
        <v>8.5417791993500593E-5</v>
      </c>
      <c r="L31" s="148"/>
    </row>
    <row r="32" spans="2:12" s="140" customFormat="1">
      <c r="B32" s="87" t="s">
        <v>2354</v>
      </c>
      <c r="C32" s="84">
        <v>5099</v>
      </c>
      <c r="D32" s="97" t="s">
        <v>181</v>
      </c>
      <c r="E32" s="107">
        <v>39762</v>
      </c>
      <c r="F32" s="94">
        <v>3720536.41</v>
      </c>
      <c r="G32" s="96">
        <v>62.894100000000002</v>
      </c>
      <c r="H32" s="94">
        <v>8770.3120899999994</v>
      </c>
      <c r="I32" s="95">
        <v>4.5509570662710365E-2</v>
      </c>
      <c r="J32" s="95">
        <v>3.8287137277224063E-3</v>
      </c>
      <c r="K32" s="95">
        <f>H32/'סכום נכסי הקרן'!$C$42</f>
        <v>1.3382522877930858E-4</v>
      </c>
      <c r="L32" s="148"/>
    </row>
    <row r="33" spans="2:12" s="140" customFormat="1">
      <c r="B33" s="87" t="s">
        <v>2355</v>
      </c>
      <c r="C33" s="84">
        <v>5228</v>
      </c>
      <c r="D33" s="97" t="s">
        <v>181</v>
      </c>
      <c r="E33" s="107">
        <v>41086</v>
      </c>
      <c r="F33" s="94">
        <v>2790000</v>
      </c>
      <c r="G33" s="96">
        <v>115.20569999999999</v>
      </c>
      <c r="H33" s="94">
        <v>12046.96789</v>
      </c>
      <c r="I33" s="95">
        <v>1.1320754716981131E-2</v>
      </c>
      <c r="J33" s="95">
        <v>5.2591505142063916E-3</v>
      </c>
      <c r="K33" s="95">
        <f>H33/'סכום נכסי הקרן'!$C$42</f>
        <v>1.8382335969713872E-4</v>
      </c>
      <c r="L33" s="148"/>
    </row>
    <row r="34" spans="2:12" s="140" customFormat="1">
      <c r="B34" s="87" t="s">
        <v>2356</v>
      </c>
      <c r="C34" s="84">
        <v>50431</v>
      </c>
      <c r="D34" s="97" t="s">
        <v>181</v>
      </c>
      <c r="E34" s="107">
        <v>41508</v>
      </c>
      <c r="F34" s="94">
        <v>1925000</v>
      </c>
      <c r="G34" s="96">
        <v>64.594300000000004</v>
      </c>
      <c r="H34" s="94">
        <v>4660.41417</v>
      </c>
      <c r="I34" s="95">
        <v>6.3969703948210124E-2</v>
      </c>
      <c r="J34" s="95">
        <v>2.0345218649512192E-3</v>
      </c>
      <c r="K34" s="95">
        <f>H34/'סכום נכסי הקרן'!$C$42</f>
        <v>7.1112747882450962E-5</v>
      </c>
      <c r="L34" s="148"/>
    </row>
    <row r="35" spans="2:12" s="140" customFormat="1">
      <c r="B35" s="87" t="s">
        <v>2357</v>
      </c>
      <c r="C35" s="84">
        <v>5323</v>
      </c>
      <c r="D35" s="97" t="s">
        <v>182</v>
      </c>
      <c r="E35" s="107">
        <v>43191</v>
      </c>
      <c r="F35" s="94">
        <v>683.75</v>
      </c>
      <c r="G35" s="96">
        <v>1421822.1486</v>
      </c>
      <c r="H35" s="94">
        <v>9721.7089399999986</v>
      </c>
      <c r="I35" s="95">
        <v>7.7928790624999994E-2</v>
      </c>
      <c r="J35" s="95">
        <v>4.2440497092389833E-3</v>
      </c>
      <c r="K35" s="95">
        <f>H35/'סכום נכסי הקרן'!$C$42</f>
        <v>1.4834248880433507E-4</v>
      </c>
      <c r="L35" s="148"/>
    </row>
    <row r="36" spans="2:12" s="140" customFormat="1">
      <c r="B36" s="87" t="s">
        <v>2358</v>
      </c>
      <c r="C36" s="84">
        <v>5322</v>
      </c>
      <c r="D36" s="97" t="s">
        <v>183</v>
      </c>
      <c r="E36" s="107">
        <v>43191</v>
      </c>
      <c r="F36" s="94">
        <v>7006753.9299999997</v>
      </c>
      <c r="G36" s="96">
        <v>105.372</v>
      </c>
      <c r="H36" s="94">
        <v>31685.555479999995</v>
      </c>
      <c r="I36" s="95">
        <v>7.7923996239999987E-2</v>
      </c>
      <c r="J36" s="95">
        <v>1.383245202586467E-2</v>
      </c>
      <c r="K36" s="95">
        <f>H36/'סכום נכסי הקרן'!$C$42</f>
        <v>4.8348641047167963E-4</v>
      </c>
      <c r="L36" s="148"/>
    </row>
    <row r="37" spans="2:12" s="140" customFormat="1">
      <c r="B37" s="87" t="s">
        <v>2359</v>
      </c>
      <c r="C37" s="84">
        <v>5259</v>
      </c>
      <c r="D37" s="97" t="s">
        <v>182</v>
      </c>
      <c r="E37" s="107">
        <v>42094</v>
      </c>
      <c r="F37" s="94">
        <v>14938402.82</v>
      </c>
      <c r="G37" s="96">
        <v>98.662400000000005</v>
      </c>
      <c r="H37" s="94">
        <v>14738.586740000001</v>
      </c>
      <c r="I37" s="95">
        <v>2.5336755999999998E-2</v>
      </c>
      <c r="J37" s="95">
        <v>6.4341871531581303E-3</v>
      </c>
      <c r="K37" s="95">
        <f>H37/'סכום נכסי הקרן'!$C$42</f>
        <v>2.2489447606010839E-4</v>
      </c>
      <c r="L37" s="148"/>
    </row>
    <row r="38" spans="2:12" s="140" customFormat="1">
      <c r="B38" s="87" t="s">
        <v>2360</v>
      </c>
      <c r="C38" s="84">
        <v>5279</v>
      </c>
      <c r="D38" s="97" t="s">
        <v>182</v>
      </c>
      <c r="E38" s="107">
        <v>42589</v>
      </c>
      <c r="F38" s="94">
        <v>14364101.449999999</v>
      </c>
      <c r="G38" s="96">
        <v>102.301</v>
      </c>
      <c r="H38" s="94">
        <v>14694.619419999999</v>
      </c>
      <c r="I38" s="95">
        <v>3.2386492489951339E-2</v>
      </c>
      <c r="J38" s="95">
        <v>6.4149930492393981E-3</v>
      </c>
      <c r="K38" s="95">
        <f>H38/'סכום נכסי הקרן'!$C$42</f>
        <v>2.2422358355395433E-4</v>
      </c>
      <c r="L38" s="148"/>
    </row>
    <row r="39" spans="2:12" s="140" customFormat="1">
      <c r="B39" s="87" t="s">
        <v>2361</v>
      </c>
      <c r="C39" s="84">
        <v>5067</v>
      </c>
      <c r="D39" s="97" t="s">
        <v>181</v>
      </c>
      <c r="E39" s="107">
        <v>38727</v>
      </c>
      <c r="F39" s="94">
        <v>2149426.58</v>
      </c>
      <c r="G39" s="96">
        <v>49.491199999999999</v>
      </c>
      <c r="H39" s="94">
        <v>3987.0362300000002</v>
      </c>
      <c r="I39" s="95">
        <v>5.4199562790193494E-2</v>
      </c>
      <c r="J39" s="95">
        <v>1.7405561159144099E-3</v>
      </c>
      <c r="K39" s="95">
        <f>H39/'סכום נכסי הקרן'!$C$42</f>
        <v>6.0837747865269191E-5</v>
      </c>
      <c r="L39" s="148"/>
    </row>
    <row r="40" spans="2:12" s="140" customFormat="1">
      <c r="B40" s="87" t="s">
        <v>2362</v>
      </c>
      <c r="C40" s="84">
        <v>5081</v>
      </c>
      <c r="D40" s="97" t="s">
        <v>181</v>
      </c>
      <c r="E40" s="107">
        <v>39379</v>
      </c>
      <c r="F40" s="94">
        <v>3039184</v>
      </c>
      <c r="G40" s="96">
        <v>47.127400000000002</v>
      </c>
      <c r="H40" s="94">
        <v>5368.2169299999996</v>
      </c>
      <c r="I40" s="95">
        <v>2.5000000000000001E-2</v>
      </c>
      <c r="J40" s="95">
        <v>2.3435159025547094E-3</v>
      </c>
      <c r="K40" s="95">
        <f>H40/'סכום נכסי הקרן'!$C$42</f>
        <v>8.1913032446512125E-5</v>
      </c>
      <c r="L40" s="148"/>
    </row>
    <row r="41" spans="2:12" s="140" customFormat="1">
      <c r="B41" s="87" t="s">
        <v>2363</v>
      </c>
      <c r="C41" s="84">
        <v>5078</v>
      </c>
      <c r="D41" s="97" t="s">
        <v>181</v>
      </c>
      <c r="E41" s="107">
        <v>39080</v>
      </c>
      <c r="F41" s="94">
        <v>7462294.5599999996</v>
      </c>
      <c r="G41" s="96">
        <v>50.954000000000001</v>
      </c>
      <c r="H41" s="94">
        <v>14251.16121</v>
      </c>
      <c r="I41" s="95">
        <v>8.5387029288702926E-2</v>
      </c>
      <c r="J41" s="95">
        <v>6.2213996492697281E-3</v>
      </c>
      <c r="K41" s="95">
        <f>H41/'סכום נכסי הקרן'!$C$42</f>
        <v>2.1745690344060018E-4</v>
      </c>
      <c r="L41" s="148"/>
    </row>
    <row r="42" spans="2:12" s="140" customFormat="1">
      <c r="B42" s="87" t="s">
        <v>2364</v>
      </c>
      <c r="C42" s="84">
        <v>5289</v>
      </c>
      <c r="D42" s="97" t="s">
        <v>181</v>
      </c>
      <c r="E42" s="107">
        <v>42747</v>
      </c>
      <c r="F42" s="94">
        <v>1478777.9</v>
      </c>
      <c r="G42" s="96">
        <v>98.999300000000005</v>
      </c>
      <c r="H42" s="94">
        <v>5486.9961800000001</v>
      </c>
      <c r="I42" s="95">
        <v>4.8904761904761902E-2</v>
      </c>
      <c r="J42" s="95">
        <v>2.3953694444100908E-3</v>
      </c>
      <c r="K42" s="95">
        <f>H42/'סכום נכסי הקרן'!$C$42</f>
        <v>8.3725471974588808E-5</v>
      </c>
      <c r="L42" s="148"/>
    </row>
    <row r="43" spans="2:12" s="140" customFormat="1">
      <c r="B43" s="87" t="s">
        <v>2365</v>
      </c>
      <c r="C43" s="84">
        <v>5230</v>
      </c>
      <c r="D43" s="97" t="s">
        <v>181</v>
      </c>
      <c r="E43" s="107">
        <v>40372</v>
      </c>
      <c r="F43" s="94">
        <v>4230763.08</v>
      </c>
      <c r="G43" s="96">
        <v>107.71850000000001</v>
      </c>
      <c r="H43" s="94">
        <v>17080.814859999999</v>
      </c>
      <c r="I43" s="95">
        <v>4.573170731707317E-2</v>
      </c>
      <c r="J43" s="95">
        <v>7.4566959150443261E-3</v>
      </c>
      <c r="K43" s="95">
        <f>H43/'סכום נכסי הקרן'!$C$42</f>
        <v>2.6063427765391113E-4</v>
      </c>
      <c r="L43" s="148"/>
    </row>
    <row r="44" spans="2:12" s="140" customFormat="1">
      <c r="B44" s="87" t="s">
        <v>2366</v>
      </c>
      <c r="C44" s="84">
        <v>5049</v>
      </c>
      <c r="D44" s="97" t="s">
        <v>181</v>
      </c>
      <c r="E44" s="107">
        <v>38721</v>
      </c>
      <c r="F44" s="94">
        <v>1313941.82</v>
      </c>
      <c r="G44" s="96">
        <v>0.37569999999999998</v>
      </c>
      <c r="H44" s="94">
        <v>18.501930000000002</v>
      </c>
      <c r="I44" s="95">
        <v>2.2484587837064411E-2</v>
      </c>
      <c r="J44" s="95">
        <v>8.077089236212006E-6</v>
      </c>
      <c r="K44" s="95">
        <f>H44/'סכום נכסי הקרן'!$C$42</f>
        <v>2.8231891746839232E-7</v>
      </c>
      <c r="L44" s="148"/>
    </row>
    <row r="45" spans="2:12" s="140" customFormat="1">
      <c r="B45" s="87" t="s">
        <v>2367</v>
      </c>
      <c r="C45" s="84">
        <v>5047</v>
      </c>
      <c r="D45" s="97" t="s">
        <v>181</v>
      </c>
      <c r="E45" s="107">
        <v>38176</v>
      </c>
      <c r="F45" s="94">
        <v>6341868.7599999998</v>
      </c>
      <c r="G45" s="96">
        <v>13.2319</v>
      </c>
      <c r="H45" s="94">
        <v>3145.1331800000003</v>
      </c>
      <c r="I45" s="95">
        <v>4.8000000000000001E-2</v>
      </c>
      <c r="J45" s="95">
        <v>1.3730200770747289E-3</v>
      </c>
      <c r="K45" s="95">
        <f>H45/'סכום נכסי הקרן'!$C$42</f>
        <v>4.7991241706758282E-5</v>
      </c>
      <c r="L45" s="148"/>
    </row>
    <row r="46" spans="2:12" s="140" customFormat="1">
      <c r="B46" s="87" t="s">
        <v>2368</v>
      </c>
      <c r="C46" s="84">
        <v>5256</v>
      </c>
      <c r="D46" s="97" t="s">
        <v>181</v>
      </c>
      <c r="E46" s="107">
        <v>41638</v>
      </c>
      <c r="F46" s="94">
        <v>6445228</v>
      </c>
      <c r="G46" s="96">
        <v>118.9554</v>
      </c>
      <c r="H46" s="94">
        <v>28735.716420000001</v>
      </c>
      <c r="I46" s="95">
        <v>2.7615053517973717E-2</v>
      </c>
      <c r="J46" s="95">
        <v>1.2544688353637843E-2</v>
      </c>
      <c r="K46" s="95">
        <f>H46/'סכום נכסי הקרן'!$C$42</f>
        <v>4.3847514028931604E-4</v>
      </c>
      <c r="L46" s="148"/>
    </row>
    <row r="47" spans="2:12" s="140" customFormat="1">
      <c r="B47" s="87" t="s">
        <v>2369</v>
      </c>
      <c r="C47" s="84">
        <v>5310</v>
      </c>
      <c r="D47" s="97" t="s">
        <v>181</v>
      </c>
      <c r="E47" s="107">
        <v>43116</v>
      </c>
      <c r="F47" s="94">
        <v>2433555.9300000002</v>
      </c>
      <c r="G47" s="96">
        <v>98.396299999999997</v>
      </c>
      <c r="H47" s="94">
        <v>8974.6946500000013</v>
      </c>
      <c r="I47" s="95">
        <v>3.5113725490196077E-2</v>
      </c>
      <c r="J47" s="95">
        <v>3.91793772626988E-3</v>
      </c>
      <c r="K47" s="95">
        <f>H47/'סכום נכסי הקרן'!$C$42</f>
        <v>1.3694387981131548E-4</v>
      </c>
      <c r="L47" s="148"/>
    </row>
    <row r="48" spans="2:12" s="140" customFormat="1">
      <c r="B48" s="87" t="s">
        <v>2370</v>
      </c>
      <c r="C48" s="84">
        <v>5300</v>
      </c>
      <c r="D48" s="97" t="s">
        <v>181</v>
      </c>
      <c r="E48" s="107">
        <v>42936</v>
      </c>
      <c r="F48" s="94">
        <v>995140.83</v>
      </c>
      <c r="G48" s="96">
        <v>108.63639999999999</v>
      </c>
      <c r="H48" s="94">
        <v>4051.9072200000001</v>
      </c>
      <c r="I48" s="95">
        <v>1.1666666818181818E-3</v>
      </c>
      <c r="J48" s="95">
        <v>1.7688757979730607E-3</v>
      </c>
      <c r="K48" s="95">
        <f>H48/'סכום נכסי הקרן'!$C$42</f>
        <v>6.1827607175725065E-5</v>
      </c>
      <c r="L48" s="148"/>
    </row>
    <row r="49" spans="2:12" s="140" customFormat="1">
      <c r="B49" s="87" t="s">
        <v>2371</v>
      </c>
      <c r="C49" s="84">
        <v>5094</v>
      </c>
      <c r="D49" s="97" t="s">
        <v>181</v>
      </c>
      <c r="E49" s="107">
        <v>39717</v>
      </c>
      <c r="F49" s="94">
        <v>4491636</v>
      </c>
      <c r="G49" s="96">
        <v>17.5793</v>
      </c>
      <c r="H49" s="94">
        <v>2959.4139399999999</v>
      </c>
      <c r="I49" s="95">
        <v>3.0500079300206182E-2</v>
      </c>
      <c r="J49" s="95">
        <v>1.2919436231933513E-3</v>
      </c>
      <c r="K49" s="95">
        <f>H49/'סכום נכסי הקרן'!$C$42</f>
        <v>4.5157372224501426E-5</v>
      </c>
      <c r="L49" s="148"/>
    </row>
    <row r="50" spans="2:12" s="140" customFormat="1">
      <c r="B50" s="87" t="s">
        <v>2372</v>
      </c>
      <c r="C50" s="84">
        <v>5221</v>
      </c>
      <c r="D50" s="97" t="s">
        <v>181</v>
      </c>
      <c r="E50" s="107">
        <v>41753</v>
      </c>
      <c r="F50" s="94">
        <v>1875000</v>
      </c>
      <c r="G50" s="96">
        <v>182.58420000000001</v>
      </c>
      <c r="H50" s="94">
        <v>12831.104660000001</v>
      </c>
      <c r="I50" s="95">
        <v>2.6417380522993687E-2</v>
      </c>
      <c r="J50" s="95">
        <v>5.6014684596685706E-3</v>
      </c>
      <c r="K50" s="95">
        <f>H50/'סכום נכסי הקרן'!$C$42</f>
        <v>1.9578841653464498E-4</v>
      </c>
      <c r="L50" s="148"/>
    </row>
    <row r="51" spans="2:12" s="140" customFormat="1">
      <c r="B51" s="87" t="s">
        <v>2373</v>
      </c>
      <c r="C51" s="84">
        <v>5261</v>
      </c>
      <c r="D51" s="97" t="s">
        <v>181</v>
      </c>
      <c r="E51" s="107">
        <v>42037</v>
      </c>
      <c r="F51" s="94">
        <v>2786173</v>
      </c>
      <c r="G51" s="96">
        <v>74.578999999999994</v>
      </c>
      <c r="H51" s="94">
        <v>7787.9690499999997</v>
      </c>
      <c r="I51" s="95">
        <v>0.14000000000000001</v>
      </c>
      <c r="J51" s="95">
        <v>3.3998680670452889E-3</v>
      </c>
      <c r="K51" s="95">
        <f>H51/'סכום נכסי הקרן'!$C$42</f>
        <v>1.1883576424045186E-4</v>
      </c>
      <c r="L51" s="148"/>
    </row>
    <row r="52" spans="2:12" s="140" customFormat="1">
      <c r="B52" s="83"/>
      <c r="C52" s="84"/>
      <c r="D52" s="84"/>
      <c r="E52" s="84"/>
      <c r="F52" s="94"/>
      <c r="G52" s="96"/>
      <c r="H52" s="84"/>
      <c r="I52" s="84"/>
      <c r="J52" s="95"/>
      <c r="K52" s="84"/>
      <c r="L52" s="148"/>
    </row>
    <row r="53" spans="2:12" s="140" customFormat="1">
      <c r="B53" s="81" t="s">
        <v>2374</v>
      </c>
      <c r="C53" s="82"/>
      <c r="D53" s="82"/>
      <c r="E53" s="82"/>
      <c r="F53" s="91"/>
      <c r="G53" s="93"/>
      <c r="H53" s="91">
        <v>1927063.39209</v>
      </c>
      <c r="I53" s="82"/>
      <c r="J53" s="92">
        <v>0.84126699115975123</v>
      </c>
      <c r="K53" s="92">
        <f>H53/'סכום נכסי הקרן'!$C$42</f>
        <v>2.9404848615675057E-2</v>
      </c>
      <c r="L53" s="148"/>
    </row>
    <row r="54" spans="2:12" s="140" customFormat="1">
      <c r="B54" s="102" t="s">
        <v>248</v>
      </c>
      <c r="C54" s="82"/>
      <c r="D54" s="82"/>
      <c r="E54" s="82"/>
      <c r="F54" s="91"/>
      <c r="G54" s="93"/>
      <c r="H54" s="91">
        <v>86314.332490000001</v>
      </c>
      <c r="I54" s="82"/>
      <c r="J54" s="92">
        <v>3.7680856315303497E-2</v>
      </c>
      <c r="K54" s="92">
        <f>H54/'סכום נכסי הקרן'!$C$42</f>
        <v>1.3170609180006454E-3</v>
      </c>
      <c r="L54" s="148"/>
    </row>
    <row r="55" spans="2:12" s="140" customFormat="1">
      <c r="B55" s="87" t="s">
        <v>2375</v>
      </c>
      <c r="C55" s="84">
        <v>5295</v>
      </c>
      <c r="D55" s="97" t="s">
        <v>181</v>
      </c>
      <c r="E55" s="107">
        <v>43003</v>
      </c>
      <c r="F55" s="94">
        <v>2913279.8899999992</v>
      </c>
      <c r="G55" s="96">
        <v>98.068600000000004</v>
      </c>
      <c r="H55" s="94">
        <v>10708.083939999999</v>
      </c>
      <c r="I55" s="95">
        <v>1.0692190956265427E-2</v>
      </c>
      <c r="J55" s="95">
        <v>4.6746555376778872E-3</v>
      </c>
      <c r="K55" s="95">
        <f>H55/'סכום נכסי הקרן'!$C$42</f>
        <v>1.6339347657792872E-4</v>
      </c>
      <c r="L55" s="148"/>
    </row>
    <row r="56" spans="2:12" s="140" customFormat="1">
      <c r="B56" s="87" t="s">
        <v>2376</v>
      </c>
      <c r="C56" s="84">
        <v>5086</v>
      </c>
      <c r="D56" s="97" t="s">
        <v>181</v>
      </c>
      <c r="E56" s="107">
        <v>39532</v>
      </c>
      <c r="F56" s="94">
        <v>979961</v>
      </c>
      <c r="G56" s="96">
        <v>45.273000000000003</v>
      </c>
      <c r="H56" s="94">
        <v>1662.8292099999999</v>
      </c>
      <c r="I56" s="95">
        <v>1.3333333333333334E-2</v>
      </c>
      <c r="J56" s="95">
        <v>7.2591453506471555E-4</v>
      </c>
      <c r="K56" s="95">
        <f>H56/'סכום נכסי הקרן'!$C$42</f>
        <v>2.5372928256783044E-5</v>
      </c>
      <c r="L56" s="148"/>
    </row>
    <row r="57" spans="2:12" s="140" customFormat="1">
      <c r="B57" s="87" t="s">
        <v>2377</v>
      </c>
      <c r="C57" s="84">
        <v>5122</v>
      </c>
      <c r="D57" s="97" t="s">
        <v>181</v>
      </c>
      <c r="E57" s="107">
        <v>40653</v>
      </c>
      <c r="F57" s="94">
        <v>1487500</v>
      </c>
      <c r="G57" s="96">
        <v>117.7376</v>
      </c>
      <c r="H57" s="94">
        <v>6564.04781</v>
      </c>
      <c r="I57" s="95">
        <v>2.2969868936630184E-2</v>
      </c>
      <c r="J57" s="95">
        <v>2.8655605070461291E-3</v>
      </c>
      <c r="K57" s="95">
        <f>H57/'סכום נכסי הקרן'!$C$42</f>
        <v>1.0016008448469814E-4</v>
      </c>
      <c r="L57" s="148"/>
    </row>
    <row r="58" spans="2:12" s="140" customFormat="1">
      <c r="B58" s="87" t="s">
        <v>2378</v>
      </c>
      <c r="C58" s="84">
        <v>5077</v>
      </c>
      <c r="D58" s="97" t="s">
        <v>181</v>
      </c>
      <c r="E58" s="107">
        <v>39041</v>
      </c>
      <c r="F58" s="94">
        <v>1938820</v>
      </c>
      <c r="G58" s="96">
        <v>120.4372</v>
      </c>
      <c r="H58" s="94">
        <v>8751.8068299999995</v>
      </c>
      <c r="I58" s="95">
        <v>1.8097909691430641E-2</v>
      </c>
      <c r="J58" s="95">
        <v>3.8206351847617902E-3</v>
      </c>
      <c r="K58" s="95">
        <f>H58/'סכום נכסי הקרן'!$C$42</f>
        <v>1.33542859049736E-4</v>
      </c>
      <c r="L58" s="148"/>
    </row>
    <row r="59" spans="2:12" s="140" customFormat="1">
      <c r="B59" s="87" t="s">
        <v>2379</v>
      </c>
      <c r="C59" s="84">
        <v>4024</v>
      </c>
      <c r="D59" s="97" t="s">
        <v>183</v>
      </c>
      <c r="E59" s="107">
        <v>39223</v>
      </c>
      <c r="F59" s="94">
        <v>400683.15</v>
      </c>
      <c r="G59" s="96">
        <v>21.587399999999999</v>
      </c>
      <c r="H59" s="94">
        <v>371.21083000000004</v>
      </c>
      <c r="I59" s="95">
        <v>7.5668790088457951E-3</v>
      </c>
      <c r="J59" s="95">
        <v>1.620535262731145E-4</v>
      </c>
      <c r="K59" s="95">
        <f>H59/'סכום נכסי הקרן'!$C$42</f>
        <v>5.6642652781706244E-6</v>
      </c>
      <c r="L59" s="148"/>
    </row>
    <row r="60" spans="2:12" s="140" customFormat="1">
      <c r="B60" s="87" t="s">
        <v>2380</v>
      </c>
      <c r="C60" s="84">
        <v>5327</v>
      </c>
      <c r="D60" s="97" t="s">
        <v>181</v>
      </c>
      <c r="E60" s="107">
        <v>43348</v>
      </c>
      <c r="F60" s="94">
        <v>849170.57</v>
      </c>
      <c r="G60" s="96">
        <v>98.347899999999996</v>
      </c>
      <c r="H60" s="94">
        <v>3130.1099900000004</v>
      </c>
      <c r="I60" s="95">
        <v>2.2016349811726975E-2</v>
      </c>
      <c r="J60" s="95">
        <v>1.3664616452655843E-3</v>
      </c>
      <c r="K60" s="95">
        <f>H60/'סכום נכסי הקרן'!$C$42</f>
        <v>4.7762004500816963E-5</v>
      </c>
      <c r="L60" s="148"/>
    </row>
    <row r="61" spans="2:12" s="140" customFormat="1">
      <c r="B61" s="87" t="s">
        <v>2381</v>
      </c>
      <c r="C61" s="84">
        <v>5288</v>
      </c>
      <c r="D61" s="97" t="s">
        <v>181</v>
      </c>
      <c r="E61" s="107">
        <v>42768</v>
      </c>
      <c r="F61" s="94">
        <v>5644238.7799999984</v>
      </c>
      <c r="G61" s="96">
        <v>117.65940000000001</v>
      </c>
      <c r="H61" s="94">
        <v>24890.383639999996</v>
      </c>
      <c r="I61" s="95">
        <v>2.7636363636363636E-2</v>
      </c>
      <c r="J61" s="95">
        <v>1.0865993427919756E-2</v>
      </c>
      <c r="K61" s="95">
        <f>H61/'סכום נכסי הקרן'!$C$42</f>
        <v>3.7979962980174396E-4</v>
      </c>
      <c r="L61" s="148"/>
    </row>
    <row r="62" spans="2:12" s="140" customFormat="1">
      <c r="B62" s="87" t="s">
        <v>2382</v>
      </c>
      <c r="C62" s="84">
        <v>5333</v>
      </c>
      <c r="D62" s="97" t="s">
        <v>181</v>
      </c>
      <c r="E62" s="107">
        <v>43340</v>
      </c>
      <c r="F62" s="94">
        <v>912735.54</v>
      </c>
      <c r="G62" s="96">
        <v>100</v>
      </c>
      <c r="H62" s="94">
        <v>3420.9327999999996</v>
      </c>
      <c r="I62" s="95">
        <v>9.4762389993731669E-2</v>
      </c>
      <c r="J62" s="95">
        <v>1.4934214699052798E-3</v>
      </c>
      <c r="K62" s="95">
        <f>H62/'סכום נכסי הקרן'!$C$42</f>
        <v>5.2199637812277751E-5</v>
      </c>
      <c r="L62" s="148"/>
    </row>
    <row r="63" spans="2:12" s="140" customFormat="1">
      <c r="B63" s="87" t="s">
        <v>2383</v>
      </c>
      <c r="C63" s="84">
        <v>5275</v>
      </c>
      <c r="D63" s="97" t="s">
        <v>181</v>
      </c>
      <c r="E63" s="107">
        <v>42507</v>
      </c>
      <c r="F63" s="94">
        <v>7099400.0800000001</v>
      </c>
      <c r="G63" s="96">
        <v>100.7756</v>
      </c>
      <c r="H63" s="94">
        <v>26814.927440000003</v>
      </c>
      <c r="I63" s="95">
        <v>6.1600000000000002E-2</v>
      </c>
      <c r="J63" s="95">
        <v>1.1706160481389238E-2</v>
      </c>
      <c r="K63" s="95">
        <f>H63/'סכום נכסי הקרן'!$C$42</f>
        <v>4.0916603223849018E-4</v>
      </c>
      <c r="L63" s="148"/>
    </row>
    <row r="64" spans="2:12" s="140" customFormat="1">
      <c r="B64" s="83"/>
      <c r="C64" s="84"/>
      <c r="D64" s="84"/>
      <c r="E64" s="84"/>
      <c r="F64" s="94"/>
      <c r="G64" s="96"/>
      <c r="H64" s="84"/>
      <c r="I64" s="84"/>
      <c r="J64" s="95"/>
      <c r="K64" s="84"/>
      <c r="L64" s="148"/>
    </row>
    <row r="65" spans="2:12" s="143" customFormat="1">
      <c r="B65" s="123" t="s">
        <v>2384</v>
      </c>
      <c r="C65" s="124"/>
      <c r="D65" s="124"/>
      <c r="E65" s="124"/>
      <c r="F65" s="125"/>
      <c r="G65" s="127"/>
      <c r="H65" s="125">
        <v>290532.74794999993</v>
      </c>
      <c r="I65" s="124"/>
      <c r="J65" s="126">
        <v>0.12683319692778214</v>
      </c>
      <c r="K65" s="126">
        <f>H65/'סכום נכסי הקרן'!$C$42</f>
        <v>4.4332072865026113E-3</v>
      </c>
      <c r="L65" s="148"/>
    </row>
    <row r="66" spans="2:12" s="140" customFormat="1">
      <c r="B66" s="87" t="s">
        <v>2385</v>
      </c>
      <c r="C66" s="84" t="s">
        <v>2386</v>
      </c>
      <c r="D66" s="97" t="s">
        <v>184</v>
      </c>
      <c r="E66" s="107">
        <v>42268</v>
      </c>
      <c r="F66" s="94">
        <v>63137.29</v>
      </c>
      <c r="G66" s="96">
        <v>13205.09</v>
      </c>
      <c r="H66" s="94">
        <v>39964.184939999999</v>
      </c>
      <c r="I66" s="95">
        <v>1.6586614785307374E-2</v>
      </c>
      <c r="J66" s="95">
        <v>1.7446519796197473E-2</v>
      </c>
      <c r="K66" s="95">
        <f>H66/'סכום נכסי הקרן'!$C$42</f>
        <v>6.0980910801021438E-4</v>
      </c>
      <c r="L66" s="148"/>
    </row>
    <row r="67" spans="2:12" s="140" customFormat="1">
      <c r="B67" s="87" t="s">
        <v>2387</v>
      </c>
      <c r="C67" s="84">
        <v>6213</v>
      </c>
      <c r="D67" s="97" t="s">
        <v>181</v>
      </c>
      <c r="E67" s="107">
        <v>43272</v>
      </c>
      <c r="F67" s="94">
        <v>66273869.019999981</v>
      </c>
      <c r="G67" s="96">
        <v>100.83499999999999</v>
      </c>
      <c r="H67" s="94">
        <v>250468.55482999992</v>
      </c>
      <c r="I67" s="95">
        <v>6.8295611471067639E-3</v>
      </c>
      <c r="J67" s="95">
        <v>0.1093430181730754</v>
      </c>
      <c r="K67" s="95">
        <f>H67/'סכום נכסי הקרן'!$C$42</f>
        <v>3.8218721646594836E-3</v>
      </c>
      <c r="L67" s="148"/>
    </row>
    <row r="68" spans="2:12" s="140" customFormat="1">
      <c r="B68" s="87" t="s">
        <v>2388</v>
      </c>
      <c r="C68" s="84" t="s">
        <v>2389</v>
      </c>
      <c r="D68" s="97" t="s">
        <v>181</v>
      </c>
      <c r="E68" s="107">
        <v>38757</v>
      </c>
      <c r="F68" s="94">
        <v>20660.14</v>
      </c>
      <c r="G68" s="96">
        <v>1E-4</v>
      </c>
      <c r="H68" s="94">
        <v>7.0000000000000007E-5</v>
      </c>
      <c r="I68" s="95">
        <v>7.8114728471168398E-12</v>
      </c>
      <c r="J68" s="95">
        <v>3.055877124899081E-11</v>
      </c>
      <c r="K68" s="95">
        <f>H68/'סכום נכסי הקרן'!$C$42</f>
        <v>1.0681223106339428E-12</v>
      </c>
      <c r="L68" s="148"/>
    </row>
    <row r="69" spans="2:12" s="140" customFormat="1">
      <c r="B69" s="87" t="s">
        <v>2390</v>
      </c>
      <c r="C69" s="84" t="s">
        <v>2391</v>
      </c>
      <c r="D69" s="97" t="s">
        <v>181</v>
      </c>
      <c r="E69" s="107">
        <v>39496</v>
      </c>
      <c r="F69" s="94">
        <v>14.98</v>
      </c>
      <c r="G69" s="96">
        <v>74217</v>
      </c>
      <c r="H69" s="94">
        <v>41.658120000000004</v>
      </c>
      <c r="I69" s="95">
        <v>9.7055402823726766E-4</v>
      </c>
      <c r="J69" s="95">
        <v>1.8186013710614412E-5</v>
      </c>
      <c r="K69" s="95">
        <f>H69/'סכום נכסי הקרן'!$C$42</f>
        <v>6.3565667701522942E-7</v>
      </c>
      <c r="L69" s="148"/>
    </row>
    <row r="70" spans="2:12" s="140" customFormat="1">
      <c r="B70" s="87" t="s">
        <v>2392</v>
      </c>
      <c r="C70" s="84" t="s">
        <v>2393</v>
      </c>
      <c r="D70" s="97" t="s">
        <v>181</v>
      </c>
      <c r="E70" s="107">
        <v>38958</v>
      </c>
      <c r="F70" s="94">
        <v>162.12</v>
      </c>
      <c r="G70" s="96">
        <v>9602.8667999999998</v>
      </c>
      <c r="H70" s="94">
        <v>58.349989999999998</v>
      </c>
      <c r="I70" s="95">
        <v>7.1373882023050526E-5</v>
      </c>
      <c r="J70" s="95">
        <v>2.5472914239870013E-5</v>
      </c>
      <c r="K70" s="95">
        <f>H70/'סכום נכסי הקרן'!$C$42</f>
        <v>8.9035608777524916E-7</v>
      </c>
      <c r="L70" s="148"/>
    </row>
    <row r="71" spans="2:12" s="140" customFormat="1">
      <c r="B71" s="83"/>
      <c r="C71" s="84"/>
      <c r="D71" s="84"/>
      <c r="E71" s="84"/>
      <c r="F71" s="94"/>
      <c r="G71" s="96"/>
      <c r="H71" s="84"/>
      <c r="I71" s="84"/>
      <c r="J71" s="95"/>
      <c r="K71" s="84"/>
      <c r="L71" s="148"/>
    </row>
    <row r="72" spans="2:12" s="140" customFormat="1">
      <c r="B72" s="102" t="s">
        <v>251</v>
      </c>
      <c r="C72" s="82"/>
      <c r="D72" s="82"/>
      <c r="E72" s="82"/>
      <c r="F72" s="91"/>
      <c r="G72" s="93"/>
      <c r="H72" s="91">
        <v>252540.21739999996</v>
      </c>
      <c r="I72" s="82"/>
      <c r="J72" s="92">
        <v>0.11024741049567151</v>
      </c>
      <c r="K72" s="92">
        <f>H72/'סכום נכסי הקרן'!$C$42</f>
        <v>3.8534834362469448E-3</v>
      </c>
      <c r="L72" s="148"/>
    </row>
    <row r="73" spans="2:12" s="140" customFormat="1">
      <c r="B73" s="87" t="s">
        <v>2394</v>
      </c>
      <c r="C73" s="84">
        <v>5264</v>
      </c>
      <c r="D73" s="97" t="s">
        <v>181</v>
      </c>
      <c r="E73" s="107">
        <v>42234</v>
      </c>
      <c r="F73" s="94">
        <v>13842126.779999999</v>
      </c>
      <c r="G73" s="96">
        <v>91.183599999999998</v>
      </c>
      <c r="H73" s="94">
        <v>47306.317200000005</v>
      </c>
      <c r="I73" s="95">
        <v>1.0462025316455696E-3</v>
      </c>
      <c r="J73" s="95">
        <v>2.0651756084957132E-2</v>
      </c>
      <c r="K73" s="95">
        <f>H73/'סכום נכסי הקרן'!$C$42</f>
        <v>7.2184189764637463E-4</v>
      </c>
      <c r="L73" s="148"/>
    </row>
    <row r="74" spans="2:12" s="140" customFormat="1">
      <c r="B74" s="87" t="s">
        <v>2395</v>
      </c>
      <c r="C74" s="84">
        <v>5274</v>
      </c>
      <c r="D74" s="97" t="s">
        <v>181</v>
      </c>
      <c r="E74" s="107">
        <v>42472</v>
      </c>
      <c r="F74" s="94">
        <v>13803962.23</v>
      </c>
      <c r="G74" s="96">
        <v>103.152</v>
      </c>
      <c r="H74" s="94">
        <v>53368.008580000002</v>
      </c>
      <c r="I74" s="95">
        <v>1.8934666666666666E-3</v>
      </c>
      <c r="J74" s="95">
        <v>2.3298010945862837E-2</v>
      </c>
      <c r="K74" s="95">
        <f>H74/'סכום נכסי הקרן'!$C$42</f>
        <v>8.1433658054859534E-4</v>
      </c>
      <c r="L74" s="148"/>
    </row>
    <row r="75" spans="2:12" s="140" customFormat="1">
      <c r="B75" s="87" t="s">
        <v>2396</v>
      </c>
      <c r="C75" s="84">
        <v>5344</v>
      </c>
      <c r="D75" s="97" t="s">
        <v>181</v>
      </c>
      <c r="E75" s="107">
        <v>43437</v>
      </c>
      <c r="F75" s="94">
        <v>23614769.899999995</v>
      </c>
      <c r="G75" s="96">
        <v>100</v>
      </c>
      <c r="H75" s="94">
        <v>88508.157589999973</v>
      </c>
      <c r="I75" s="95">
        <v>6.7470771142857143E-3</v>
      </c>
      <c r="J75" s="95">
        <v>3.8638579163749118E-2</v>
      </c>
      <c r="K75" s="95">
        <f>H75/'סכום נכסי הקרן'!$C$42</f>
        <v>1.3505362542140557E-3</v>
      </c>
      <c r="L75" s="148"/>
    </row>
    <row r="76" spans="2:12" s="140" customFormat="1">
      <c r="B76" s="87" t="s">
        <v>2397</v>
      </c>
      <c r="C76" s="84">
        <v>5079</v>
      </c>
      <c r="D76" s="97" t="s">
        <v>183</v>
      </c>
      <c r="E76" s="107">
        <v>39065</v>
      </c>
      <c r="F76" s="94">
        <v>9100000</v>
      </c>
      <c r="G76" s="96">
        <v>49.832999999999998</v>
      </c>
      <c r="H76" s="94">
        <v>19461.560559999998</v>
      </c>
      <c r="I76" s="95">
        <v>4.9968519832505519E-2</v>
      </c>
      <c r="J76" s="95">
        <v>8.4960196757345903E-3</v>
      </c>
      <c r="K76" s="95">
        <f>H76/'סכום נכסי הקרן'!$C$42</f>
        <v>2.9696181476985146E-4</v>
      </c>
      <c r="L76" s="148"/>
    </row>
    <row r="77" spans="2:12" s="140" customFormat="1">
      <c r="B77" s="87" t="s">
        <v>2398</v>
      </c>
      <c r="C77" s="84">
        <v>5048</v>
      </c>
      <c r="D77" s="97" t="s">
        <v>183</v>
      </c>
      <c r="E77" s="107">
        <v>38200</v>
      </c>
      <c r="F77" s="94">
        <v>4692574</v>
      </c>
      <c r="G77" s="96">
        <v>0.49349999999999999</v>
      </c>
      <c r="H77" s="94">
        <v>99.384230000000002</v>
      </c>
      <c r="I77" s="95">
        <v>2.5773195876288658E-2</v>
      </c>
      <c r="J77" s="95">
        <v>4.3386570718958422E-5</v>
      </c>
      <c r="K77" s="95">
        <f>H77/'סכום נכסי הקרן'!$C$42</f>
        <v>1.5164930484025028E-6</v>
      </c>
      <c r="L77" s="148"/>
    </row>
    <row r="78" spans="2:12" s="140" customFormat="1">
      <c r="B78" s="87" t="s">
        <v>2399</v>
      </c>
      <c r="C78" s="84">
        <v>5343</v>
      </c>
      <c r="D78" s="97" t="s">
        <v>181</v>
      </c>
      <c r="E78" s="107">
        <v>43437</v>
      </c>
      <c r="F78" s="94">
        <v>6285556.5800000001</v>
      </c>
      <c r="G78" s="96">
        <v>100</v>
      </c>
      <c r="H78" s="94">
        <v>23558.266069999998</v>
      </c>
      <c r="I78" s="95">
        <v>5.8237261749111987E-5</v>
      </c>
      <c r="J78" s="95">
        <v>1.0284452340799879E-2</v>
      </c>
      <c r="K78" s="95">
        <f>H78/'סכום נכסי הקרן'!$C$42</f>
        <v>3.5947299413168008E-4</v>
      </c>
      <c r="L78" s="148"/>
    </row>
    <row r="79" spans="2:12" s="140" customFormat="1">
      <c r="B79" s="87" t="s">
        <v>2400</v>
      </c>
      <c r="C79" s="84">
        <v>5299</v>
      </c>
      <c r="D79" s="97" t="s">
        <v>181</v>
      </c>
      <c r="E79" s="107">
        <v>43002</v>
      </c>
      <c r="F79" s="94">
        <v>5573092.4199999999</v>
      </c>
      <c r="G79" s="96">
        <v>96.890900000000002</v>
      </c>
      <c r="H79" s="94">
        <v>20238.52317</v>
      </c>
      <c r="I79" s="95">
        <v>2.5219889333333332E-2</v>
      </c>
      <c r="J79" s="95">
        <v>8.835205713849003E-3</v>
      </c>
      <c r="K79" s="95">
        <f>H79/'סכום נכסי הקרן'!$C$42</f>
        <v>3.0881740188798548E-4</v>
      </c>
      <c r="L79" s="148"/>
    </row>
    <row r="80" spans="2:12" s="140" customFormat="1">
      <c r="B80" s="83"/>
      <c r="C80" s="84"/>
      <c r="D80" s="84"/>
      <c r="E80" s="84"/>
      <c r="F80" s="94"/>
      <c r="G80" s="96"/>
      <c r="H80" s="84"/>
      <c r="I80" s="84"/>
      <c r="J80" s="95"/>
      <c r="K80" s="84"/>
      <c r="L80" s="148"/>
    </row>
    <row r="81" spans="2:12" s="140" customFormat="1">
      <c r="B81" s="102" t="s">
        <v>252</v>
      </c>
      <c r="C81" s="82"/>
      <c r="D81" s="82"/>
      <c r="E81" s="82"/>
      <c r="F81" s="91"/>
      <c r="G81" s="93"/>
      <c r="H81" s="91">
        <v>1297676.0942500003</v>
      </c>
      <c r="I81" s="82"/>
      <c r="J81" s="92">
        <v>0.56650552742099414</v>
      </c>
      <c r="K81" s="92">
        <f>H81/'סכום נכסי הקרן'!$C$42</f>
        <v>1.980109697492486E-2</v>
      </c>
      <c r="L81" s="148"/>
    </row>
    <row r="82" spans="2:12" s="140" customFormat="1">
      <c r="B82" s="87" t="s">
        <v>2401</v>
      </c>
      <c r="C82" s="84">
        <v>5335</v>
      </c>
      <c r="D82" s="97" t="s">
        <v>181</v>
      </c>
      <c r="E82" s="107">
        <v>43355</v>
      </c>
      <c r="F82" s="94">
        <v>7250444.29</v>
      </c>
      <c r="G82" s="96">
        <v>100</v>
      </c>
      <c r="H82" s="94">
        <v>27174.665199999999</v>
      </c>
      <c r="I82" s="95">
        <v>2.023051E-2</v>
      </c>
      <c r="J82" s="95">
        <v>1.186320539449587E-2</v>
      </c>
      <c r="K82" s="95">
        <f>H82/'סכום נכסי הקרן'!$C$42</f>
        <v>4.1465523120182553E-4</v>
      </c>
      <c r="L82" s="148"/>
    </row>
    <row r="83" spans="2:12" s="140" customFormat="1">
      <c r="B83" s="87" t="s">
        <v>2402</v>
      </c>
      <c r="C83" s="84">
        <v>5304</v>
      </c>
      <c r="D83" s="97" t="s">
        <v>183</v>
      </c>
      <c r="E83" s="107">
        <v>43080</v>
      </c>
      <c r="F83" s="94">
        <v>5006280.53</v>
      </c>
      <c r="G83" s="96">
        <v>106.6037</v>
      </c>
      <c r="H83" s="94">
        <v>22903.75547</v>
      </c>
      <c r="I83" s="95">
        <v>5.2303426E-3</v>
      </c>
      <c r="J83" s="95">
        <v>9.9987232021507399E-3</v>
      </c>
      <c r="K83" s="95">
        <f>H83/'סכום נכסי הקרן'!$C$42</f>
        <v>3.4948588878301715E-4</v>
      </c>
      <c r="L83" s="148"/>
    </row>
    <row r="84" spans="2:12" s="140" customFormat="1">
      <c r="B84" s="87" t="s">
        <v>2403</v>
      </c>
      <c r="C84" s="84">
        <v>5238</v>
      </c>
      <c r="D84" s="97" t="s">
        <v>183</v>
      </c>
      <c r="E84" s="107">
        <v>43325</v>
      </c>
      <c r="F84" s="94">
        <v>5082728.43</v>
      </c>
      <c r="G84" s="96">
        <v>101.34910000000001</v>
      </c>
      <c r="H84" s="94">
        <v>22107.317010000002</v>
      </c>
      <c r="I84" s="95">
        <v>5.6274896787025883E-3</v>
      </c>
      <c r="J84" s="95">
        <v>9.6510349062501923E-3</v>
      </c>
      <c r="K84" s="95">
        <f>H84/'סכום נכסי הקרן'!$C$42</f>
        <v>3.3733312180911807E-4</v>
      </c>
      <c r="L84" s="148"/>
    </row>
    <row r="85" spans="2:12" s="140" customFormat="1">
      <c r="B85" s="87" t="s">
        <v>2404</v>
      </c>
      <c r="C85" s="84">
        <v>5339</v>
      </c>
      <c r="D85" s="97" t="s">
        <v>181</v>
      </c>
      <c r="E85" s="107">
        <v>43399</v>
      </c>
      <c r="F85" s="94">
        <v>2353104.64</v>
      </c>
      <c r="G85" s="96">
        <v>100</v>
      </c>
      <c r="H85" s="94">
        <v>8819.4362100000017</v>
      </c>
      <c r="I85" s="95">
        <v>2.6302777333333329E-2</v>
      </c>
      <c r="J85" s="95">
        <v>3.8501590526636639E-3</v>
      </c>
      <c r="K85" s="95">
        <f>H85/'סכום נכסי הקרן'!$C$42</f>
        <v>1.3457480833019804E-4</v>
      </c>
      <c r="L85" s="148"/>
    </row>
    <row r="86" spans="2:12" s="140" customFormat="1">
      <c r="B86" s="87" t="s">
        <v>2405</v>
      </c>
      <c r="C86" s="84">
        <v>5273</v>
      </c>
      <c r="D86" s="97" t="s">
        <v>183</v>
      </c>
      <c r="E86" s="107">
        <v>42639</v>
      </c>
      <c r="F86" s="94">
        <v>5773500.5599999996</v>
      </c>
      <c r="G86" s="96">
        <v>114.2799</v>
      </c>
      <c r="H86" s="94">
        <v>28315.765059999998</v>
      </c>
      <c r="I86" s="95">
        <v>6.9230769230769226E-4</v>
      </c>
      <c r="J86" s="95">
        <v>1.2361356960124376E-2</v>
      </c>
      <c r="K86" s="95">
        <f>H86/'סכום נכסי הקרן'!$C$42</f>
        <v>4.3206714861792933E-4</v>
      </c>
      <c r="L86" s="148"/>
    </row>
    <row r="87" spans="2:12" s="140" customFormat="1">
      <c r="B87" s="87" t="s">
        <v>2406</v>
      </c>
      <c r="C87" s="84">
        <v>4020</v>
      </c>
      <c r="D87" s="97" t="s">
        <v>183</v>
      </c>
      <c r="E87" s="107">
        <v>39105</v>
      </c>
      <c r="F87" s="94">
        <v>799098.32</v>
      </c>
      <c r="G87" s="96">
        <v>14.4613</v>
      </c>
      <c r="H87" s="94">
        <v>495.93734000000001</v>
      </c>
      <c r="I87" s="95">
        <v>5.4421768707482989E-3</v>
      </c>
      <c r="J87" s="95">
        <v>2.1650336752704252E-4</v>
      </c>
      <c r="K87" s="95">
        <f>H87/'סכום נכסי הקרן'!$C$42</f>
        <v>7.5674533932921601E-6</v>
      </c>
      <c r="L87" s="148"/>
    </row>
    <row r="88" spans="2:12" s="140" customFormat="1">
      <c r="B88" s="87" t="s">
        <v>2407</v>
      </c>
      <c r="C88" s="84">
        <v>5281</v>
      </c>
      <c r="D88" s="97" t="s">
        <v>181</v>
      </c>
      <c r="E88" s="107">
        <v>42642</v>
      </c>
      <c r="F88" s="94">
        <v>17045104.979999997</v>
      </c>
      <c r="G88" s="96">
        <v>76.128299999999996</v>
      </c>
      <c r="H88" s="94">
        <v>48634.605140000007</v>
      </c>
      <c r="I88" s="95">
        <v>7.5294117647058834E-3</v>
      </c>
      <c r="J88" s="95">
        <v>2.1231625332260751E-2</v>
      </c>
      <c r="K88" s="95">
        <f>H88/'סכום נכסי הקרן'!$C$42</f>
        <v>7.4211009741294613E-4</v>
      </c>
      <c r="L88" s="148"/>
    </row>
    <row r="89" spans="2:12" s="140" customFormat="1">
      <c r="B89" s="87" t="s">
        <v>2408</v>
      </c>
      <c r="C89" s="84">
        <v>5044</v>
      </c>
      <c r="D89" s="97" t="s">
        <v>181</v>
      </c>
      <c r="E89" s="107">
        <v>38168</v>
      </c>
      <c r="F89" s="94">
        <v>2788169.39</v>
      </c>
      <c r="G89" s="96">
        <v>1E-4</v>
      </c>
      <c r="H89" s="94">
        <v>1.0460000000000001E-2</v>
      </c>
      <c r="I89" s="95">
        <v>6.2500000000000003E-3</v>
      </c>
      <c r="J89" s="95">
        <v>4.5663535323491978E-9</v>
      </c>
      <c r="K89" s="95">
        <f>H89/'סכום נכסי הקרן'!$C$42</f>
        <v>1.5960799098901485E-10</v>
      </c>
      <c r="L89" s="148"/>
    </row>
    <row r="90" spans="2:12" s="140" customFormat="1">
      <c r="B90" s="87" t="s">
        <v>2409</v>
      </c>
      <c r="C90" s="84">
        <v>5291</v>
      </c>
      <c r="D90" s="97" t="s">
        <v>181</v>
      </c>
      <c r="E90" s="107">
        <v>42908</v>
      </c>
      <c r="F90" s="94">
        <v>7666295.8300000001</v>
      </c>
      <c r="G90" s="96">
        <v>101.9233</v>
      </c>
      <c r="H90" s="94">
        <v>29285.903840000003</v>
      </c>
      <c r="I90" s="95">
        <v>1.3493490190063035E-2</v>
      </c>
      <c r="J90" s="95">
        <v>1.2784874803807163E-2</v>
      </c>
      <c r="K90" s="95">
        <f>H90/'סכום נכסי הקרן'!$C$42</f>
        <v>4.4687038969406075E-4</v>
      </c>
      <c r="L90" s="148"/>
    </row>
    <row r="91" spans="2:12" s="140" customFormat="1">
      <c r="B91" s="87" t="s">
        <v>2410</v>
      </c>
      <c r="C91" s="84">
        <v>5263</v>
      </c>
      <c r="D91" s="97" t="s">
        <v>181</v>
      </c>
      <c r="E91" s="107">
        <v>42082</v>
      </c>
      <c r="F91" s="94">
        <v>7989397.7599999998</v>
      </c>
      <c r="G91" s="96">
        <v>81.898799999999994</v>
      </c>
      <c r="H91" s="94">
        <v>24523.99193</v>
      </c>
      <c r="I91" s="95">
        <v>5.9405940594059407E-3</v>
      </c>
      <c r="J91" s="95">
        <v>1.0706043707156663E-2</v>
      </c>
      <c r="K91" s="95">
        <f>H91/'סכום נכסי הקרן'!$C$42</f>
        <v>3.7420889894628227E-4</v>
      </c>
      <c r="L91" s="148"/>
    </row>
    <row r="92" spans="2:12" s="140" customFormat="1">
      <c r="B92" s="87" t="s">
        <v>2411</v>
      </c>
      <c r="C92" s="84">
        <v>4021</v>
      </c>
      <c r="D92" s="97" t="s">
        <v>183</v>
      </c>
      <c r="E92" s="107">
        <v>39126</v>
      </c>
      <c r="F92" s="94">
        <v>330048.71000000002</v>
      </c>
      <c r="G92" s="96">
        <v>35.819699999999997</v>
      </c>
      <c r="H92" s="94">
        <v>507.36351000000002</v>
      </c>
      <c r="I92" s="95">
        <v>1E-3</v>
      </c>
      <c r="J92" s="95">
        <v>2.2149150631678655E-4</v>
      </c>
      <c r="K92" s="95">
        <f>H92/'סכום נכסי הקרן'!$C$42</f>
        <v>7.7418040661792485E-6</v>
      </c>
      <c r="L92" s="148"/>
    </row>
    <row r="93" spans="2:12" s="140" customFormat="1">
      <c r="B93" s="87" t="s">
        <v>2412</v>
      </c>
      <c r="C93" s="84">
        <v>4025</v>
      </c>
      <c r="D93" s="97" t="s">
        <v>181</v>
      </c>
      <c r="E93" s="107">
        <v>39247</v>
      </c>
      <c r="F93" s="94">
        <v>703382.2</v>
      </c>
      <c r="G93" s="96">
        <v>3.7995999999999999</v>
      </c>
      <c r="H93" s="94">
        <v>100.16796000000001</v>
      </c>
      <c r="I93" s="95">
        <v>2.0127731060541891E-3</v>
      </c>
      <c r="J93" s="95">
        <v>4.3728711087400875E-5</v>
      </c>
      <c r="K93" s="95">
        <f>H93/'סכום נכסי הקרן'!$C$42</f>
        <v>1.5284518983812621E-6</v>
      </c>
      <c r="L93" s="148"/>
    </row>
    <row r="94" spans="2:12" s="140" customFormat="1">
      <c r="B94" s="87" t="s">
        <v>2413</v>
      </c>
      <c r="C94" s="84">
        <v>5266</v>
      </c>
      <c r="D94" s="97" t="s">
        <v>181</v>
      </c>
      <c r="E94" s="107">
        <v>42228</v>
      </c>
      <c r="F94" s="94">
        <v>11087665.550000001</v>
      </c>
      <c r="G94" s="96">
        <v>126.09010000000001</v>
      </c>
      <c r="H94" s="94">
        <v>52398.721279999998</v>
      </c>
      <c r="I94" s="95">
        <v>3.3999999999999998E-3</v>
      </c>
      <c r="J94" s="95">
        <v>2.2874864819073523E-2</v>
      </c>
      <c r="K94" s="95">
        <f>H94/'סכום נכסי הקרן'!$C$42</f>
        <v>7.9954633211225051E-4</v>
      </c>
      <c r="L94" s="148"/>
    </row>
    <row r="95" spans="2:12" s="140" customFormat="1">
      <c r="B95" s="87" t="s">
        <v>2414</v>
      </c>
      <c r="C95" s="84">
        <v>5237</v>
      </c>
      <c r="D95" s="97" t="s">
        <v>181</v>
      </c>
      <c r="E95" s="107">
        <v>43273</v>
      </c>
      <c r="F95" s="94">
        <v>10556423.459999999</v>
      </c>
      <c r="G95" s="96">
        <v>101.26390000000001</v>
      </c>
      <c r="H95" s="94">
        <v>40065.543149999998</v>
      </c>
      <c r="I95" s="95">
        <v>2.8416082500000005E-2</v>
      </c>
      <c r="J95" s="95">
        <v>1.7490768115534575E-2</v>
      </c>
      <c r="K95" s="95">
        <f>H95/'סכום נכסי הקרן'!$C$42</f>
        <v>6.1135572180259898E-4</v>
      </c>
      <c r="L95" s="148"/>
    </row>
    <row r="96" spans="2:12" s="140" customFormat="1">
      <c r="B96" s="87" t="s">
        <v>2415</v>
      </c>
      <c r="C96" s="84">
        <v>5222</v>
      </c>
      <c r="D96" s="97" t="s">
        <v>181</v>
      </c>
      <c r="E96" s="107">
        <v>40675</v>
      </c>
      <c r="F96" s="94">
        <v>3205484.08</v>
      </c>
      <c r="G96" s="96">
        <v>49.269599999999997</v>
      </c>
      <c r="H96" s="94">
        <v>5919.3257999999996</v>
      </c>
      <c r="I96" s="95">
        <v>6.147555971896956E-3</v>
      </c>
      <c r="J96" s="95">
        <v>2.5841046152921352E-3</v>
      </c>
      <c r="K96" s="95">
        <f>H96/'סכום נכסי הקרן'!$C$42</f>
        <v>9.032234215558729E-5</v>
      </c>
      <c r="L96" s="148"/>
    </row>
    <row r="97" spans="2:12" s="140" customFormat="1">
      <c r="B97" s="87" t="s">
        <v>2416</v>
      </c>
      <c r="C97" s="84">
        <v>4027</v>
      </c>
      <c r="D97" s="97" t="s">
        <v>181</v>
      </c>
      <c r="E97" s="107">
        <v>39294</v>
      </c>
      <c r="F97" s="94">
        <v>202346.58000019996</v>
      </c>
      <c r="G97" s="96">
        <v>5.1200000000000002E-2</v>
      </c>
      <c r="H97" s="94">
        <v>0.38829000000000002</v>
      </c>
      <c r="I97" s="95">
        <v>3.9904226666666667E-3</v>
      </c>
      <c r="J97" s="95">
        <v>1.69509504118152E-7</v>
      </c>
      <c r="K97" s="95">
        <f>H97/'סכום נכסי הקרן'!$C$42</f>
        <v>5.9248744570864801E-9</v>
      </c>
      <c r="L97" s="148"/>
    </row>
    <row r="98" spans="2:12" s="140" customFormat="1">
      <c r="B98" s="87" t="s">
        <v>2417</v>
      </c>
      <c r="C98" s="84">
        <v>5307</v>
      </c>
      <c r="D98" s="97" t="s">
        <v>181</v>
      </c>
      <c r="E98" s="107">
        <v>43068</v>
      </c>
      <c r="F98" s="94">
        <v>676667</v>
      </c>
      <c r="G98" s="96">
        <v>100</v>
      </c>
      <c r="H98" s="94">
        <v>2536.1479100000001</v>
      </c>
      <c r="I98" s="95">
        <v>4.6031746380439829E-3</v>
      </c>
      <c r="J98" s="95">
        <v>1.1071651976470875E-3</v>
      </c>
      <c r="K98" s="95">
        <f>H98/'סכום נכסי הקרן'!$C$42</f>
        <v>3.8698802367694917E-5</v>
      </c>
      <c r="L98" s="148"/>
    </row>
    <row r="99" spans="2:12" s="140" customFormat="1">
      <c r="B99" s="87" t="s">
        <v>2418</v>
      </c>
      <c r="C99" s="84">
        <v>5315</v>
      </c>
      <c r="D99" s="97" t="s">
        <v>189</v>
      </c>
      <c r="E99" s="107">
        <v>43129</v>
      </c>
      <c r="F99" s="94">
        <v>28549096.280000001</v>
      </c>
      <c r="G99" s="96">
        <v>88.281800000000004</v>
      </c>
      <c r="H99" s="94">
        <v>14482.020779999999</v>
      </c>
      <c r="I99" s="95">
        <v>1.7108391332460955E-2</v>
      </c>
      <c r="J99" s="95">
        <v>6.3221822891307332E-3</v>
      </c>
      <c r="K99" s="95">
        <f>H99/'סכום נכסי הקרן'!$C$42</f>
        <v>2.2097956425974814E-4</v>
      </c>
      <c r="L99" s="148"/>
    </row>
    <row r="100" spans="2:12" s="140" customFormat="1">
      <c r="B100" s="87" t="s">
        <v>2419</v>
      </c>
      <c r="C100" s="84">
        <v>5255</v>
      </c>
      <c r="D100" s="97" t="s">
        <v>181</v>
      </c>
      <c r="E100" s="107">
        <v>41407</v>
      </c>
      <c r="F100" s="94">
        <v>1567342.51</v>
      </c>
      <c r="G100" s="96">
        <v>93.6434</v>
      </c>
      <c r="H100" s="94">
        <v>5500.9876399999994</v>
      </c>
      <c r="I100" s="95">
        <v>2.8089887640449437E-2</v>
      </c>
      <c r="J100" s="95">
        <v>2.4014774704897964E-3</v>
      </c>
      <c r="K100" s="95">
        <f>H100/'סכום נכסי הקרן'!$C$42</f>
        <v>8.3938966125793687E-5</v>
      </c>
      <c r="L100" s="148"/>
    </row>
    <row r="101" spans="2:12" s="140" customFormat="1">
      <c r="B101" s="87" t="s">
        <v>2420</v>
      </c>
      <c r="C101" s="84">
        <v>5294</v>
      </c>
      <c r="D101" s="97" t="s">
        <v>184</v>
      </c>
      <c r="E101" s="107">
        <v>43002</v>
      </c>
      <c r="F101" s="94">
        <v>22919115.379999999</v>
      </c>
      <c r="G101" s="96">
        <v>102.6001</v>
      </c>
      <c r="H101" s="94">
        <v>112716.97027000002</v>
      </c>
      <c r="I101" s="95">
        <v>7.0520353846153808E-2</v>
      </c>
      <c r="J101" s="95">
        <v>4.9207030148003254E-2</v>
      </c>
      <c r="K101" s="95">
        <f>H101/'סכום נכסי הקרן'!$C$42</f>
        <v>1.7199358676064261E-3</v>
      </c>
      <c r="L101" s="148"/>
    </row>
    <row r="102" spans="2:12" s="140" customFormat="1">
      <c r="B102" s="87" t="s">
        <v>2421</v>
      </c>
      <c r="C102" s="84">
        <v>5290</v>
      </c>
      <c r="D102" s="97" t="s">
        <v>181</v>
      </c>
      <c r="E102" s="107">
        <v>42779</v>
      </c>
      <c r="F102" s="94">
        <v>8487453.709999999</v>
      </c>
      <c r="G102" s="96">
        <v>82.226699999999994</v>
      </c>
      <c r="H102" s="94">
        <v>26157.116239999999</v>
      </c>
      <c r="I102" s="95">
        <v>5.7117673913043478E-3</v>
      </c>
      <c r="J102" s="95">
        <v>1.141899045302032E-2</v>
      </c>
      <c r="K102" s="95">
        <f>H102/'סכום נכסי הקרן'!$C$42</f>
        <v>3.9912856339699177E-4</v>
      </c>
      <c r="L102" s="148"/>
    </row>
    <row r="103" spans="2:12" s="140" customFormat="1">
      <c r="B103" s="87" t="s">
        <v>2422</v>
      </c>
      <c r="C103" s="84">
        <v>5285</v>
      </c>
      <c r="D103" s="97" t="s">
        <v>181</v>
      </c>
      <c r="E103" s="107">
        <v>42718</v>
      </c>
      <c r="F103" s="94">
        <v>10030365.5</v>
      </c>
      <c r="G103" s="96">
        <v>101.82210000000001</v>
      </c>
      <c r="H103" s="94">
        <v>38278.80674</v>
      </c>
      <c r="I103" s="95">
        <v>3.9887719298245606E-3</v>
      </c>
      <c r="J103" s="95">
        <v>1.671076141217125E-2</v>
      </c>
      <c r="K103" s="95">
        <f>H103/'סכום נכסי הקרן'!$C$42</f>
        <v>5.8409210719198481E-4</v>
      </c>
      <c r="L103" s="148"/>
    </row>
    <row r="104" spans="2:12" s="140" customFormat="1">
      <c r="B104" s="87" t="s">
        <v>2423</v>
      </c>
      <c r="C104" s="84">
        <v>4028</v>
      </c>
      <c r="D104" s="97" t="s">
        <v>181</v>
      </c>
      <c r="E104" s="107">
        <v>39321</v>
      </c>
      <c r="F104" s="94">
        <v>375517.65</v>
      </c>
      <c r="G104" s="96">
        <v>16.542999999999999</v>
      </c>
      <c r="H104" s="94">
        <v>232.83280999999999</v>
      </c>
      <c r="I104" s="95">
        <v>1.8721967687484928E-3</v>
      </c>
      <c r="J104" s="95">
        <v>1.0164406542928198E-4</v>
      </c>
      <c r="K104" s="95">
        <f>H104/'סכום נכסי הקרן'!$C$42</f>
        <v>3.5527702715513388E-6</v>
      </c>
      <c r="L104" s="148"/>
    </row>
    <row r="105" spans="2:12" s="140" customFormat="1">
      <c r="B105" s="87" t="s">
        <v>2424</v>
      </c>
      <c r="C105" s="84">
        <v>5087</v>
      </c>
      <c r="D105" s="97" t="s">
        <v>181</v>
      </c>
      <c r="E105" s="107">
        <v>39713</v>
      </c>
      <c r="F105" s="94">
        <v>4800000</v>
      </c>
      <c r="G105" s="96">
        <v>3.9842</v>
      </c>
      <c r="H105" s="94">
        <v>716.77350999999999</v>
      </c>
      <c r="I105" s="95">
        <v>4.577497024626934E-3</v>
      </c>
      <c r="J105" s="95">
        <v>3.1291025327751746E-4</v>
      </c>
      <c r="K105" s="95">
        <f>H105/'סכום נכסי הקרן'!$C$42</f>
        <v>1.0937168252891448E-5</v>
      </c>
      <c r="L105" s="148"/>
    </row>
    <row r="106" spans="2:12" s="140" customFormat="1">
      <c r="B106" s="87" t="s">
        <v>2425</v>
      </c>
      <c r="C106" s="84">
        <v>5223</v>
      </c>
      <c r="D106" s="97" t="s">
        <v>181</v>
      </c>
      <c r="E106" s="107">
        <v>40749</v>
      </c>
      <c r="F106" s="94">
        <v>5093397.0599999996</v>
      </c>
      <c r="G106" s="96">
        <v>12.367699999999999</v>
      </c>
      <c r="H106" s="94">
        <v>2361.0003900000002</v>
      </c>
      <c r="I106" s="95">
        <v>1.1223917147084332E-2</v>
      </c>
      <c r="J106" s="95">
        <v>1.0307038690969726E-3</v>
      </c>
      <c r="K106" s="95">
        <f>H106/'סכום נכסי הקרן'!$C$42</f>
        <v>3.6026245599634851E-5</v>
      </c>
      <c r="L106" s="148"/>
    </row>
    <row r="107" spans="2:12" s="140" customFormat="1">
      <c r="B107" s="87" t="s">
        <v>2426</v>
      </c>
      <c r="C107" s="84">
        <v>5270</v>
      </c>
      <c r="D107" s="97" t="s">
        <v>181</v>
      </c>
      <c r="E107" s="107">
        <v>42338</v>
      </c>
      <c r="F107" s="94">
        <v>4549523.5</v>
      </c>
      <c r="G107" s="96">
        <v>298.32029999999997</v>
      </c>
      <c r="H107" s="94">
        <v>50868.42626</v>
      </c>
      <c r="I107" s="95">
        <v>3.404529021669217E-2</v>
      </c>
      <c r="J107" s="95">
        <v>2.2206808598221384E-2</v>
      </c>
      <c r="K107" s="95">
        <f>H107/'סכום נכסי הקרן'!$C$42</f>
        <v>7.7619572850205027E-4</v>
      </c>
      <c r="L107" s="148"/>
    </row>
    <row r="108" spans="2:12" s="140" customFormat="1">
      <c r="B108" s="87" t="s">
        <v>2427</v>
      </c>
      <c r="C108" s="84">
        <v>5239</v>
      </c>
      <c r="D108" s="97" t="s">
        <v>181</v>
      </c>
      <c r="E108" s="107">
        <v>43223</v>
      </c>
      <c r="F108" s="94">
        <v>325485.52</v>
      </c>
      <c r="G108" s="96">
        <v>87.1036</v>
      </c>
      <c r="H108" s="94">
        <v>1062.59401</v>
      </c>
      <c r="I108" s="95">
        <v>2.8152777777777779E-4</v>
      </c>
      <c r="J108" s="95">
        <v>4.6387953260196925E-4</v>
      </c>
      <c r="K108" s="95">
        <f>H108/'סכום נכסי הקרן'!$C$42</f>
        <v>1.6214005274671238E-5</v>
      </c>
      <c r="L108" s="148"/>
    </row>
    <row r="109" spans="2:12" s="140" customFormat="1">
      <c r="B109" s="87" t="s">
        <v>2428</v>
      </c>
      <c r="C109" s="84">
        <v>7000</v>
      </c>
      <c r="D109" s="97" t="s">
        <v>181</v>
      </c>
      <c r="E109" s="107">
        <v>43137</v>
      </c>
      <c r="F109" s="94">
        <v>4072.18</v>
      </c>
      <c r="G109" s="96">
        <v>100</v>
      </c>
      <c r="H109" s="94">
        <v>15.26253</v>
      </c>
      <c r="I109" s="95">
        <v>1.9713228319339495E-2</v>
      </c>
      <c r="J109" s="95">
        <v>6.6629166135837084E-6</v>
      </c>
      <c r="K109" s="95">
        <f>H109/'סכום נכסי הקרן'!$C$42</f>
        <v>2.3288926871028383E-7</v>
      </c>
      <c r="L109" s="148"/>
    </row>
    <row r="110" spans="2:12" s="140" customFormat="1">
      <c r="B110" s="87" t="s">
        <v>2429</v>
      </c>
      <c r="C110" s="84">
        <v>5292</v>
      </c>
      <c r="D110" s="97" t="s">
        <v>183</v>
      </c>
      <c r="E110" s="107">
        <v>42814</v>
      </c>
      <c r="F110" s="94">
        <v>538965.01</v>
      </c>
      <c r="G110" s="96">
        <v>1E-4</v>
      </c>
      <c r="H110" s="94">
        <v>2.32E-3</v>
      </c>
      <c r="I110" s="95">
        <v>2.6600580413989158E-3</v>
      </c>
      <c r="J110" s="95">
        <v>1.0128049899665523E-9</v>
      </c>
      <c r="K110" s="95">
        <f>H110/'סכום נכסי הקרן'!$C$42</f>
        <v>3.5400625152439242E-11</v>
      </c>
      <c r="L110" s="148"/>
    </row>
    <row r="111" spans="2:12" s="140" customFormat="1">
      <c r="B111" s="87" t="s">
        <v>2430</v>
      </c>
      <c r="C111" s="84">
        <v>5329</v>
      </c>
      <c r="D111" s="97" t="s">
        <v>181</v>
      </c>
      <c r="E111" s="107">
        <v>43261</v>
      </c>
      <c r="F111" s="94">
        <v>883049.99000000011</v>
      </c>
      <c r="G111" s="96">
        <v>100</v>
      </c>
      <c r="H111" s="94">
        <v>3309.6713599999998</v>
      </c>
      <c r="I111" s="95">
        <v>9.65081956284153E-4</v>
      </c>
      <c r="J111" s="95">
        <v>1.444849857136804E-3</v>
      </c>
      <c r="K111" s="95">
        <f>H111/'סכום נכסי הקרן'!$C$42</f>
        <v>5.0501911721174045E-5</v>
      </c>
      <c r="L111" s="148"/>
    </row>
    <row r="112" spans="2:12" s="140" customFormat="1">
      <c r="B112" s="87" t="s">
        <v>2431</v>
      </c>
      <c r="C112" s="84">
        <v>5296</v>
      </c>
      <c r="D112" s="97" t="s">
        <v>181</v>
      </c>
      <c r="E112" s="107">
        <v>42912</v>
      </c>
      <c r="F112" s="94">
        <v>615151.57999999996</v>
      </c>
      <c r="G112" s="96">
        <v>136.4023</v>
      </c>
      <c r="H112" s="94">
        <v>3144.8752100000002</v>
      </c>
      <c r="I112" s="95">
        <v>9.7573749010822386E-2</v>
      </c>
      <c r="J112" s="95">
        <v>1.3729074592715989E-3</v>
      </c>
      <c r="K112" s="95">
        <f>H112/'סכום נכסי הקרן'!$C$42</f>
        <v>4.7987305370865794E-5</v>
      </c>
      <c r="L112" s="148"/>
    </row>
    <row r="113" spans="2:12" s="140" customFormat="1">
      <c r="B113" s="87" t="s">
        <v>2432</v>
      </c>
      <c r="C113" s="84">
        <v>5059</v>
      </c>
      <c r="D113" s="97" t="s">
        <v>183</v>
      </c>
      <c r="E113" s="107">
        <v>39255</v>
      </c>
      <c r="F113" s="94">
        <v>2844600</v>
      </c>
      <c r="G113" s="96">
        <v>6.2750000000000004</v>
      </c>
      <c r="H113" s="94">
        <v>766.04480000000001</v>
      </c>
      <c r="I113" s="95">
        <v>6.2630480167014616E-3</v>
      </c>
      <c r="J113" s="95">
        <v>3.3441982585255585E-4</v>
      </c>
      <c r="K113" s="95">
        <f>H113/'סכום נכסי הקרן'!$C$42</f>
        <v>1.168899345464452E-5</v>
      </c>
      <c r="L113" s="148"/>
    </row>
    <row r="114" spans="2:12" s="140" customFormat="1">
      <c r="B114" s="87" t="s">
        <v>2433</v>
      </c>
      <c r="C114" s="84">
        <v>5297</v>
      </c>
      <c r="D114" s="97" t="s">
        <v>181</v>
      </c>
      <c r="E114" s="107">
        <v>42916</v>
      </c>
      <c r="F114" s="94">
        <v>10266128.030000003</v>
      </c>
      <c r="G114" s="96">
        <v>110.5849</v>
      </c>
      <c r="H114" s="94">
        <v>42550.247180000006</v>
      </c>
      <c r="I114" s="95">
        <v>7.8184285714285717E-3</v>
      </c>
      <c r="J114" s="95">
        <v>1.8575475288023374E-2</v>
      </c>
      <c r="K114" s="95">
        <f>H114/'סכום נכסי הקרן'!$C$42</f>
        <v>6.492695476563858E-4</v>
      </c>
      <c r="L114" s="148"/>
    </row>
    <row r="115" spans="2:12" s="140" customFormat="1">
      <c r="B115" s="87" t="s">
        <v>2434</v>
      </c>
      <c r="C115" s="84">
        <v>5293</v>
      </c>
      <c r="D115" s="97" t="s">
        <v>181</v>
      </c>
      <c r="E115" s="107">
        <v>42859</v>
      </c>
      <c r="F115" s="94">
        <v>510123.1</v>
      </c>
      <c r="G115" s="96">
        <v>108.7319</v>
      </c>
      <c r="H115" s="94">
        <v>2078.89014</v>
      </c>
      <c r="I115" s="95">
        <v>5.9013265370370385E-4</v>
      </c>
      <c r="J115" s="95">
        <v>9.0754754628632095E-4</v>
      </c>
      <c r="K115" s="95">
        <f>H115/'סכום נכסי הקרן'!$C$42</f>
        <v>3.1721556284156004E-5</v>
      </c>
      <c r="L115" s="148"/>
    </row>
    <row r="116" spans="2:12" s="140" customFormat="1">
      <c r="B116" s="87" t="s">
        <v>2435</v>
      </c>
      <c r="C116" s="84">
        <v>4023</v>
      </c>
      <c r="D116" s="97" t="s">
        <v>183</v>
      </c>
      <c r="E116" s="107">
        <v>39205</v>
      </c>
      <c r="F116" s="94">
        <v>2534941</v>
      </c>
      <c r="G116" s="96">
        <v>12.5052</v>
      </c>
      <c r="H116" s="94">
        <v>1360.4348</v>
      </c>
      <c r="I116" s="95">
        <v>3.9999999999999994E-2</v>
      </c>
      <c r="J116" s="95">
        <v>5.9390308360523646E-4</v>
      </c>
      <c r="K116" s="95">
        <f>H116/'סכום נכסי הקרן'!$C$42</f>
        <v>2.0758725172040364E-5</v>
      </c>
      <c r="L116" s="148"/>
    </row>
    <row r="117" spans="2:12" s="140" customFormat="1">
      <c r="B117" s="87" t="s">
        <v>2436</v>
      </c>
      <c r="C117" s="84">
        <v>5313</v>
      </c>
      <c r="D117" s="97" t="s">
        <v>181</v>
      </c>
      <c r="E117" s="107">
        <v>43098</v>
      </c>
      <c r="F117" s="94">
        <v>406975.05999999994</v>
      </c>
      <c r="G117" s="96">
        <v>82.030500000000004</v>
      </c>
      <c r="H117" s="94">
        <v>1251.2461499999999</v>
      </c>
      <c r="I117" s="95">
        <v>2.0270000000000002E-3</v>
      </c>
      <c r="J117" s="95">
        <v>5.4623635534329187E-4</v>
      </c>
      <c r="K117" s="95">
        <f>H117/'סכום נכסי הקרן'!$C$42</f>
        <v>1.9092627555854636E-5</v>
      </c>
      <c r="L117" s="148"/>
    </row>
    <row r="118" spans="2:12" s="140" customFormat="1">
      <c r="B118" s="87" t="s">
        <v>2437</v>
      </c>
      <c r="C118" s="84">
        <v>4030</v>
      </c>
      <c r="D118" s="97" t="s">
        <v>181</v>
      </c>
      <c r="E118" s="107">
        <v>39377</v>
      </c>
      <c r="F118" s="94">
        <v>600000</v>
      </c>
      <c r="G118" s="96">
        <v>1E-4</v>
      </c>
      <c r="H118" s="94">
        <v>2.2500002999999999E-3</v>
      </c>
      <c r="I118" s="95">
        <v>1.0499999999999999E-3</v>
      </c>
      <c r="J118" s="95">
        <v>9.8224634968372405E-10</v>
      </c>
      <c r="K118" s="95">
        <f>H118/'סכום נכסי הקרן'!$C$42</f>
        <v>3.4332507419472341E-11</v>
      </c>
      <c r="L118" s="148"/>
    </row>
    <row r="119" spans="2:12" s="140" customFormat="1">
      <c r="B119" s="87" t="s">
        <v>2438</v>
      </c>
      <c r="C119" s="84">
        <v>5326</v>
      </c>
      <c r="D119" s="97" t="s">
        <v>184</v>
      </c>
      <c r="E119" s="107">
        <v>43234</v>
      </c>
      <c r="F119" s="94">
        <v>6322643.9699999997</v>
      </c>
      <c r="G119" s="96">
        <v>99.962000000000003</v>
      </c>
      <c r="H119" s="94">
        <v>30295.445029999995</v>
      </c>
      <c r="I119" s="95">
        <v>2.4317861453995386E-2</v>
      </c>
      <c r="J119" s="95">
        <v>1.3225593922259218E-2</v>
      </c>
      <c r="K119" s="95">
        <f>H119/'סכום נכסי הקרן'!$C$42</f>
        <v>4.6227486781610266E-4</v>
      </c>
      <c r="L119" s="148"/>
    </row>
    <row r="120" spans="2:12" s="140" customFormat="1">
      <c r="B120" s="87" t="s">
        <v>2439</v>
      </c>
      <c r="C120" s="84">
        <v>5336</v>
      </c>
      <c r="D120" s="97" t="s">
        <v>183</v>
      </c>
      <c r="E120" s="107">
        <v>43363</v>
      </c>
      <c r="F120" s="94">
        <v>177621.60000000003</v>
      </c>
      <c r="G120" s="96">
        <v>81.706400000000002</v>
      </c>
      <c r="H120" s="94">
        <v>622.83222999999987</v>
      </c>
      <c r="I120" s="95">
        <v>4.6989545454545461E-3</v>
      </c>
      <c r="J120" s="95">
        <v>2.7189982347241177E-4</v>
      </c>
      <c r="K120" s="95">
        <f>H120/'סכום נכסי הקרן'!$C$42</f>
        <v>9.5037285806413006E-6</v>
      </c>
      <c r="L120" s="148"/>
    </row>
    <row r="121" spans="2:12" s="140" customFormat="1">
      <c r="B121" s="87" t="s">
        <v>2440</v>
      </c>
      <c r="C121" s="84">
        <v>5308</v>
      </c>
      <c r="D121" s="97" t="s">
        <v>181</v>
      </c>
      <c r="E121" s="107">
        <v>43072</v>
      </c>
      <c r="F121" s="94">
        <v>370838.84</v>
      </c>
      <c r="G121" s="96">
        <v>92.405900000000003</v>
      </c>
      <c r="H121" s="94">
        <v>1284.35328</v>
      </c>
      <c r="I121" s="95">
        <v>2.2518025683609501E-3</v>
      </c>
      <c r="J121" s="95">
        <v>5.6068940123444341E-4</v>
      </c>
      <c r="K121" s="95">
        <f>H121/'סכום נכסי הקרן'!$C$42</f>
        <v>1.9597805615769758E-5</v>
      </c>
      <c r="L121" s="148"/>
    </row>
    <row r="122" spans="2:12" s="140" customFormat="1">
      <c r="B122" s="87" t="s">
        <v>2441</v>
      </c>
      <c r="C122" s="84">
        <v>5309</v>
      </c>
      <c r="D122" s="97" t="s">
        <v>181</v>
      </c>
      <c r="E122" s="107">
        <v>43125</v>
      </c>
      <c r="F122" s="94">
        <v>7750809.5700000012</v>
      </c>
      <c r="G122" s="96">
        <v>95.867999999999995</v>
      </c>
      <c r="H122" s="94">
        <v>27849.686850000002</v>
      </c>
      <c r="I122" s="95">
        <v>3.1010294808241634E-2</v>
      </c>
      <c r="J122" s="95">
        <v>1.2157888711502533E-2</v>
      </c>
      <c r="K122" s="95">
        <f>H122/'סכום נכסי הקרן'!$C$42</f>
        <v>4.2495531240933898E-4</v>
      </c>
      <c r="L122" s="148"/>
    </row>
    <row r="123" spans="2:12" s="140" customFormat="1">
      <c r="B123" s="87" t="s">
        <v>2442</v>
      </c>
      <c r="C123" s="84">
        <v>5321</v>
      </c>
      <c r="D123" s="97" t="s">
        <v>181</v>
      </c>
      <c r="E123" s="107">
        <v>43201</v>
      </c>
      <c r="F123" s="94">
        <v>1869907.51</v>
      </c>
      <c r="G123" s="96">
        <v>97.498599999999996</v>
      </c>
      <c r="H123" s="94">
        <v>6833.104800000001</v>
      </c>
      <c r="I123" s="95">
        <v>8.7706730769230776E-4</v>
      </c>
      <c r="J123" s="95">
        <v>2.9830183786225869E-3</v>
      </c>
      <c r="K123" s="95">
        <f>H123/'סכום נכסי הקרן'!$C$42</f>
        <v>1.0426559553971264E-4</v>
      </c>
      <c r="L123" s="148"/>
    </row>
    <row r="124" spans="2:12" s="140" customFormat="1">
      <c r="B124" s="87" t="s">
        <v>2443</v>
      </c>
      <c r="C124" s="84">
        <v>5303</v>
      </c>
      <c r="D124" s="97" t="s">
        <v>183</v>
      </c>
      <c r="E124" s="107">
        <v>43034</v>
      </c>
      <c r="F124" s="94">
        <v>12423138.939999999</v>
      </c>
      <c r="G124" s="96">
        <v>104.04819999999999</v>
      </c>
      <c r="H124" s="94">
        <v>55473.446779999998</v>
      </c>
      <c r="I124" s="95">
        <v>3.0233194219653182E-2</v>
      </c>
      <c r="J124" s="95">
        <v>2.4217148150615507E-2</v>
      </c>
      <c r="K124" s="95">
        <f>H124/'סכום נכסי הקרן'!$C$42</f>
        <v>8.4646323076403764E-4</v>
      </c>
      <c r="L124" s="148"/>
    </row>
    <row r="125" spans="2:12" s="140" customFormat="1">
      <c r="B125" s="87" t="s">
        <v>2444</v>
      </c>
      <c r="C125" s="84">
        <v>6644</v>
      </c>
      <c r="D125" s="97" t="s">
        <v>181</v>
      </c>
      <c r="E125" s="107">
        <v>43444</v>
      </c>
      <c r="F125" s="94">
        <v>23858.81</v>
      </c>
      <c r="G125" s="96">
        <v>100</v>
      </c>
      <c r="H125" s="94">
        <v>89.422820000000002</v>
      </c>
      <c r="I125" s="95">
        <v>2.6827941176470593E-3</v>
      </c>
      <c r="J125" s="95">
        <v>3.9037878583138282E-5</v>
      </c>
      <c r="K125" s="95">
        <f>H125/'סכום נכסי הקרן'!$C$42</f>
        <v>1.3644929874543304E-6</v>
      </c>
      <c r="L125" s="148"/>
    </row>
    <row r="126" spans="2:12" s="140" customFormat="1">
      <c r="B126" s="87" t="s">
        <v>2445</v>
      </c>
      <c r="C126" s="84">
        <v>5258</v>
      </c>
      <c r="D126" s="97" t="s">
        <v>182</v>
      </c>
      <c r="E126" s="107">
        <v>42036</v>
      </c>
      <c r="F126" s="94">
        <v>36969296.75</v>
      </c>
      <c r="G126" s="96">
        <v>49.380099999999999</v>
      </c>
      <c r="H126" s="94">
        <v>18255.475699999999</v>
      </c>
      <c r="I126" s="95">
        <v>5.6495050356632381E-2</v>
      </c>
      <c r="J126" s="95">
        <v>7.9694986565401454E-3</v>
      </c>
      <c r="K126" s="95">
        <f>H126/'סכום נכסי הקרן'!$C$42</f>
        <v>2.7855829837722558E-4</v>
      </c>
      <c r="L126" s="148"/>
    </row>
    <row r="127" spans="2:12" s="140" customFormat="1">
      <c r="B127" s="87" t="s">
        <v>2446</v>
      </c>
      <c r="C127" s="84">
        <v>5121</v>
      </c>
      <c r="D127" s="97" t="s">
        <v>182</v>
      </c>
      <c r="E127" s="107">
        <v>39988</v>
      </c>
      <c r="F127" s="94">
        <v>38610484.789999999</v>
      </c>
      <c r="G127" s="96">
        <v>3.5106999999999999</v>
      </c>
      <c r="H127" s="94">
        <v>1355.49829</v>
      </c>
      <c r="I127" s="95">
        <v>0.10322448979591836</v>
      </c>
      <c r="J127" s="95">
        <v>5.9174803103583136E-4</v>
      </c>
      <c r="K127" s="95">
        <f>H127/'סכום נכסי הקרן'!$C$42</f>
        <v>2.0683399508216543E-5</v>
      </c>
      <c r="L127" s="148"/>
    </row>
    <row r="128" spans="2:12" s="140" customFormat="1">
      <c r="B128" s="87" t="s">
        <v>2447</v>
      </c>
      <c r="C128" s="84">
        <v>5317</v>
      </c>
      <c r="D128" s="97" t="s">
        <v>181</v>
      </c>
      <c r="E128" s="107">
        <v>43264</v>
      </c>
      <c r="F128" s="94">
        <v>112686.84</v>
      </c>
      <c r="G128" s="96">
        <v>100</v>
      </c>
      <c r="H128" s="94">
        <v>422.35028000000005</v>
      </c>
      <c r="I128" s="95">
        <v>1.5743179931305099E-2</v>
      </c>
      <c r="J128" s="95">
        <v>1.8437865133524595E-4</v>
      </c>
      <c r="K128" s="95">
        <f>H128/'סכום נכסי הקרן'!$C$42</f>
        <v>6.4445965281498954E-6</v>
      </c>
      <c r="L128" s="148"/>
    </row>
    <row r="129" spans="2:12" s="140" customFormat="1">
      <c r="B129" s="87" t="s">
        <v>2448</v>
      </c>
      <c r="C129" s="84">
        <v>5340</v>
      </c>
      <c r="D129" s="97" t="s">
        <v>184</v>
      </c>
      <c r="E129" s="107">
        <v>43375</v>
      </c>
      <c r="F129" s="94">
        <v>743552.99</v>
      </c>
      <c r="G129" s="96">
        <v>100</v>
      </c>
      <c r="H129" s="94">
        <v>3564.1469000000002</v>
      </c>
      <c r="I129" s="95">
        <v>3.3472978695652171E-3</v>
      </c>
      <c r="J129" s="95">
        <v>1.5559421402128529E-3</v>
      </c>
      <c r="K129" s="95">
        <f>H129/'סכום נכסי הקרן'!$C$42</f>
        <v>5.4384926032382909E-5</v>
      </c>
      <c r="L129" s="148"/>
    </row>
    <row r="130" spans="2:12" s="140" customFormat="1">
      <c r="B130" s="87" t="s">
        <v>2449</v>
      </c>
      <c r="C130" s="84">
        <v>5278</v>
      </c>
      <c r="D130" s="97" t="s">
        <v>183</v>
      </c>
      <c r="E130" s="107">
        <v>42562</v>
      </c>
      <c r="F130" s="94">
        <v>3838438.53</v>
      </c>
      <c r="G130" s="96">
        <v>78.966899999999995</v>
      </c>
      <c r="H130" s="94">
        <v>13008.251249999999</v>
      </c>
      <c r="I130" s="95">
        <v>1.8980667838312829E-2</v>
      </c>
      <c r="J130" s="95">
        <v>5.6788024899735523E-3</v>
      </c>
      <c r="K130" s="95">
        <f>H130/'סכום נכסי הקרן'!$C$42</f>
        <v>1.9849147689224102E-4</v>
      </c>
      <c r="L130" s="148"/>
    </row>
    <row r="131" spans="2:12" s="140" customFormat="1">
      <c r="B131" s="87" t="s">
        <v>2450</v>
      </c>
      <c r="C131" s="84">
        <v>5280</v>
      </c>
      <c r="D131" s="97" t="s">
        <v>184</v>
      </c>
      <c r="E131" s="107">
        <v>42604</v>
      </c>
      <c r="F131" s="94">
        <v>444693.16</v>
      </c>
      <c r="G131" s="96">
        <v>109.6354</v>
      </c>
      <c r="H131" s="94">
        <v>2336.9796099999999</v>
      </c>
      <c r="I131" s="95">
        <v>1.1733328759894459E-2</v>
      </c>
      <c r="J131" s="95">
        <v>1.0202175045077961E-3</v>
      </c>
      <c r="K131" s="95">
        <f>H131/'סכום נכסי הקרן'!$C$42</f>
        <v>3.5659715156251566E-5</v>
      </c>
      <c r="L131" s="148"/>
    </row>
    <row r="132" spans="2:12" s="140" customFormat="1">
      <c r="B132" s="87" t="s">
        <v>2451</v>
      </c>
      <c r="C132" s="84">
        <v>5318</v>
      </c>
      <c r="D132" s="97" t="s">
        <v>183</v>
      </c>
      <c r="E132" s="107">
        <v>43165</v>
      </c>
      <c r="F132" s="94">
        <v>453828.16999999993</v>
      </c>
      <c r="G132" s="96">
        <v>96.992699999999999</v>
      </c>
      <c r="H132" s="94">
        <v>1889.0773099999997</v>
      </c>
      <c r="I132" s="95">
        <v>3.6896599186991867E-3</v>
      </c>
      <c r="J132" s="95">
        <v>8.2468401982784109E-4</v>
      </c>
      <c r="K132" s="95">
        <f>H132/'סכום נכסי הקרן'!$C$42</f>
        <v>2.8825223161762174E-5</v>
      </c>
      <c r="L132" s="148"/>
    </row>
    <row r="133" spans="2:12" s="140" customFormat="1">
      <c r="B133" s="87" t="s">
        <v>2452</v>
      </c>
      <c r="C133" s="84">
        <v>5319</v>
      </c>
      <c r="D133" s="97" t="s">
        <v>181</v>
      </c>
      <c r="E133" s="107">
        <v>43165</v>
      </c>
      <c r="F133" s="94">
        <v>374926.12</v>
      </c>
      <c r="G133" s="96">
        <v>148.20259999999999</v>
      </c>
      <c r="H133" s="94">
        <v>2082.5772099999999</v>
      </c>
      <c r="I133" s="95">
        <v>1.546951863994912E-2</v>
      </c>
      <c r="J133" s="95">
        <v>9.0915715098216401E-4</v>
      </c>
      <c r="K133" s="95">
        <f>H133/'סכום נכסי הקרן'!$C$42</f>
        <v>3.1777816880268416E-5</v>
      </c>
      <c r="L133" s="148"/>
    </row>
    <row r="134" spans="2:12" s="140" customFormat="1">
      <c r="B134" s="87" t="s">
        <v>2453</v>
      </c>
      <c r="C134" s="84">
        <v>5324</v>
      </c>
      <c r="D134" s="97" t="s">
        <v>183</v>
      </c>
      <c r="E134" s="107">
        <v>43192</v>
      </c>
      <c r="F134" s="94">
        <v>546176.46000000008</v>
      </c>
      <c r="G134" s="96">
        <v>100.9716</v>
      </c>
      <c r="H134" s="94">
        <v>2366.7448999999997</v>
      </c>
      <c r="I134" s="95">
        <v>6.6377777380952387E-3</v>
      </c>
      <c r="J134" s="95">
        <v>1.0332116571973658E-3</v>
      </c>
      <c r="K134" s="95">
        <f>H134/'סכום נכסי הקרן'!$C$42</f>
        <v>3.6113900446701412E-5</v>
      </c>
      <c r="L134" s="148"/>
    </row>
    <row r="135" spans="2:12" s="140" customFormat="1">
      <c r="B135" s="87" t="s">
        <v>2454</v>
      </c>
      <c r="C135" s="84">
        <v>5325</v>
      </c>
      <c r="D135" s="97" t="s">
        <v>181</v>
      </c>
      <c r="E135" s="107">
        <v>43201</v>
      </c>
      <c r="F135" s="94">
        <v>1165799.21</v>
      </c>
      <c r="G135" s="96">
        <v>126.7764</v>
      </c>
      <c r="H135" s="94">
        <v>5539.3875800000005</v>
      </c>
      <c r="I135" s="95">
        <v>6.8612009212921563E-4</v>
      </c>
      <c r="J135" s="95">
        <v>2.4182411130960106E-3</v>
      </c>
      <c r="K135" s="95">
        <f>H135/'סכום נכסי הקרן'!$C$42</f>
        <v>8.4524906592093775E-5</v>
      </c>
      <c r="L135" s="148"/>
    </row>
    <row r="136" spans="2:12" s="140" customFormat="1">
      <c r="B136" s="87" t="s">
        <v>2455</v>
      </c>
      <c r="C136" s="84">
        <v>5330</v>
      </c>
      <c r="D136" s="97" t="s">
        <v>181</v>
      </c>
      <c r="E136" s="107">
        <v>43272</v>
      </c>
      <c r="F136" s="94">
        <v>1170844.8099999998</v>
      </c>
      <c r="G136" s="96">
        <v>100</v>
      </c>
      <c r="H136" s="94">
        <v>4388.3263499999994</v>
      </c>
      <c r="I136" s="95">
        <v>6.1901029796131732E-4</v>
      </c>
      <c r="J136" s="95">
        <v>1.9157408727938391E-3</v>
      </c>
      <c r="K136" s="95">
        <f>H136/'סכום נכסי הקרן'!$C$42</f>
        <v>6.696098972539735E-5</v>
      </c>
      <c r="L136" s="148"/>
    </row>
    <row r="137" spans="2:12" s="140" customFormat="1">
      <c r="B137" s="87" t="s">
        <v>2456</v>
      </c>
      <c r="C137" s="84">
        <v>5298</v>
      </c>
      <c r="D137" s="97" t="s">
        <v>181</v>
      </c>
      <c r="E137" s="107">
        <v>43188</v>
      </c>
      <c r="F137" s="94">
        <v>3928.13</v>
      </c>
      <c r="G137" s="96">
        <v>100</v>
      </c>
      <c r="H137" s="94">
        <v>14.722629999999999</v>
      </c>
      <c r="I137" s="95">
        <v>6.0199320181818179E-2</v>
      </c>
      <c r="J137" s="95">
        <v>6.4272211764789918E-6</v>
      </c>
      <c r="K137" s="95">
        <f>H137/'סכום נכסי הקרן'!$C$42</f>
        <v>2.2465099391726571E-7</v>
      </c>
      <c r="L137" s="148"/>
    </row>
    <row r="138" spans="2:12" s="140" customFormat="1">
      <c r="B138" s="87" t="s">
        <v>2457</v>
      </c>
      <c r="C138" s="84">
        <v>4029</v>
      </c>
      <c r="D138" s="97" t="s">
        <v>181</v>
      </c>
      <c r="E138" s="107">
        <v>39321</v>
      </c>
      <c r="F138" s="94">
        <v>929488.22</v>
      </c>
      <c r="G138" s="96">
        <v>49.555100000000003</v>
      </c>
      <c r="H138" s="94">
        <v>1726.3618600000002</v>
      </c>
      <c r="I138" s="95">
        <v>4.4885831966234328E-3</v>
      </c>
      <c r="J138" s="95">
        <v>7.5364995961031851E-4</v>
      </c>
      <c r="K138" s="95">
        <f>H138/'סכום נכסי הקרן'!$C$42</f>
        <v>2.6342365984193014E-5</v>
      </c>
      <c r="L138" s="148"/>
    </row>
    <row r="139" spans="2:12" s="140" customFormat="1">
      <c r="B139" s="87" t="s">
        <v>2458</v>
      </c>
      <c r="C139" s="84">
        <v>5316</v>
      </c>
      <c r="D139" s="97" t="s">
        <v>181</v>
      </c>
      <c r="E139" s="107">
        <v>43175</v>
      </c>
      <c r="F139" s="94">
        <v>18827596.07</v>
      </c>
      <c r="G139" s="96">
        <v>101.2286</v>
      </c>
      <c r="H139" s="94">
        <v>71432.801909999995</v>
      </c>
      <c r="I139" s="95">
        <v>5.8308074074074076E-3</v>
      </c>
      <c r="J139" s="95">
        <v>3.1184266474888044E-2</v>
      </c>
      <c r="K139" s="95">
        <f>H139/'סכום נכסי הקרן'!$C$42</f>
        <v>1.0899852775880844E-3</v>
      </c>
      <c r="L139" s="148"/>
    </row>
    <row r="140" spans="2:12" s="140" customFormat="1">
      <c r="B140" s="87" t="s">
        <v>2459</v>
      </c>
      <c r="C140" s="84">
        <v>5311</v>
      </c>
      <c r="D140" s="97" t="s">
        <v>181</v>
      </c>
      <c r="E140" s="107">
        <v>43089</v>
      </c>
      <c r="F140" s="94">
        <v>892953.29</v>
      </c>
      <c r="G140" s="96">
        <v>96.621399999999994</v>
      </c>
      <c r="H140" s="94">
        <v>3233.7143300000002</v>
      </c>
      <c r="I140" s="95">
        <v>2.2307692087912092E-3</v>
      </c>
      <c r="J140" s="95">
        <v>1.4116905213579082E-3</v>
      </c>
      <c r="K140" s="95">
        <f>H140/'סכום נכסי הקרן'!$C$42</f>
        <v>4.9342891744138455E-5</v>
      </c>
      <c r="L140" s="148"/>
    </row>
    <row r="141" spans="2:12" s="140" customFormat="1">
      <c r="B141" s="87" t="s">
        <v>2460</v>
      </c>
      <c r="C141" s="84">
        <v>5331</v>
      </c>
      <c r="D141" s="97" t="s">
        <v>181</v>
      </c>
      <c r="E141" s="107">
        <v>43455</v>
      </c>
      <c r="F141" s="94">
        <v>1966405.4600000002</v>
      </c>
      <c r="G141" s="96">
        <v>98.938400000000001</v>
      </c>
      <c r="H141" s="94">
        <v>7291.8468000000003</v>
      </c>
      <c r="I141" s="95">
        <v>3.9015985042857144E-2</v>
      </c>
      <c r="J141" s="95">
        <v>3.183283976341223E-3</v>
      </c>
      <c r="K141" s="95">
        <f>H141/'סכום נכסי הקרן'!$C$42</f>
        <v>1.1126548932578172E-4</v>
      </c>
      <c r="L141" s="148"/>
    </row>
    <row r="142" spans="2:12" s="140" customFormat="1">
      <c r="B142" s="87" t="s">
        <v>2461</v>
      </c>
      <c r="C142" s="84">
        <v>5320</v>
      </c>
      <c r="D142" s="97" t="s">
        <v>181</v>
      </c>
      <c r="E142" s="107">
        <v>43448</v>
      </c>
      <c r="F142" s="94">
        <v>34575.490000000005</v>
      </c>
      <c r="G142" s="96">
        <v>100</v>
      </c>
      <c r="H142" s="94">
        <v>129.58893</v>
      </c>
      <c r="I142" s="95">
        <v>9.4459079587830581E-3</v>
      </c>
      <c r="J142" s="95">
        <v>5.6572549546735456E-5</v>
      </c>
      <c r="K142" s="95">
        <f>H142/'סכום נכסי הקרן'!$C$42</f>
        <v>1.9773832477740033E-6</v>
      </c>
      <c r="L142" s="148"/>
    </row>
    <row r="143" spans="2:12" s="140" customFormat="1">
      <c r="B143" s="87" t="s">
        <v>2462</v>
      </c>
      <c r="C143" s="84">
        <v>5287</v>
      </c>
      <c r="D143" s="97" t="s">
        <v>183</v>
      </c>
      <c r="E143" s="107">
        <v>42809</v>
      </c>
      <c r="F143" s="94">
        <v>16991478.440000001</v>
      </c>
      <c r="G143" s="96">
        <v>97.981099999999998</v>
      </c>
      <c r="H143" s="94">
        <v>71448.434299999994</v>
      </c>
      <c r="I143" s="95">
        <v>1.2085478026791441E-2</v>
      </c>
      <c r="J143" s="95">
        <v>3.1191090855317832E-2</v>
      </c>
      <c r="K143" s="95">
        <f>H143/'סכום נכסי הקרן'!$C$42</f>
        <v>1.0902238105099061E-3</v>
      </c>
      <c r="L143" s="148"/>
    </row>
    <row r="144" spans="2:12" s="140" customFormat="1">
      <c r="B144" s="87" t="s">
        <v>2463</v>
      </c>
      <c r="C144" s="84">
        <v>5306</v>
      </c>
      <c r="D144" s="97" t="s">
        <v>183</v>
      </c>
      <c r="E144" s="107">
        <v>43068</v>
      </c>
      <c r="F144" s="94">
        <v>343938.8</v>
      </c>
      <c r="G144" s="96">
        <v>69.165899999999993</v>
      </c>
      <c r="H144" s="94">
        <v>1020.9216899999999</v>
      </c>
      <c r="I144" s="95">
        <v>1.4189347691397512E-3</v>
      </c>
      <c r="J144" s="95">
        <v>4.4568731982632997E-4</v>
      </c>
      <c r="K144" s="95">
        <f>H144/'סכום נכסי הקרן'!$C$42</f>
        <v>1.5578131921415851E-5</v>
      </c>
      <c r="L144" s="148"/>
    </row>
    <row r="145" spans="2:12" s="140" customFormat="1">
      <c r="B145" s="87" t="s">
        <v>2464</v>
      </c>
      <c r="C145" s="84">
        <v>5268</v>
      </c>
      <c r="D145" s="97" t="s">
        <v>183</v>
      </c>
      <c r="E145" s="107">
        <v>42206</v>
      </c>
      <c r="F145" s="94">
        <v>5133392.37</v>
      </c>
      <c r="G145" s="96">
        <v>112.7745</v>
      </c>
      <c r="H145" s="94">
        <v>24844.748670000001</v>
      </c>
      <c r="I145" s="95">
        <v>3.9035591274397246E-3</v>
      </c>
      <c r="J145" s="95">
        <v>1.0846071304931407E-2</v>
      </c>
      <c r="K145" s="95">
        <f>H145/'סכום נכסי הקרן'!$C$42</f>
        <v>3.7910329080742815E-4</v>
      </c>
      <c r="L145" s="148"/>
    </row>
    <row r="146" spans="2:12" s="140" customFormat="1">
      <c r="B146" s="87" t="s">
        <v>2465</v>
      </c>
      <c r="C146" s="84">
        <v>4022</v>
      </c>
      <c r="D146" s="97" t="s">
        <v>181</v>
      </c>
      <c r="E146" s="107">
        <v>39134</v>
      </c>
      <c r="F146" s="94">
        <v>338203.28</v>
      </c>
      <c r="G146" s="96">
        <v>1E-4</v>
      </c>
      <c r="H146" s="94">
        <v>1.2700000000000001E-3</v>
      </c>
      <c r="I146" s="95">
        <v>4.2000000000000006E-3</v>
      </c>
      <c r="J146" s="95">
        <v>5.544234212316903E-10</v>
      </c>
      <c r="K146" s="95">
        <f>H146/'סכום נכסי הקרן'!$C$42</f>
        <v>1.9378790492930102E-11</v>
      </c>
      <c r="L146" s="148"/>
    </row>
    <row r="147" spans="2:12" s="140" customFormat="1">
      <c r="B147" s="87" t="s">
        <v>2466</v>
      </c>
      <c r="C147" s="84">
        <v>5233</v>
      </c>
      <c r="D147" s="97" t="s">
        <v>181</v>
      </c>
      <c r="E147" s="107">
        <v>41269</v>
      </c>
      <c r="F147" s="94">
        <v>7404219.1699999999</v>
      </c>
      <c r="G147" s="96">
        <v>25.0335</v>
      </c>
      <c r="H147" s="94">
        <v>6947.0499300000001</v>
      </c>
      <c r="I147" s="95">
        <v>8.5047385835919521E-3</v>
      </c>
      <c r="J147" s="95">
        <v>3.0327615666598225E-3</v>
      </c>
      <c r="K147" s="95">
        <f>H147/'סכום נכסי הקרן'!$C$42</f>
        <v>1.0600427176172814E-4</v>
      </c>
      <c r="L147" s="148"/>
    </row>
    <row r="148" spans="2:12" s="140" customFormat="1">
      <c r="B148" s="87" t="s">
        <v>2467</v>
      </c>
      <c r="C148" s="84">
        <v>5284</v>
      </c>
      <c r="D148" s="97" t="s">
        <v>183</v>
      </c>
      <c r="E148" s="107">
        <v>42662</v>
      </c>
      <c r="F148" s="94">
        <v>11831558.800000001</v>
      </c>
      <c r="G148" s="96">
        <v>89.112399999999994</v>
      </c>
      <c r="H148" s="94">
        <v>45247.995369999997</v>
      </c>
      <c r="I148" s="95">
        <v>1.9910528333333333E-2</v>
      </c>
      <c r="J148" s="95">
        <v>1.9753187714103213E-2</v>
      </c>
      <c r="K148" s="95">
        <f>H148/'סכום נכסי הקרן'!$C$42</f>
        <v>6.9043419094511906E-4</v>
      </c>
      <c r="L148" s="148"/>
    </row>
    <row r="149" spans="2:12" s="140" customFormat="1">
      <c r="B149" s="87" t="s">
        <v>2468</v>
      </c>
      <c r="C149" s="84">
        <v>5267</v>
      </c>
      <c r="D149" s="97" t="s">
        <v>183</v>
      </c>
      <c r="E149" s="107">
        <v>42446</v>
      </c>
      <c r="F149" s="94">
        <v>6074703.1299999999</v>
      </c>
      <c r="G149" s="96">
        <v>89.6006</v>
      </c>
      <c r="H149" s="94">
        <v>23359.05199</v>
      </c>
      <c r="I149" s="95">
        <v>1.0688340629370871E-2</v>
      </c>
      <c r="J149" s="95">
        <v>1.0197484662224192E-2</v>
      </c>
      <c r="K149" s="95">
        <f>H149/'סכום נכסי הקרן'!$C$42</f>
        <v>3.5643320836824564E-4</v>
      </c>
      <c r="L149" s="148"/>
    </row>
    <row r="150" spans="2:12" s="140" customFormat="1">
      <c r="B150" s="87" t="s">
        <v>2469</v>
      </c>
      <c r="C150" s="84">
        <v>6646</v>
      </c>
      <c r="D150" s="97" t="s">
        <v>183</v>
      </c>
      <c r="E150" s="107">
        <v>43460</v>
      </c>
      <c r="F150" s="94">
        <v>11344985.559999997</v>
      </c>
      <c r="G150" s="96">
        <v>100</v>
      </c>
      <c r="H150" s="94">
        <v>48688.140039999998</v>
      </c>
      <c r="I150" s="95">
        <v>2.104E-2</v>
      </c>
      <c r="J150" s="95">
        <v>2.1254996200302714E-2</v>
      </c>
      <c r="K150" s="95">
        <f>H150/'סכום נכסי הקרן'!$C$42</f>
        <v>7.429269805713396E-4</v>
      </c>
      <c r="L150" s="148"/>
    </row>
    <row r="151" spans="2:12" s="140" customFormat="1">
      <c r="B151" s="87" t="s">
        <v>2470</v>
      </c>
      <c r="C151" s="84">
        <v>5083</v>
      </c>
      <c r="D151" s="97" t="s">
        <v>181</v>
      </c>
      <c r="E151" s="107">
        <v>39415</v>
      </c>
      <c r="F151" s="94">
        <v>3693864</v>
      </c>
      <c r="G151" s="96">
        <v>66.570800000000006</v>
      </c>
      <c r="H151" s="94">
        <v>9216.4624999999996</v>
      </c>
      <c r="I151" s="95">
        <v>2.9136892404740572E-2</v>
      </c>
      <c r="J151" s="95">
        <v>4.023482418034313E-3</v>
      </c>
      <c r="K151" s="95">
        <f>H151/'סכום נכסי הקרן'!$C$42</f>
        <v>1.4063298887672976E-4</v>
      </c>
      <c r="L151" s="148"/>
    </row>
    <row r="152" spans="2:12" s="140" customFormat="1">
      <c r="B152" s="87" t="s">
        <v>2471</v>
      </c>
      <c r="C152" s="84">
        <v>5276</v>
      </c>
      <c r="D152" s="97" t="s">
        <v>181</v>
      </c>
      <c r="E152" s="107">
        <v>42521</v>
      </c>
      <c r="F152" s="94">
        <v>15403942.270000003</v>
      </c>
      <c r="G152" s="96">
        <v>106.4999</v>
      </c>
      <c r="H152" s="94">
        <v>61486.626299999996</v>
      </c>
      <c r="I152" s="95">
        <v>2.2520000000000001E-3</v>
      </c>
      <c r="J152" s="95">
        <v>2.6842224971055453E-2</v>
      </c>
      <c r="K152" s="95">
        <f>H152/'סכום נכסי הקרן'!$C$42</f>
        <v>9.3821767652345345E-4</v>
      </c>
      <c r="L152" s="148"/>
    </row>
    <row r="153" spans="2:12" s="140" customFormat="1">
      <c r="B153" s="87" t="s">
        <v>2472</v>
      </c>
      <c r="C153" s="84">
        <v>6642</v>
      </c>
      <c r="D153" s="97" t="s">
        <v>181</v>
      </c>
      <c r="E153" s="107">
        <v>43465</v>
      </c>
      <c r="F153" s="94">
        <v>620894.12</v>
      </c>
      <c r="G153" s="96">
        <v>100</v>
      </c>
      <c r="H153" s="94">
        <v>2327.1111800000003</v>
      </c>
      <c r="I153" s="95">
        <v>1.5709250000000001E-3</v>
      </c>
      <c r="J153" s="95">
        <v>1.0159094031512725E-3</v>
      </c>
      <c r="K153" s="95">
        <f>H153/'סכום נכסי הקרן'!$C$42</f>
        <v>3.5509133866909726E-5</v>
      </c>
      <c r="L153" s="148"/>
    </row>
    <row r="154" spans="2:12" s="140" customFormat="1">
      <c r="B154" s="87" t="s">
        <v>2473</v>
      </c>
      <c r="C154" s="84">
        <v>5269</v>
      </c>
      <c r="D154" s="97" t="s">
        <v>183</v>
      </c>
      <c r="E154" s="107">
        <v>42271</v>
      </c>
      <c r="F154" s="94">
        <v>8747015.6899999995</v>
      </c>
      <c r="G154" s="96">
        <v>107.7607</v>
      </c>
      <c r="H154" s="94">
        <v>40451.957860000002</v>
      </c>
      <c r="I154" s="95">
        <v>2.2184807368525305E-2</v>
      </c>
      <c r="J154" s="95">
        <v>1.7659458954536508E-2</v>
      </c>
      <c r="K154" s="95">
        <f>H154/'סכום נכסי הקרן'!$C$42</f>
        <v>6.1725198141557248E-4</v>
      </c>
      <c r="L154" s="148"/>
    </row>
    <row r="155" spans="2:12" s="140" customFormat="1">
      <c r="B155" s="87" t="s">
        <v>2474</v>
      </c>
      <c r="C155" s="84">
        <v>5312</v>
      </c>
      <c r="D155" s="97" t="s">
        <v>181</v>
      </c>
      <c r="E155" s="107">
        <v>43095</v>
      </c>
      <c r="F155" s="94">
        <v>422916.66</v>
      </c>
      <c r="G155" s="96">
        <v>104.0771</v>
      </c>
      <c r="H155" s="94">
        <v>1649.7174700000003</v>
      </c>
      <c r="I155" s="95">
        <v>1.6141210371340083E-2</v>
      </c>
      <c r="J155" s="95">
        <v>7.2019055415991219E-4</v>
      </c>
      <c r="K155" s="95">
        <f>H155/'סכום נכסי הקרן'!$C$42</f>
        <v>2.5172857656422602E-5</v>
      </c>
      <c r="L155" s="148"/>
    </row>
    <row r="156" spans="2:12" s="140" customFormat="1">
      <c r="B156" s="87" t="s">
        <v>2475</v>
      </c>
      <c r="C156" s="84">
        <v>5227</v>
      </c>
      <c r="D156" s="97" t="s">
        <v>181</v>
      </c>
      <c r="E156" s="107">
        <v>40997</v>
      </c>
      <c r="F156" s="94">
        <v>2125031.77</v>
      </c>
      <c r="G156" s="96">
        <v>82.754099999999994</v>
      </c>
      <c r="H156" s="94">
        <v>6591.0488099999993</v>
      </c>
      <c r="I156" s="95">
        <v>3.0303030303030303E-3</v>
      </c>
      <c r="J156" s="95">
        <v>2.8773478982246146E-3</v>
      </c>
      <c r="K156" s="95">
        <f>H156/'סכום נכסי הקרן'!$C$42</f>
        <v>1.0057208977768995E-4</v>
      </c>
      <c r="L156" s="148"/>
    </row>
    <row r="157" spans="2:12" s="140" customFormat="1">
      <c r="B157" s="87" t="s">
        <v>2476</v>
      </c>
      <c r="C157" s="84">
        <v>5257</v>
      </c>
      <c r="D157" s="97" t="s">
        <v>181</v>
      </c>
      <c r="E157" s="107">
        <v>42033</v>
      </c>
      <c r="F157" s="94">
        <v>5652615.6799999997</v>
      </c>
      <c r="G157" s="96">
        <v>128.58619999999999</v>
      </c>
      <c r="H157" s="94">
        <v>27242.27691</v>
      </c>
      <c r="I157" s="95">
        <v>2.4990949283073514E-2</v>
      </c>
      <c r="J157" s="95">
        <v>1.1892721548490772E-2</v>
      </c>
      <c r="K157" s="95">
        <f>H157/'סכום נכסי הקרן'!$C$42</f>
        <v>4.1568691085769858E-4</v>
      </c>
      <c r="L157" s="148"/>
    </row>
    <row r="158" spans="2:12" s="140" customFormat="1">
      <c r="B158" s="87" t="s">
        <v>2477</v>
      </c>
      <c r="C158" s="84">
        <v>5286</v>
      </c>
      <c r="D158" s="97" t="s">
        <v>181</v>
      </c>
      <c r="E158" s="107">
        <v>42727</v>
      </c>
      <c r="F158" s="94">
        <v>9815400.1999999993</v>
      </c>
      <c r="G158" s="96">
        <v>120.38979999999999</v>
      </c>
      <c r="H158" s="94">
        <v>44289.144060000006</v>
      </c>
      <c r="I158" s="95">
        <v>6.8333333333333354E-3</v>
      </c>
      <c r="J158" s="95">
        <v>1.9334597459187714E-2</v>
      </c>
      <c r="K158" s="95">
        <f>H158/'סכום נכסי הקרן'!$C$42</f>
        <v>6.7580318413381084E-4</v>
      </c>
      <c r="L158" s="148"/>
    </row>
    <row r="159" spans="2:12" s="140" customFormat="1">
      <c r="B159" s="87" t="s">
        <v>2478</v>
      </c>
      <c r="C159" s="84">
        <v>5338</v>
      </c>
      <c r="D159" s="97" t="s">
        <v>181</v>
      </c>
      <c r="E159" s="107">
        <v>43375</v>
      </c>
      <c r="F159" s="94">
        <v>165299.86000000002</v>
      </c>
      <c r="G159" s="96">
        <v>100</v>
      </c>
      <c r="H159" s="94">
        <v>619.54386999999997</v>
      </c>
      <c r="I159" s="95">
        <v>1.9333333714285715E-3</v>
      </c>
      <c r="J159" s="95">
        <v>2.7046427717206421E-4</v>
      </c>
      <c r="K159" s="95">
        <f>H159/'סכום נכסי הקרן'!$C$42</f>
        <v>9.4535518566213548E-6</v>
      </c>
      <c r="L159" s="148"/>
    </row>
    <row r="160" spans="2:12" s="140" customFormat="1">
      <c r="B160" s="87" t="s">
        <v>2479</v>
      </c>
      <c r="C160" s="84">
        <v>6641</v>
      </c>
      <c r="D160" s="97" t="s">
        <v>181</v>
      </c>
      <c r="E160" s="107">
        <v>43461</v>
      </c>
      <c r="F160" s="94">
        <v>31074.560000000001</v>
      </c>
      <c r="G160" s="96">
        <v>100</v>
      </c>
      <c r="H160" s="94">
        <v>116.46745000000001</v>
      </c>
      <c r="I160" s="95">
        <v>1.9444444252873564E-3</v>
      </c>
      <c r="J160" s="95">
        <v>5.0844316607189633E-5</v>
      </c>
      <c r="K160" s="95">
        <f>H160/'סכום נכסי הקרן'!$C$42</f>
        <v>1.7771640258234742E-6</v>
      </c>
      <c r="L160" s="148"/>
    </row>
    <row r="161" spans="2:12" s="140" customFormat="1">
      <c r="B161" s="144"/>
      <c r="L161" s="148"/>
    </row>
    <row r="162" spans="2:12" s="140" customFormat="1">
      <c r="B162" s="144"/>
      <c r="L162" s="148"/>
    </row>
    <row r="163" spans="2:12" s="140" customFormat="1">
      <c r="B163" s="144"/>
      <c r="L163" s="148"/>
    </row>
    <row r="164" spans="2:12" s="140" customFormat="1">
      <c r="B164" s="145" t="s">
        <v>132</v>
      </c>
      <c r="L164" s="148"/>
    </row>
    <row r="165" spans="2:12" s="140" customFormat="1">
      <c r="B165" s="145" t="s">
        <v>258</v>
      </c>
      <c r="L165" s="148"/>
    </row>
    <row r="166" spans="2:12">
      <c r="B166" s="99" t="s">
        <v>266</v>
      </c>
      <c r="C166" s="1"/>
    </row>
    <row r="167" spans="2:12">
      <c r="C167" s="1"/>
    </row>
    <row r="168" spans="2:12">
      <c r="C168" s="1"/>
    </row>
    <row r="169" spans="2:12">
      <c r="C169" s="1"/>
    </row>
    <row r="170" spans="2:12">
      <c r="C170" s="1"/>
    </row>
    <row r="171" spans="2:12">
      <c r="C171" s="1"/>
    </row>
    <row r="172" spans="2:12">
      <c r="C172" s="1"/>
    </row>
    <row r="173" spans="2:12">
      <c r="C173" s="1"/>
    </row>
    <row r="174" spans="2:12">
      <c r="C174" s="1"/>
    </row>
    <row r="175" spans="2:12">
      <c r="C175" s="1"/>
    </row>
    <row r="176" spans="2:12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C574"/>
  <sheetViews>
    <sheetView rightToLeft="1" zoomScale="90" zoomScaleNormal="90" workbookViewId="0">
      <selection activeCell="G26" sqref="G26"/>
    </sheetView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8.140625" style="1" customWidth="1"/>
    <col min="16" max="16" width="6.2851562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5">
      <c r="B1" s="57" t="s">
        <v>197</v>
      </c>
      <c r="C1" s="78" t="s" vm="1">
        <v>277</v>
      </c>
    </row>
    <row r="2" spans="2:55">
      <c r="B2" s="57" t="s">
        <v>196</v>
      </c>
      <c r="C2" s="78" t="s">
        <v>278</v>
      </c>
    </row>
    <row r="3" spans="2:55">
      <c r="B3" s="57" t="s">
        <v>198</v>
      </c>
      <c r="C3" s="78" t="s">
        <v>279</v>
      </c>
    </row>
    <row r="4" spans="2:55">
      <c r="B4" s="57" t="s">
        <v>199</v>
      </c>
      <c r="C4" s="78" t="s">
        <v>280</v>
      </c>
    </row>
    <row r="6" spans="2:55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1"/>
    </row>
    <row r="7" spans="2:55" ht="26.25" customHeight="1">
      <c r="B7" s="179" t="s">
        <v>117</v>
      </c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2:55" s="3" customFormat="1" ht="78.75">
      <c r="B8" s="23" t="s">
        <v>136</v>
      </c>
      <c r="C8" s="31" t="s">
        <v>52</v>
      </c>
      <c r="D8" s="31" t="s">
        <v>76</v>
      </c>
      <c r="E8" s="31" t="s">
        <v>121</v>
      </c>
      <c r="F8" s="31" t="s">
        <v>122</v>
      </c>
      <c r="G8" s="31" t="s">
        <v>260</v>
      </c>
      <c r="H8" s="31" t="s">
        <v>259</v>
      </c>
      <c r="I8" s="31" t="s">
        <v>130</v>
      </c>
      <c r="J8" s="31" t="s">
        <v>68</v>
      </c>
      <c r="K8" s="31" t="s">
        <v>200</v>
      </c>
      <c r="L8" s="32" t="s">
        <v>202</v>
      </c>
      <c r="M8" s="1"/>
      <c r="N8" s="1"/>
      <c r="BC8" s="1"/>
    </row>
    <row r="9" spans="2:55" s="3" customFormat="1" ht="24" customHeight="1">
      <c r="B9" s="16"/>
      <c r="C9" s="17"/>
      <c r="D9" s="17"/>
      <c r="E9" s="17"/>
      <c r="F9" s="17" t="s">
        <v>22</v>
      </c>
      <c r="G9" s="17" t="s">
        <v>267</v>
      </c>
      <c r="H9" s="17"/>
      <c r="I9" s="17" t="s">
        <v>263</v>
      </c>
      <c r="J9" s="33" t="s">
        <v>20</v>
      </c>
      <c r="K9" s="33" t="s">
        <v>20</v>
      </c>
      <c r="L9" s="34" t="s">
        <v>20</v>
      </c>
      <c r="M9" s="1"/>
      <c r="N9" s="1"/>
      <c r="BC9" s="1"/>
    </row>
    <row r="10" spans="2:5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BC10" s="1"/>
    </row>
    <row r="11" spans="2:55" s="4" customFormat="1" ht="18" customHeight="1">
      <c r="B11" s="128" t="s">
        <v>55</v>
      </c>
      <c r="C11" s="124"/>
      <c r="D11" s="124"/>
      <c r="E11" s="124"/>
      <c r="F11" s="124"/>
      <c r="G11" s="125"/>
      <c r="H11" s="127"/>
      <c r="I11" s="125">
        <v>43.256810000000016</v>
      </c>
      <c r="J11" s="124"/>
      <c r="K11" s="126">
        <v>1</v>
      </c>
      <c r="L11" s="126">
        <f>I11/'סכום נכסי הקרן'!$C$42</f>
        <v>6.6005091211219212E-7</v>
      </c>
      <c r="M11" s="100"/>
      <c r="N11" s="100"/>
      <c r="BC11" s="100"/>
    </row>
    <row r="12" spans="2:55" s="100" customFormat="1" ht="21" customHeight="1">
      <c r="B12" s="129" t="s">
        <v>255</v>
      </c>
      <c r="C12" s="124"/>
      <c r="D12" s="124"/>
      <c r="E12" s="124"/>
      <c r="F12" s="124"/>
      <c r="G12" s="125"/>
      <c r="H12" s="127"/>
      <c r="I12" s="125">
        <v>43.256810000000016</v>
      </c>
      <c r="J12" s="124"/>
      <c r="K12" s="126">
        <v>1</v>
      </c>
      <c r="L12" s="126">
        <f>I12/'סכום נכסי הקרן'!$C$42</f>
        <v>6.6005091211219212E-7</v>
      </c>
    </row>
    <row r="13" spans="2:55">
      <c r="B13" s="83" t="s">
        <v>2480</v>
      </c>
      <c r="C13" s="84">
        <v>50581</v>
      </c>
      <c r="D13" s="97" t="s">
        <v>1059</v>
      </c>
      <c r="E13" s="97" t="s">
        <v>181</v>
      </c>
      <c r="F13" s="107">
        <v>43375</v>
      </c>
      <c r="G13" s="94">
        <v>250</v>
      </c>
      <c r="H13" s="96">
        <v>1E-4</v>
      </c>
      <c r="I13" s="94">
        <v>2.9999999999999994E-5</v>
      </c>
      <c r="J13" s="95">
        <v>0</v>
      </c>
      <c r="K13" s="95">
        <v>0</v>
      </c>
      <c r="L13" s="95">
        <f>I13/'סכום נכסי הקרן'!$C$42</f>
        <v>4.5776670455740388E-13</v>
      </c>
    </row>
    <row r="14" spans="2:55">
      <c r="B14" s="83" t="s">
        <v>2481</v>
      </c>
      <c r="C14" s="84">
        <v>52290</v>
      </c>
      <c r="D14" s="97" t="s">
        <v>1320</v>
      </c>
      <c r="E14" s="97" t="s">
        <v>181</v>
      </c>
      <c r="F14" s="107">
        <v>42731</v>
      </c>
      <c r="G14" s="94">
        <v>76641</v>
      </c>
      <c r="H14" s="96">
        <v>15.0589</v>
      </c>
      <c r="I14" s="94">
        <v>43.256810000000016</v>
      </c>
      <c r="J14" s="95">
        <v>3.7838849287420424E-3</v>
      </c>
      <c r="K14" s="95">
        <v>1</v>
      </c>
      <c r="L14" s="95">
        <f>I14/'סכום נכסי הקרן'!$C$42</f>
        <v>6.6005091211219212E-7</v>
      </c>
    </row>
    <row r="15" spans="2:55">
      <c r="B15" s="101"/>
      <c r="C15" s="84"/>
      <c r="D15" s="84"/>
      <c r="E15" s="84"/>
      <c r="F15" s="84"/>
      <c r="G15" s="94"/>
      <c r="H15" s="96"/>
      <c r="I15" s="84"/>
      <c r="J15" s="84"/>
      <c r="K15" s="95"/>
      <c r="L15" s="84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3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3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13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AD39:XFD41 D1:XFD38 D39:AB41 D4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101</v>
      </c>
      <c r="C6" s="14" t="s">
        <v>52</v>
      </c>
      <c r="E6" s="14" t="s">
        <v>137</v>
      </c>
      <c r="I6" s="14" t="s">
        <v>15</v>
      </c>
      <c r="J6" s="14" t="s">
        <v>77</v>
      </c>
      <c r="M6" s="14" t="s">
        <v>121</v>
      </c>
      <c r="Q6" s="14" t="s">
        <v>17</v>
      </c>
      <c r="R6" s="14" t="s">
        <v>19</v>
      </c>
      <c r="U6" s="14" t="s">
        <v>73</v>
      </c>
      <c r="W6" s="15" t="s">
        <v>67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106</v>
      </c>
      <c r="C8" s="31" t="s">
        <v>52</v>
      </c>
      <c r="D8" s="31" t="s">
        <v>139</v>
      </c>
      <c r="I8" s="31" t="s">
        <v>15</v>
      </c>
      <c r="J8" s="31" t="s">
        <v>77</v>
      </c>
      <c r="K8" s="31" t="s">
        <v>122</v>
      </c>
      <c r="L8" s="31" t="s">
        <v>18</v>
      </c>
      <c r="M8" s="31" t="s">
        <v>121</v>
      </c>
      <c r="Q8" s="31" t="s">
        <v>17</v>
      </c>
      <c r="R8" s="31" t="s">
        <v>19</v>
      </c>
      <c r="S8" s="31" t="s">
        <v>0</v>
      </c>
      <c r="T8" s="31" t="s">
        <v>125</v>
      </c>
      <c r="U8" s="31" t="s">
        <v>73</v>
      </c>
      <c r="V8" s="31" t="s">
        <v>68</v>
      </c>
      <c r="W8" s="32" t="s">
        <v>131</v>
      </c>
    </row>
    <row r="9" spans="2:25" ht="31.5">
      <c r="B9" s="49" t="str">
        <f>'תעודות חוב מסחריות '!B7:T7</f>
        <v>2. תעודות חוב מסחריות</v>
      </c>
      <c r="C9" s="14" t="s">
        <v>52</v>
      </c>
      <c r="D9" s="14" t="s">
        <v>139</v>
      </c>
      <c r="E9" s="42" t="s">
        <v>137</v>
      </c>
      <c r="G9" s="14" t="s">
        <v>76</v>
      </c>
      <c r="I9" s="14" t="s">
        <v>15</v>
      </c>
      <c r="J9" s="14" t="s">
        <v>77</v>
      </c>
      <c r="K9" s="14" t="s">
        <v>122</v>
      </c>
      <c r="L9" s="14" t="s">
        <v>18</v>
      </c>
      <c r="M9" s="14" t="s">
        <v>121</v>
      </c>
      <c r="Q9" s="14" t="s">
        <v>17</v>
      </c>
      <c r="R9" s="14" t="s">
        <v>19</v>
      </c>
      <c r="S9" s="14" t="s">
        <v>0</v>
      </c>
      <c r="T9" s="14" t="s">
        <v>125</v>
      </c>
      <c r="U9" s="14" t="s">
        <v>73</v>
      </c>
      <c r="V9" s="14" t="s">
        <v>68</v>
      </c>
      <c r="W9" s="39" t="s">
        <v>131</v>
      </c>
    </row>
    <row r="10" spans="2:25" ht="31.5">
      <c r="B10" s="49" t="str">
        <f>'אג"ח קונצרני'!B7:U7</f>
        <v>3. אג"ח קונצרני</v>
      </c>
      <c r="C10" s="31" t="s">
        <v>52</v>
      </c>
      <c r="D10" s="14" t="s">
        <v>139</v>
      </c>
      <c r="E10" s="42" t="s">
        <v>137</v>
      </c>
      <c r="G10" s="31" t="s">
        <v>76</v>
      </c>
      <c r="I10" s="31" t="s">
        <v>15</v>
      </c>
      <c r="J10" s="31" t="s">
        <v>77</v>
      </c>
      <c r="K10" s="31" t="s">
        <v>122</v>
      </c>
      <c r="L10" s="31" t="s">
        <v>18</v>
      </c>
      <c r="M10" s="31" t="s">
        <v>121</v>
      </c>
      <c r="Q10" s="31" t="s">
        <v>17</v>
      </c>
      <c r="R10" s="31" t="s">
        <v>19</v>
      </c>
      <c r="S10" s="31" t="s">
        <v>0</v>
      </c>
      <c r="T10" s="31" t="s">
        <v>125</v>
      </c>
      <c r="U10" s="31" t="s">
        <v>73</v>
      </c>
      <c r="V10" s="14" t="s">
        <v>68</v>
      </c>
      <c r="W10" s="32" t="s">
        <v>131</v>
      </c>
    </row>
    <row r="11" spans="2:25" ht="31.5">
      <c r="B11" s="49" t="str">
        <f>מניות!B7</f>
        <v>4. מניות</v>
      </c>
      <c r="C11" s="31" t="s">
        <v>52</v>
      </c>
      <c r="D11" s="14" t="s">
        <v>139</v>
      </c>
      <c r="E11" s="42" t="s">
        <v>137</v>
      </c>
      <c r="H11" s="31" t="s">
        <v>121</v>
      </c>
      <c r="S11" s="31" t="s">
        <v>0</v>
      </c>
      <c r="T11" s="14" t="s">
        <v>125</v>
      </c>
      <c r="U11" s="14" t="s">
        <v>73</v>
      </c>
      <c r="V11" s="14" t="s">
        <v>68</v>
      </c>
      <c r="W11" s="15" t="s">
        <v>131</v>
      </c>
    </row>
    <row r="12" spans="2:25" ht="31.5">
      <c r="B12" s="49" t="str">
        <f>'תעודות סל'!B7:N7</f>
        <v>5. תעודות סל</v>
      </c>
      <c r="C12" s="31" t="s">
        <v>52</v>
      </c>
      <c r="D12" s="14" t="s">
        <v>139</v>
      </c>
      <c r="E12" s="42" t="s">
        <v>137</v>
      </c>
      <c r="H12" s="31" t="s">
        <v>121</v>
      </c>
      <c r="S12" s="31" t="s">
        <v>0</v>
      </c>
      <c r="T12" s="31" t="s">
        <v>125</v>
      </c>
      <c r="U12" s="31" t="s">
        <v>73</v>
      </c>
      <c r="V12" s="31" t="s">
        <v>68</v>
      </c>
      <c r="W12" s="32" t="s">
        <v>131</v>
      </c>
    </row>
    <row r="13" spans="2:25" ht="31.5">
      <c r="B13" s="49" t="str">
        <f>'קרנות נאמנות'!B7:O7</f>
        <v>6. קרנות נאמנות</v>
      </c>
      <c r="C13" s="31" t="s">
        <v>52</v>
      </c>
      <c r="D13" s="31" t="s">
        <v>139</v>
      </c>
      <c r="G13" s="31" t="s">
        <v>76</v>
      </c>
      <c r="H13" s="31" t="s">
        <v>121</v>
      </c>
      <c r="S13" s="31" t="s">
        <v>0</v>
      </c>
      <c r="T13" s="31" t="s">
        <v>125</v>
      </c>
      <c r="U13" s="31" t="s">
        <v>73</v>
      </c>
      <c r="V13" s="31" t="s">
        <v>68</v>
      </c>
      <c r="W13" s="32" t="s">
        <v>131</v>
      </c>
    </row>
    <row r="14" spans="2:25" ht="31.5">
      <c r="B14" s="49" t="str">
        <f>'כתבי אופציה'!B7:L7</f>
        <v>7. כתבי אופציה</v>
      </c>
      <c r="C14" s="31" t="s">
        <v>52</v>
      </c>
      <c r="D14" s="31" t="s">
        <v>139</v>
      </c>
      <c r="G14" s="31" t="s">
        <v>76</v>
      </c>
      <c r="H14" s="31" t="s">
        <v>121</v>
      </c>
      <c r="S14" s="31" t="s">
        <v>0</v>
      </c>
      <c r="T14" s="31" t="s">
        <v>125</v>
      </c>
      <c r="U14" s="31" t="s">
        <v>73</v>
      </c>
      <c r="V14" s="31" t="s">
        <v>68</v>
      </c>
      <c r="W14" s="32" t="s">
        <v>131</v>
      </c>
    </row>
    <row r="15" spans="2:25" ht="31.5">
      <c r="B15" s="49" t="str">
        <f>אופציות!B7</f>
        <v>8. אופציות</v>
      </c>
      <c r="C15" s="31" t="s">
        <v>52</v>
      </c>
      <c r="D15" s="31" t="s">
        <v>139</v>
      </c>
      <c r="G15" s="31" t="s">
        <v>76</v>
      </c>
      <c r="H15" s="31" t="s">
        <v>121</v>
      </c>
      <c r="S15" s="31" t="s">
        <v>0</v>
      </c>
      <c r="T15" s="31" t="s">
        <v>125</v>
      </c>
      <c r="U15" s="31" t="s">
        <v>73</v>
      </c>
      <c r="V15" s="31" t="s">
        <v>68</v>
      </c>
      <c r="W15" s="32" t="s">
        <v>131</v>
      </c>
    </row>
    <row r="16" spans="2:25" ht="31.5">
      <c r="B16" s="49" t="str">
        <f>'חוזים עתידיים'!B7:I7</f>
        <v>9. חוזים עתידיים</v>
      </c>
      <c r="C16" s="31" t="s">
        <v>52</v>
      </c>
      <c r="D16" s="31" t="s">
        <v>139</v>
      </c>
      <c r="G16" s="31" t="s">
        <v>76</v>
      </c>
      <c r="H16" s="31" t="s">
        <v>121</v>
      </c>
      <c r="S16" s="31" t="s">
        <v>0</v>
      </c>
      <c r="T16" s="32" t="s">
        <v>125</v>
      </c>
    </row>
    <row r="17" spans="2:25" ht="31.5">
      <c r="B17" s="49" t="str">
        <f>'מוצרים מובנים'!B7:Q7</f>
        <v>10. מוצרים מובנים</v>
      </c>
      <c r="C17" s="31" t="s">
        <v>52</v>
      </c>
      <c r="F17" s="14" t="s">
        <v>59</v>
      </c>
      <c r="I17" s="31" t="s">
        <v>15</v>
      </c>
      <c r="J17" s="31" t="s">
        <v>77</v>
      </c>
      <c r="K17" s="31" t="s">
        <v>122</v>
      </c>
      <c r="L17" s="31" t="s">
        <v>18</v>
      </c>
      <c r="M17" s="31" t="s">
        <v>121</v>
      </c>
      <c r="Q17" s="31" t="s">
        <v>17</v>
      </c>
      <c r="R17" s="31" t="s">
        <v>19</v>
      </c>
      <c r="S17" s="31" t="s">
        <v>0</v>
      </c>
      <c r="T17" s="31" t="s">
        <v>125</v>
      </c>
      <c r="U17" s="31" t="s">
        <v>73</v>
      </c>
      <c r="V17" s="31" t="s">
        <v>68</v>
      </c>
      <c r="W17" s="32" t="s">
        <v>131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52</v>
      </c>
      <c r="I19" s="31" t="s">
        <v>15</v>
      </c>
      <c r="J19" s="31" t="s">
        <v>77</v>
      </c>
      <c r="K19" s="31" t="s">
        <v>122</v>
      </c>
      <c r="L19" s="31" t="s">
        <v>18</v>
      </c>
      <c r="M19" s="31" t="s">
        <v>121</v>
      </c>
      <c r="Q19" s="31" t="s">
        <v>17</v>
      </c>
      <c r="R19" s="31" t="s">
        <v>19</v>
      </c>
      <c r="S19" s="31" t="s">
        <v>0</v>
      </c>
      <c r="T19" s="31" t="s">
        <v>125</v>
      </c>
      <c r="U19" s="31" t="s">
        <v>130</v>
      </c>
      <c r="V19" s="31" t="s">
        <v>68</v>
      </c>
      <c r="W19" s="32" t="s">
        <v>131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52</v>
      </c>
      <c r="D20" s="42" t="s">
        <v>138</v>
      </c>
      <c r="E20" s="42" t="s">
        <v>137</v>
      </c>
      <c r="G20" s="31" t="s">
        <v>76</v>
      </c>
      <c r="I20" s="31" t="s">
        <v>15</v>
      </c>
      <c r="J20" s="31" t="s">
        <v>77</v>
      </c>
      <c r="K20" s="31" t="s">
        <v>122</v>
      </c>
      <c r="L20" s="31" t="s">
        <v>18</v>
      </c>
      <c r="M20" s="31" t="s">
        <v>121</v>
      </c>
      <c r="Q20" s="31" t="s">
        <v>17</v>
      </c>
      <c r="R20" s="31" t="s">
        <v>19</v>
      </c>
      <c r="S20" s="31" t="s">
        <v>0</v>
      </c>
      <c r="T20" s="31" t="s">
        <v>125</v>
      </c>
      <c r="U20" s="31" t="s">
        <v>130</v>
      </c>
      <c r="V20" s="31" t="s">
        <v>68</v>
      </c>
      <c r="W20" s="32" t="s">
        <v>131</v>
      </c>
    </row>
    <row r="21" spans="2:25" ht="31.5">
      <c r="B21" s="49" t="str">
        <f>'לא סחיר - אג"ח קונצרני'!B7:S7</f>
        <v>3. אג"ח קונצרני</v>
      </c>
      <c r="C21" s="31" t="s">
        <v>52</v>
      </c>
      <c r="D21" s="42" t="s">
        <v>138</v>
      </c>
      <c r="E21" s="42" t="s">
        <v>137</v>
      </c>
      <c r="G21" s="31" t="s">
        <v>76</v>
      </c>
      <c r="I21" s="31" t="s">
        <v>15</v>
      </c>
      <c r="J21" s="31" t="s">
        <v>77</v>
      </c>
      <c r="K21" s="31" t="s">
        <v>122</v>
      </c>
      <c r="L21" s="31" t="s">
        <v>18</v>
      </c>
      <c r="M21" s="31" t="s">
        <v>121</v>
      </c>
      <c r="Q21" s="31" t="s">
        <v>17</v>
      </c>
      <c r="R21" s="31" t="s">
        <v>19</v>
      </c>
      <c r="S21" s="31" t="s">
        <v>0</v>
      </c>
      <c r="T21" s="31" t="s">
        <v>125</v>
      </c>
      <c r="U21" s="31" t="s">
        <v>130</v>
      </c>
      <c r="V21" s="31" t="s">
        <v>68</v>
      </c>
      <c r="W21" s="32" t="s">
        <v>131</v>
      </c>
    </row>
    <row r="22" spans="2:25" ht="31.5">
      <c r="B22" s="49" t="str">
        <f>'לא סחיר - מניות'!B7:M7</f>
        <v>4. מניות</v>
      </c>
      <c r="C22" s="31" t="s">
        <v>52</v>
      </c>
      <c r="D22" s="42" t="s">
        <v>138</v>
      </c>
      <c r="E22" s="42" t="s">
        <v>137</v>
      </c>
      <c r="G22" s="31" t="s">
        <v>76</v>
      </c>
      <c r="H22" s="31" t="s">
        <v>121</v>
      </c>
      <c r="S22" s="31" t="s">
        <v>0</v>
      </c>
      <c r="T22" s="31" t="s">
        <v>125</v>
      </c>
      <c r="U22" s="31" t="s">
        <v>130</v>
      </c>
      <c r="V22" s="31" t="s">
        <v>68</v>
      </c>
      <c r="W22" s="32" t="s">
        <v>131</v>
      </c>
    </row>
    <row r="23" spans="2:25" ht="31.5">
      <c r="B23" s="49" t="str">
        <f>'לא סחיר - קרנות השקעה'!B7:K7</f>
        <v>5. קרנות השקעה</v>
      </c>
      <c r="C23" s="31" t="s">
        <v>52</v>
      </c>
      <c r="G23" s="31" t="s">
        <v>76</v>
      </c>
      <c r="H23" s="31" t="s">
        <v>121</v>
      </c>
      <c r="K23" s="31" t="s">
        <v>122</v>
      </c>
      <c r="S23" s="31" t="s">
        <v>0</v>
      </c>
      <c r="T23" s="31" t="s">
        <v>125</v>
      </c>
      <c r="U23" s="31" t="s">
        <v>130</v>
      </c>
      <c r="V23" s="31" t="s">
        <v>68</v>
      </c>
      <c r="W23" s="32" t="s">
        <v>131</v>
      </c>
    </row>
    <row r="24" spans="2:25" ht="31.5">
      <c r="B24" s="49" t="str">
        <f>'לא סחיר - כתבי אופציה'!B7:L7</f>
        <v>6. כתבי אופציה</v>
      </c>
      <c r="C24" s="31" t="s">
        <v>52</v>
      </c>
      <c r="G24" s="31" t="s">
        <v>76</v>
      </c>
      <c r="H24" s="31" t="s">
        <v>121</v>
      </c>
      <c r="K24" s="31" t="s">
        <v>122</v>
      </c>
      <c r="S24" s="31" t="s">
        <v>0</v>
      </c>
      <c r="T24" s="31" t="s">
        <v>125</v>
      </c>
      <c r="U24" s="31" t="s">
        <v>130</v>
      </c>
      <c r="V24" s="31" t="s">
        <v>68</v>
      </c>
      <c r="W24" s="32" t="s">
        <v>131</v>
      </c>
    </row>
    <row r="25" spans="2:25" ht="31.5">
      <c r="B25" s="49" t="str">
        <f>'לא סחיר - אופציות'!B7:L7</f>
        <v>7. אופציות</v>
      </c>
      <c r="C25" s="31" t="s">
        <v>52</v>
      </c>
      <c r="G25" s="31" t="s">
        <v>76</v>
      </c>
      <c r="H25" s="31" t="s">
        <v>121</v>
      </c>
      <c r="K25" s="31" t="s">
        <v>122</v>
      </c>
      <c r="S25" s="31" t="s">
        <v>0</v>
      </c>
      <c r="T25" s="31" t="s">
        <v>125</v>
      </c>
      <c r="U25" s="31" t="s">
        <v>130</v>
      </c>
      <c r="V25" s="31" t="s">
        <v>68</v>
      </c>
      <c r="W25" s="32" t="s">
        <v>131</v>
      </c>
    </row>
    <row r="26" spans="2:25" ht="31.5">
      <c r="B26" s="49" t="str">
        <f>'לא סחיר - חוזים עתידיים'!B7:K7</f>
        <v>8. חוזים עתידיים</v>
      </c>
      <c r="C26" s="31" t="s">
        <v>52</v>
      </c>
      <c r="G26" s="31" t="s">
        <v>76</v>
      </c>
      <c r="H26" s="31" t="s">
        <v>121</v>
      </c>
      <c r="K26" s="31" t="s">
        <v>122</v>
      </c>
      <c r="S26" s="31" t="s">
        <v>0</v>
      </c>
      <c r="T26" s="31" t="s">
        <v>125</v>
      </c>
      <c r="U26" s="31" t="s">
        <v>130</v>
      </c>
      <c r="V26" s="32" t="s">
        <v>131</v>
      </c>
    </row>
    <row r="27" spans="2:25" ht="31.5">
      <c r="B27" s="49" t="str">
        <f>'לא סחיר - מוצרים מובנים'!B7:Q7</f>
        <v>9. מוצרים מובנים</v>
      </c>
      <c r="C27" s="31" t="s">
        <v>52</v>
      </c>
      <c r="F27" s="31" t="s">
        <v>59</v>
      </c>
      <c r="I27" s="31" t="s">
        <v>15</v>
      </c>
      <c r="J27" s="31" t="s">
        <v>77</v>
      </c>
      <c r="K27" s="31" t="s">
        <v>122</v>
      </c>
      <c r="L27" s="31" t="s">
        <v>18</v>
      </c>
      <c r="M27" s="31" t="s">
        <v>121</v>
      </c>
      <c r="Q27" s="31" t="s">
        <v>17</v>
      </c>
      <c r="R27" s="31" t="s">
        <v>19</v>
      </c>
      <c r="S27" s="31" t="s">
        <v>0</v>
      </c>
      <c r="T27" s="31" t="s">
        <v>125</v>
      </c>
      <c r="U27" s="31" t="s">
        <v>130</v>
      </c>
      <c r="V27" s="31" t="s">
        <v>68</v>
      </c>
      <c r="W27" s="32" t="s">
        <v>131</v>
      </c>
    </row>
    <row r="28" spans="2:25" ht="31.5">
      <c r="B28" s="53" t="str">
        <f>הלוואות!B6</f>
        <v>1.ד. הלוואות:</v>
      </c>
      <c r="C28" s="31" t="s">
        <v>52</v>
      </c>
      <c r="I28" s="31" t="s">
        <v>15</v>
      </c>
      <c r="J28" s="31" t="s">
        <v>77</v>
      </c>
      <c r="L28" s="31" t="s">
        <v>18</v>
      </c>
      <c r="M28" s="31" t="s">
        <v>121</v>
      </c>
      <c r="Q28" s="14" t="s">
        <v>39</v>
      </c>
      <c r="R28" s="31" t="s">
        <v>19</v>
      </c>
      <c r="S28" s="31" t="s">
        <v>0</v>
      </c>
      <c r="T28" s="31" t="s">
        <v>125</v>
      </c>
      <c r="U28" s="31" t="s">
        <v>130</v>
      </c>
      <c r="V28" s="32" t="s">
        <v>131</v>
      </c>
    </row>
    <row r="29" spans="2:25" ht="47.25">
      <c r="B29" s="53" t="str">
        <f>'פקדונות מעל 3 חודשים'!B6:O6</f>
        <v>1.ה. פקדונות מעל 3 חודשים:</v>
      </c>
      <c r="C29" s="31" t="s">
        <v>52</v>
      </c>
      <c r="E29" s="31" t="s">
        <v>137</v>
      </c>
      <c r="I29" s="31" t="s">
        <v>15</v>
      </c>
      <c r="J29" s="31" t="s">
        <v>77</v>
      </c>
      <c r="L29" s="31" t="s">
        <v>18</v>
      </c>
      <c r="M29" s="31" t="s">
        <v>121</v>
      </c>
      <c r="O29" s="50" t="s">
        <v>61</v>
      </c>
      <c r="P29" s="51"/>
      <c r="R29" s="31" t="s">
        <v>19</v>
      </c>
      <c r="S29" s="31" t="s">
        <v>0</v>
      </c>
      <c r="T29" s="31" t="s">
        <v>125</v>
      </c>
      <c r="U29" s="31" t="s">
        <v>130</v>
      </c>
      <c r="V29" s="32" t="s">
        <v>131</v>
      </c>
    </row>
    <row r="30" spans="2:25" ht="63">
      <c r="B30" s="53" t="str">
        <f>'זכויות מקרקעין'!B6</f>
        <v>1. ו. זכויות במקרקעין:</v>
      </c>
      <c r="C30" s="14" t="s">
        <v>63</v>
      </c>
      <c r="N30" s="50" t="s">
        <v>103</v>
      </c>
      <c r="P30" s="51" t="s">
        <v>64</v>
      </c>
      <c r="U30" s="31" t="s">
        <v>130</v>
      </c>
      <c r="V30" s="15" t="s">
        <v>67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66</v>
      </c>
      <c r="R31" s="14" t="s">
        <v>62</v>
      </c>
      <c r="U31" s="31" t="s">
        <v>130</v>
      </c>
      <c r="V31" s="15" t="s">
        <v>67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127</v>
      </c>
      <c r="Y32" s="15" t="s">
        <v>126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197</v>
      </c>
      <c r="C1" s="78" t="s" vm="1">
        <v>277</v>
      </c>
    </row>
    <row r="2" spans="2:54">
      <c r="B2" s="57" t="s">
        <v>196</v>
      </c>
      <c r="C2" s="78" t="s">
        <v>278</v>
      </c>
    </row>
    <row r="3" spans="2:54">
      <c r="B3" s="57" t="s">
        <v>198</v>
      </c>
      <c r="C3" s="78" t="s">
        <v>279</v>
      </c>
    </row>
    <row r="4" spans="2:54">
      <c r="B4" s="57" t="s">
        <v>199</v>
      </c>
      <c r="C4" s="78" t="s">
        <v>280</v>
      </c>
    </row>
    <row r="6" spans="2:54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1"/>
    </row>
    <row r="7" spans="2:54" ht="26.25" customHeight="1">
      <c r="B7" s="179" t="s">
        <v>118</v>
      </c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2:54" s="3" customFormat="1" ht="78.75">
      <c r="B8" s="23" t="s">
        <v>136</v>
      </c>
      <c r="C8" s="31" t="s">
        <v>52</v>
      </c>
      <c r="D8" s="31" t="s">
        <v>76</v>
      </c>
      <c r="E8" s="31" t="s">
        <v>121</v>
      </c>
      <c r="F8" s="31" t="s">
        <v>122</v>
      </c>
      <c r="G8" s="31" t="s">
        <v>260</v>
      </c>
      <c r="H8" s="31" t="s">
        <v>259</v>
      </c>
      <c r="I8" s="31" t="s">
        <v>130</v>
      </c>
      <c r="J8" s="31" t="s">
        <v>68</v>
      </c>
      <c r="K8" s="31" t="s">
        <v>200</v>
      </c>
      <c r="L8" s="32" t="s">
        <v>202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267</v>
      </c>
      <c r="H9" s="17"/>
      <c r="I9" s="17" t="s">
        <v>263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276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132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258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266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P835"/>
  <sheetViews>
    <sheetView rightToLeft="1" zoomScale="90" zoomScaleNormal="90" workbookViewId="0">
      <selection activeCell="D437" sqref="D437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2851562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42">
      <c r="B1" s="57" t="s">
        <v>197</v>
      </c>
      <c r="C1" s="78" t="s" vm="1">
        <v>277</v>
      </c>
    </row>
    <row r="2" spans="2:42">
      <c r="B2" s="57" t="s">
        <v>196</v>
      </c>
      <c r="C2" s="78" t="s">
        <v>278</v>
      </c>
    </row>
    <row r="3" spans="2:42">
      <c r="B3" s="57" t="s">
        <v>198</v>
      </c>
      <c r="C3" s="78" t="s">
        <v>279</v>
      </c>
    </row>
    <row r="4" spans="2:42">
      <c r="B4" s="57" t="s">
        <v>199</v>
      </c>
      <c r="C4" s="78" t="s">
        <v>280</v>
      </c>
    </row>
    <row r="6" spans="2:42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1"/>
    </row>
    <row r="7" spans="2:42" ht="26.25" customHeight="1">
      <c r="B7" s="179" t="s">
        <v>119</v>
      </c>
      <c r="C7" s="180"/>
      <c r="D7" s="180"/>
      <c r="E7" s="180"/>
      <c r="F7" s="180"/>
      <c r="G7" s="180"/>
      <c r="H7" s="180"/>
      <c r="I7" s="180"/>
      <c r="J7" s="180"/>
      <c r="K7" s="181"/>
    </row>
    <row r="8" spans="2:42" s="3" customFormat="1" ht="63">
      <c r="B8" s="23" t="s">
        <v>136</v>
      </c>
      <c r="C8" s="31" t="s">
        <v>52</v>
      </c>
      <c r="D8" s="31" t="s">
        <v>76</v>
      </c>
      <c r="E8" s="31" t="s">
        <v>121</v>
      </c>
      <c r="F8" s="31" t="s">
        <v>122</v>
      </c>
      <c r="G8" s="31" t="s">
        <v>260</v>
      </c>
      <c r="H8" s="31" t="s">
        <v>259</v>
      </c>
      <c r="I8" s="31" t="s">
        <v>130</v>
      </c>
      <c r="J8" s="31" t="s">
        <v>200</v>
      </c>
      <c r="K8" s="32" t="s">
        <v>202</v>
      </c>
      <c r="L8" s="1"/>
      <c r="AN8" s="1"/>
    </row>
    <row r="9" spans="2:42" s="3" customFormat="1" ht="22.5" customHeight="1">
      <c r="B9" s="16"/>
      <c r="C9" s="17"/>
      <c r="D9" s="17"/>
      <c r="E9" s="17"/>
      <c r="F9" s="17" t="s">
        <v>22</v>
      </c>
      <c r="G9" s="17" t="s">
        <v>267</v>
      </c>
      <c r="H9" s="17"/>
      <c r="I9" s="17" t="s">
        <v>263</v>
      </c>
      <c r="J9" s="33" t="s">
        <v>20</v>
      </c>
      <c r="K9" s="18" t="s">
        <v>20</v>
      </c>
      <c r="AN9" s="1"/>
    </row>
    <row r="10" spans="2:4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N10" s="1"/>
    </row>
    <row r="11" spans="2:42" s="142" customFormat="1" ht="18" customHeight="1">
      <c r="B11" s="79" t="s">
        <v>56</v>
      </c>
      <c r="C11" s="80"/>
      <c r="D11" s="80"/>
      <c r="E11" s="80"/>
      <c r="F11" s="80"/>
      <c r="G11" s="88"/>
      <c r="H11" s="90"/>
      <c r="I11" s="88">
        <f>I12</f>
        <v>-361118.96318999981</v>
      </c>
      <c r="J11" s="89">
        <v>1</v>
      </c>
      <c r="K11" s="89">
        <f>I11/'סכום נכסי הקרן'!$C$42</f>
        <v>-5.510274591089089E-3</v>
      </c>
      <c r="AN11" s="140"/>
    </row>
    <row r="12" spans="2:42" s="140" customFormat="1" ht="19.5" customHeight="1">
      <c r="B12" s="81" t="s">
        <v>38</v>
      </c>
      <c r="C12" s="82"/>
      <c r="D12" s="82"/>
      <c r="E12" s="82"/>
      <c r="F12" s="82"/>
      <c r="G12" s="91"/>
      <c r="H12" s="93"/>
      <c r="I12" s="91">
        <f>I13+I515+I827</f>
        <v>-361118.96318999981</v>
      </c>
      <c r="J12" s="92">
        <v>1.0000000000000002</v>
      </c>
      <c r="K12" s="92">
        <f>I12/'סכום נכסי הקרן'!$C$42</f>
        <v>-5.510274591089089E-3</v>
      </c>
    </row>
    <row r="13" spans="2:42" s="140" customFormat="1">
      <c r="B13" s="102" t="s">
        <v>2482</v>
      </c>
      <c r="C13" s="82"/>
      <c r="D13" s="82"/>
      <c r="E13" s="82"/>
      <c r="F13" s="82"/>
      <c r="G13" s="91"/>
      <c r="H13" s="93"/>
      <c r="I13" s="91">
        <f>SUM(I14:I513)</f>
        <v>-407996.63122999977</v>
      </c>
      <c r="J13" s="92">
        <v>1.1298122624714417</v>
      </c>
      <c r="K13" s="92">
        <f>I13/'סכום נכסי הקרן'!$C$42</f>
        <v>-6.2255757782893129E-3</v>
      </c>
    </row>
    <row r="14" spans="2:42" s="140" customFormat="1">
      <c r="B14" s="87" t="s">
        <v>2483</v>
      </c>
      <c r="C14" s="84" t="s">
        <v>2484</v>
      </c>
      <c r="D14" s="97" t="s">
        <v>1948</v>
      </c>
      <c r="E14" s="97" t="s">
        <v>181</v>
      </c>
      <c r="F14" s="107">
        <v>43307</v>
      </c>
      <c r="G14" s="94">
        <v>21271.8</v>
      </c>
      <c r="H14" s="96">
        <v>-4.2653999999999996</v>
      </c>
      <c r="I14" s="94">
        <v>-0.90733000000000008</v>
      </c>
      <c r="J14" s="95">
        <v>2.5125515301873345E-6</v>
      </c>
      <c r="K14" s="95">
        <f>I14/'סכום נכסי הקרן'!$C$42</f>
        <v>-1.3844848801535645E-8</v>
      </c>
    </row>
    <row r="15" spans="2:42" s="140" customFormat="1">
      <c r="B15" s="87" t="s">
        <v>2483</v>
      </c>
      <c r="C15" s="84" t="s">
        <v>2485</v>
      </c>
      <c r="D15" s="97" t="s">
        <v>1948</v>
      </c>
      <c r="E15" s="97" t="s">
        <v>181</v>
      </c>
      <c r="F15" s="107">
        <v>43412</v>
      </c>
      <c r="G15" s="94">
        <v>54430.5</v>
      </c>
      <c r="H15" s="96">
        <v>-2.9119000000000002</v>
      </c>
      <c r="I15" s="94">
        <v>-1.58494</v>
      </c>
      <c r="J15" s="95">
        <v>4.3889691978167954E-6</v>
      </c>
      <c r="K15" s="95">
        <f>I15/'סכום נכסי הקרן'!$C$42</f>
        <v>-2.4184425357373729E-8</v>
      </c>
    </row>
    <row r="16" spans="2:42" s="150" customFormat="1">
      <c r="B16" s="87" t="s">
        <v>2483</v>
      </c>
      <c r="C16" s="84" t="s">
        <v>2486</v>
      </c>
      <c r="D16" s="97" t="s">
        <v>1948</v>
      </c>
      <c r="E16" s="97" t="s">
        <v>181</v>
      </c>
      <c r="F16" s="107">
        <v>43390</v>
      </c>
      <c r="G16" s="94">
        <v>16238.7</v>
      </c>
      <c r="H16" s="96">
        <v>-3.4847999999999999</v>
      </c>
      <c r="I16" s="94">
        <v>-0.56589</v>
      </c>
      <c r="J16" s="95">
        <v>1.5670459319296293E-6</v>
      </c>
      <c r="K16" s="95">
        <f>I16/'סכום נכסי הקרן'!$C$42</f>
        <v>-8.6348533480663111E-9</v>
      </c>
      <c r="AN16" s="140"/>
      <c r="AP16" s="140"/>
    </row>
    <row r="17" spans="2:42" s="150" customFormat="1">
      <c r="B17" s="87" t="s">
        <v>2483</v>
      </c>
      <c r="C17" s="84" t="s">
        <v>2487</v>
      </c>
      <c r="D17" s="97" t="s">
        <v>1948</v>
      </c>
      <c r="E17" s="97" t="s">
        <v>181</v>
      </c>
      <c r="F17" s="107">
        <v>43396</v>
      </c>
      <c r="G17" s="94">
        <v>90237.5</v>
      </c>
      <c r="H17" s="96">
        <v>-2.8586</v>
      </c>
      <c r="I17" s="94">
        <v>-2.5795599999999999</v>
      </c>
      <c r="J17" s="95">
        <v>7.1432416267620811E-6</v>
      </c>
      <c r="K17" s="95">
        <f>I17/'סכום נכסי הקרן'!$C$42</f>
        <v>-3.9361222680269897E-8</v>
      </c>
      <c r="AN17" s="140"/>
      <c r="AP17" s="140"/>
    </row>
    <row r="18" spans="2:42" s="150" customFormat="1">
      <c r="B18" s="87" t="s">
        <v>2483</v>
      </c>
      <c r="C18" s="84" t="s">
        <v>2488</v>
      </c>
      <c r="D18" s="97" t="s">
        <v>1948</v>
      </c>
      <c r="E18" s="97" t="s">
        <v>181</v>
      </c>
      <c r="F18" s="107">
        <v>43262</v>
      </c>
      <c r="G18" s="94">
        <v>22488</v>
      </c>
      <c r="H18" s="96">
        <v>5.9093999999999998</v>
      </c>
      <c r="I18" s="94">
        <v>1.32891</v>
      </c>
      <c r="J18" s="95">
        <v>-3.6799784576518469E-6</v>
      </c>
      <c r="K18" s="95">
        <f>I18/'סכום נכסי הקרן'!$C$42</f>
        <v>2.0277691711779324E-8</v>
      </c>
      <c r="AN18" s="140"/>
      <c r="AP18" s="140"/>
    </row>
    <row r="19" spans="2:42" s="140" customFormat="1">
      <c r="B19" s="87" t="s">
        <v>2483</v>
      </c>
      <c r="C19" s="84" t="s">
        <v>2489</v>
      </c>
      <c r="D19" s="97" t="s">
        <v>1948</v>
      </c>
      <c r="E19" s="97" t="s">
        <v>181</v>
      </c>
      <c r="F19" s="107">
        <v>43264</v>
      </c>
      <c r="G19" s="94">
        <v>24475.5</v>
      </c>
      <c r="H19" s="96">
        <v>-6.1345000000000001</v>
      </c>
      <c r="I19" s="94">
        <v>-1.50146</v>
      </c>
      <c r="J19" s="95">
        <v>4.1577988389175659E-6</v>
      </c>
      <c r="K19" s="95">
        <f>I19/'סכום נכסי הקרן'!$C$42</f>
        <v>-2.2910613207491991E-8</v>
      </c>
    </row>
    <row r="20" spans="2:42" s="140" customFormat="1">
      <c r="B20" s="87" t="s">
        <v>2483</v>
      </c>
      <c r="C20" s="84" t="s">
        <v>2490</v>
      </c>
      <c r="D20" s="97" t="s">
        <v>1948</v>
      </c>
      <c r="E20" s="97" t="s">
        <v>181</v>
      </c>
      <c r="F20" s="107">
        <v>43349</v>
      </c>
      <c r="G20" s="94">
        <v>35185</v>
      </c>
      <c r="H20" s="96">
        <v>-5.4717000000000002</v>
      </c>
      <c r="I20" s="94">
        <v>-1.9252199999999999</v>
      </c>
      <c r="J20" s="95">
        <v>5.3312625582172521E-6</v>
      </c>
      <c r="K20" s="95">
        <f>I20/'סכום נכסי הקרן'!$C$42</f>
        <v>-2.9376720498266839E-8</v>
      </c>
    </row>
    <row r="21" spans="2:42" s="140" customFormat="1">
      <c r="B21" s="87" t="s">
        <v>2483</v>
      </c>
      <c r="C21" s="84" t="s">
        <v>2491</v>
      </c>
      <c r="D21" s="97" t="s">
        <v>1948</v>
      </c>
      <c r="E21" s="97" t="s">
        <v>181</v>
      </c>
      <c r="F21" s="107">
        <v>43255</v>
      </c>
      <c r="G21" s="94">
        <v>152262.76</v>
      </c>
      <c r="H21" s="96">
        <v>-6.9934000000000003</v>
      </c>
      <c r="I21" s="94">
        <v>-10.648280000000002</v>
      </c>
      <c r="J21" s="95">
        <v>2.9486903560846869E-5</v>
      </c>
      <c r="K21" s="95">
        <f>I21/'סכום נכסי הקרן'!$C$42</f>
        <v>-1.6248093482681714E-7</v>
      </c>
    </row>
    <row r="22" spans="2:42" s="140" customFormat="1">
      <c r="B22" s="87" t="s">
        <v>2483</v>
      </c>
      <c r="C22" s="84" t="s">
        <v>2492</v>
      </c>
      <c r="D22" s="97" t="s">
        <v>1948</v>
      </c>
      <c r="E22" s="97" t="s">
        <v>181</v>
      </c>
      <c r="F22" s="107">
        <v>43313</v>
      </c>
      <c r="G22" s="94">
        <v>334781.40000000002</v>
      </c>
      <c r="H22" s="96">
        <v>-3.0926</v>
      </c>
      <c r="I22" s="94">
        <v>-10.35345</v>
      </c>
      <c r="J22" s="95">
        <v>2.8670469002698086E-5</v>
      </c>
      <c r="K22" s="95">
        <f>I22/'סכום נכסי הקרן'!$C$42</f>
        <v>-1.5798215624332848E-7</v>
      </c>
    </row>
    <row r="23" spans="2:42" s="140" customFormat="1">
      <c r="B23" s="87" t="s">
        <v>2483</v>
      </c>
      <c r="C23" s="84" t="s">
        <v>2493</v>
      </c>
      <c r="D23" s="97" t="s">
        <v>1948</v>
      </c>
      <c r="E23" s="97" t="s">
        <v>181</v>
      </c>
      <c r="F23" s="107">
        <v>43430</v>
      </c>
      <c r="G23" s="94">
        <v>55552.5</v>
      </c>
      <c r="H23" s="96">
        <v>-0.83420000000000005</v>
      </c>
      <c r="I23" s="94">
        <v>-0.46341000000000004</v>
      </c>
      <c r="J23" s="95">
        <v>1.2832613322651213E-6</v>
      </c>
      <c r="K23" s="95">
        <f>I23/'סכום נכסי הקרן'!$C$42</f>
        <v>-7.0711222852982197E-9</v>
      </c>
    </row>
    <row r="24" spans="2:42" s="140" customFormat="1">
      <c r="B24" s="87" t="s">
        <v>2483</v>
      </c>
      <c r="C24" s="84" t="s">
        <v>2494</v>
      </c>
      <c r="D24" s="97" t="s">
        <v>1948</v>
      </c>
      <c r="E24" s="97" t="s">
        <v>181</v>
      </c>
      <c r="F24" s="107">
        <v>43433</v>
      </c>
      <c r="G24" s="94">
        <v>117987.2</v>
      </c>
      <c r="H24" s="96">
        <v>-1.2825</v>
      </c>
      <c r="I24" s="94">
        <v>-1.51318</v>
      </c>
      <c r="J24" s="95">
        <v>4.1902535179580419E-6</v>
      </c>
      <c r="K24" s="95">
        <f>I24/'סכום נכסי הקרן'!$C$42</f>
        <v>-2.3089447400072418E-8</v>
      </c>
    </row>
    <row r="25" spans="2:42" s="140" customFormat="1">
      <c r="B25" s="87" t="s">
        <v>2483</v>
      </c>
      <c r="C25" s="84" t="s">
        <v>2495</v>
      </c>
      <c r="D25" s="97" t="s">
        <v>1948</v>
      </c>
      <c r="E25" s="97" t="s">
        <v>181</v>
      </c>
      <c r="F25" s="107">
        <v>43437</v>
      </c>
      <c r="G25" s="94">
        <v>56220</v>
      </c>
      <c r="H25" s="96">
        <v>1.1131</v>
      </c>
      <c r="I25" s="94">
        <v>0.62575999999999998</v>
      </c>
      <c r="J25" s="95">
        <v>-1.7328361737515857E-6</v>
      </c>
      <c r="K25" s="95">
        <f>I25/'סכום נכסי הקרן'!$C$42</f>
        <v>9.54840310146137E-9</v>
      </c>
    </row>
    <row r="26" spans="2:42" s="140" customFormat="1">
      <c r="B26" s="87" t="s">
        <v>2483</v>
      </c>
      <c r="C26" s="84" t="s">
        <v>2496</v>
      </c>
      <c r="D26" s="97" t="s">
        <v>1948</v>
      </c>
      <c r="E26" s="97" t="s">
        <v>181</v>
      </c>
      <c r="F26" s="107">
        <v>43445</v>
      </c>
      <c r="G26" s="94">
        <v>78376.2</v>
      </c>
      <c r="H26" s="96">
        <v>-5.91E-2</v>
      </c>
      <c r="I26" s="94">
        <v>-4.632E-2</v>
      </c>
      <c r="J26" s="95">
        <v>1.2826798064461367E-7</v>
      </c>
      <c r="K26" s="95">
        <f>I26/'סכום נכסי הקרן'!$C$42</f>
        <v>-7.0679179183663172E-10</v>
      </c>
    </row>
    <row r="27" spans="2:42" s="140" customFormat="1">
      <c r="B27" s="87" t="s">
        <v>2483</v>
      </c>
      <c r="C27" s="84" t="s">
        <v>2497</v>
      </c>
      <c r="D27" s="97" t="s">
        <v>1948</v>
      </c>
      <c r="E27" s="97" t="s">
        <v>181</v>
      </c>
      <c r="F27" s="107">
        <v>43460</v>
      </c>
      <c r="G27" s="94">
        <v>48825.4</v>
      </c>
      <c r="H27" s="96">
        <v>0.56940000000000002</v>
      </c>
      <c r="I27" s="94">
        <v>0.27800000000000002</v>
      </c>
      <c r="J27" s="95">
        <v>-7.6982941751300954E-7</v>
      </c>
      <c r="K27" s="95">
        <f>I27/'סכום נכסי הקרן'!$C$42</f>
        <v>4.2419714622319433E-9</v>
      </c>
    </row>
    <row r="28" spans="2:42" s="140" customFormat="1">
      <c r="B28" s="87" t="s">
        <v>2483</v>
      </c>
      <c r="C28" s="84" t="s">
        <v>2498</v>
      </c>
      <c r="D28" s="97" t="s">
        <v>1948</v>
      </c>
      <c r="E28" s="97" t="s">
        <v>181</v>
      </c>
      <c r="F28" s="107">
        <v>43258</v>
      </c>
      <c r="G28" s="94">
        <v>52633500</v>
      </c>
      <c r="H28" s="96">
        <v>-6.7687999999999997</v>
      </c>
      <c r="I28" s="94">
        <v>-3562.6423599999998</v>
      </c>
      <c r="J28" s="95">
        <v>9.8655643626114151E-3</v>
      </c>
      <c r="K28" s="95">
        <f>I28/'סכום נכסי הקרן'!$C$42</f>
        <v>-5.4361968421793742E-5</v>
      </c>
    </row>
    <row r="29" spans="2:42" s="140" customFormat="1">
      <c r="B29" s="87" t="s">
        <v>2483</v>
      </c>
      <c r="C29" s="84" t="s">
        <v>2499</v>
      </c>
      <c r="D29" s="97" t="s">
        <v>1948</v>
      </c>
      <c r="E29" s="97" t="s">
        <v>181</v>
      </c>
      <c r="F29" s="107">
        <v>43132</v>
      </c>
      <c r="G29" s="94">
        <v>335550</v>
      </c>
      <c r="H29" s="96">
        <v>-11.2874</v>
      </c>
      <c r="I29" s="94">
        <v>-37.874890000000001</v>
      </c>
      <c r="J29" s="95">
        <v>1.0488203060096873E-4</v>
      </c>
      <c r="K29" s="95">
        <f>I29/'סכום נכסי הקרן'!$C$42</f>
        <v>-5.7792878602580574E-7</v>
      </c>
    </row>
    <row r="30" spans="2:42" s="140" customFormat="1">
      <c r="B30" s="87" t="s">
        <v>2483</v>
      </c>
      <c r="C30" s="84" t="s">
        <v>2500</v>
      </c>
      <c r="D30" s="97" t="s">
        <v>1948</v>
      </c>
      <c r="E30" s="97" t="s">
        <v>181</v>
      </c>
      <c r="F30" s="107">
        <v>43326</v>
      </c>
      <c r="G30" s="94">
        <v>107727000</v>
      </c>
      <c r="H30" s="96">
        <v>-2.6206999999999998</v>
      </c>
      <c r="I30" s="94">
        <v>-2823.2370299999998</v>
      </c>
      <c r="J30" s="95">
        <v>7.8180248859930166E-3</v>
      </c>
      <c r="K30" s="95">
        <f>I30/'סכום נכסי הקרן'!$C$42</f>
        <v>-4.3079463713584416E-5</v>
      </c>
    </row>
    <row r="31" spans="2:42" s="140" customFormat="1">
      <c r="B31" s="87" t="s">
        <v>2483</v>
      </c>
      <c r="C31" s="84" t="s">
        <v>2501</v>
      </c>
      <c r="D31" s="97" t="s">
        <v>1948</v>
      </c>
      <c r="E31" s="97" t="s">
        <v>181</v>
      </c>
      <c r="F31" s="107">
        <v>43136</v>
      </c>
      <c r="G31" s="94">
        <v>6746</v>
      </c>
      <c r="H31" s="96">
        <v>-11.0975</v>
      </c>
      <c r="I31" s="94">
        <v>-0.74863999999999997</v>
      </c>
      <c r="J31" s="95">
        <v>2.0731118529746019E-6</v>
      </c>
      <c r="K31" s="95">
        <f>I31/'סכום נכסי הקרן'!$C$42</f>
        <v>-1.1423415523328496E-8</v>
      </c>
    </row>
    <row r="32" spans="2:42" s="140" customFormat="1">
      <c r="B32" s="87" t="s">
        <v>2483</v>
      </c>
      <c r="C32" s="84" t="s">
        <v>2502</v>
      </c>
      <c r="D32" s="97" t="s">
        <v>1948</v>
      </c>
      <c r="E32" s="97" t="s">
        <v>181</v>
      </c>
      <c r="F32" s="107">
        <v>43396</v>
      </c>
      <c r="G32" s="94">
        <v>1263.33</v>
      </c>
      <c r="H32" s="96">
        <v>-2.8582999999999998</v>
      </c>
      <c r="I32" s="94">
        <v>-3.6109999999999996E-2</v>
      </c>
      <c r="J32" s="95">
        <v>9.9994749159693417E-8</v>
      </c>
      <c r="K32" s="95">
        <f>I32/'סכום נכסי הקרן'!$C$42</f>
        <v>-5.5099852338559512E-10</v>
      </c>
    </row>
    <row r="33" spans="2:11" s="140" customFormat="1">
      <c r="B33" s="87" t="s">
        <v>2483</v>
      </c>
      <c r="C33" s="84" t="s">
        <v>2503</v>
      </c>
      <c r="D33" s="97" t="s">
        <v>1948</v>
      </c>
      <c r="E33" s="97" t="s">
        <v>181</v>
      </c>
      <c r="F33" s="107">
        <v>43258</v>
      </c>
      <c r="G33" s="94">
        <v>594269</v>
      </c>
      <c r="H33" s="96">
        <v>-6.8257000000000003</v>
      </c>
      <c r="I33" s="94">
        <v>-40.56324</v>
      </c>
      <c r="J33" s="95">
        <v>1.1232653029367053E-4</v>
      </c>
      <c r="K33" s="95">
        <f>I33/'סכום נכסי הקרן'!$C$42</f>
        <v>-6.1895002336570234E-7</v>
      </c>
    </row>
    <row r="34" spans="2:11" s="140" customFormat="1">
      <c r="B34" s="87" t="s">
        <v>2483</v>
      </c>
      <c r="C34" s="84" t="s">
        <v>2504</v>
      </c>
      <c r="D34" s="97" t="s">
        <v>1948</v>
      </c>
      <c r="E34" s="97" t="s">
        <v>181</v>
      </c>
      <c r="F34" s="107">
        <v>43313</v>
      </c>
      <c r="G34" s="94">
        <v>125993</v>
      </c>
      <c r="H34" s="96">
        <v>-3.0926</v>
      </c>
      <c r="I34" s="94">
        <v>-3.8964600000000003</v>
      </c>
      <c r="J34" s="95">
        <v>1.0789962345909141E-5</v>
      </c>
      <c r="K34" s="95">
        <f>I34/'סכום נכסי הקרן'!$C$42</f>
        <v>-5.9455655121324743E-8</v>
      </c>
    </row>
    <row r="35" spans="2:11" s="140" customFormat="1">
      <c r="B35" s="87" t="s">
        <v>2483</v>
      </c>
      <c r="C35" s="84" t="s">
        <v>2505</v>
      </c>
      <c r="D35" s="97" t="s">
        <v>1948</v>
      </c>
      <c r="E35" s="97" t="s">
        <v>181</v>
      </c>
      <c r="F35" s="107">
        <v>43116</v>
      </c>
      <c r="G35" s="94">
        <v>5023800</v>
      </c>
      <c r="H35" s="96">
        <v>-11.7387</v>
      </c>
      <c r="I35" s="94">
        <v>-589.73059000000001</v>
      </c>
      <c r="J35" s="95">
        <v>1.6330645920478539E-3</v>
      </c>
      <c r="K35" s="95">
        <f>I35/'סכום נכסי הקרן'!$C$42</f>
        <v>-8.9986342920331181E-6</v>
      </c>
    </row>
    <row r="36" spans="2:11" s="140" customFormat="1">
      <c r="B36" s="87" t="s">
        <v>2483</v>
      </c>
      <c r="C36" s="84" t="s">
        <v>2506</v>
      </c>
      <c r="D36" s="97" t="s">
        <v>1948</v>
      </c>
      <c r="E36" s="97" t="s">
        <v>181</v>
      </c>
      <c r="F36" s="107">
        <v>43396</v>
      </c>
      <c r="G36" s="94">
        <v>541425</v>
      </c>
      <c r="H36" s="96">
        <v>-2.8586</v>
      </c>
      <c r="I36" s="94">
        <v>-15.477349999999999</v>
      </c>
      <c r="J36" s="95">
        <v>4.285942206886682E-5</v>
      </c>
      <c r="K36" s="95">
        <f>I36/'סכום נכסי הקרן'!$C$42</f>
        <v>-2.3616718349271785E-7</v>
      </c>
    </row>
    <row r="37" spans="2:11" s="140" customFormat="1">
      <c r="B37" s="87" t="s">
        <v>2483</v>
      </c>
      <c r="C37" s="84" t="s">
        <v>2507</v>
      </c>
      <c r="D37" s="97" t="s">
        <v>1948</v>
      </c>
      <c r="E37" s="97" t="s">
        <v>181</v>
      </c>
      <c r="F37" s="107">
        <v>43341</v>
      </c>
      <c r="G37" s="94">
        <v>2138400</v>
      </c>
      <c r="H37" s="96">
        <v>-4.1269</v>
      </c>
      <c r="I37" s="94">
        <v>-88.248699999999999</v>
      </c>
      <c r="J37" s="95">
        <v>2.4437570258014501E-4</v>
      </c>
      <c r="K37" s="95">
        <f>I37/'סכום נכסי הקרן'!$C$42</f>
        <v>-1.3465772193491658E-6</v>
      </c>
    </row>
    <row r="38" spans="2:11" s="140" customFormat="1">
      <c r="B38" s="87" t="s">
        <v>2483</v>
      </c>
      <c r="C38" s="84" t="s">
        <v>2508</v>
      </c>
      <c r="D38" s="97" t="s">
        <v>1948</v>
      </c>
      <c r="E38" s="97" t="s">
        <v>181</v>
      </c>
      <c r="F38" s="107">
        <v>43326</v>
      </c>
      <c r="G38" s="94">
        <v>9752670</v>
      </c>
      <c r="H38" s="96">
        <v>-2.6354000000000002</v>
      </c>
      <c r="I38" s="94">
        <v>-257.02498000000003</v>
      </c>
      <c r="J38" s="95">
        <v>7.1174600949529829E-4</v>
      </c>
      <c r="K38" s="95">
        <f>I38/'סכום נכסי הקרן'!$C$42</f>
        <v>-3.9219159361177561E-6</v>
      </c>
    </row>
    <row r="39" spans="2:11" s="140" customFormat="1">
      <c r="B39" s="87" t="s">
        <v>2483</v>
      </c>
      <c r="C39" s="84" t="s">
        <v>2509</v>
      </c>
      <c r="D39" s="97" t="s">
        <v>1948</v>
      </c>
      <c r="E39" s="97" t="s">
        <v>181</v>
      </c>
      <c r="F39" s="107">
        <v>43396</v>
      </c>
      <c r="G39" s="94">
        <v>3609500</v>
      </c>
      <c r="H39" s="96">
        <v>-2.8586</v>
      </c>
      <c r="I39" s="94">
        <v>-103.18232</v>
      </c>
      <c r="J39" s="95">
        <v>2.8572944353683793E-4</v>
      </c>
      <c r="K39" s="95">
        <f>I39/'סכום נכסי הקרן'!$C$42</f>
        <v>-1.5744476864995837E-6</v>
      </c>
    </row>
    <row r="40" spans="2:11" s="140" customFormat="1">
      <c r="B40" s="87" t="s">
        <v>2483</v>
      </c>
      <c r="C40" s="84" t="s">
        <v>2510</v>
      </c>
      <c r="D40" s="97" t="s">
        <v>1948</v>
      </c>
      <c r="E40" s="97" t="s">
        <v>181</v>
      </c>
      <c r="F40" s="107">
        <v>43318</v>
      </c>
      <c r="G40" s="94">
        <v>53745000</v>
      </c>
      <c r="H40" s="96">
        <v>-3.0249999999999999</v>
      </c>
      <c r="I40" s="94">
        <v>-1625.7680500000001</v>
      </c>
      <c r="J40" s="95">
        <v>4.5020290321682059E-3</v>
      </c>
      <c r="K40" s="95">
        <f>I40/'סכום נכסי הקרן'!$C$42</f>
        <v>-2.4807416087440559E-5</v>
      </c>
    </row>
    <row r="41" spans="2:11" s="140" customFormat="1">
      <c r="B41" s="87" t="s">
        <v>2483</v>
      </c>
      <c r="C41" s="84" t="s">
        <v>2511</v>
      </c>
      <c r="D41" s="97" t="s">
        <v>1948</v>
      </c>
      <c r="E41" s="97" t="s">
        <v>181</v>
      </c>
      <c r="F41" s="107">
        <v>43368</v>
      </c>
      <c r="G41" s="94">
        <v>105270</v>
      </c>
      <c r="H41" s="96">
        <v>-5.5586000000000002</v>
      </c>
      <c r="I41" s="94">
        <v>-5.8515800000000002</v>
      </c>
      <c r="J41" s="95">
        <v>1.6204023104067541E-5</v>
      </c>
      <c r="K41" s="95">
        <f>I41/'סכום נכסי הקרן'!$C$42</f>
        <v>-8.9288616435133792E-8</v>
      </c>
    </row>
    <row r="42" spans="2:11" s="140" customFormat="1">
      <c r="B42" s="87" t="s">
        <v>2483</v>
      </c>
      <c r="C42" s="84" t="s">
        <v>2512</v>
      </c>
      <c r="D42" s="97" t="s">
        <v>1948</v>
      </c>
      <c r="E42" s="97" t="s">
        <v>181</v>
      </c>
      <c r="F42" s="107">
        <v>43255</v>
      </c>
      <c r="G42" s="94">
        <v>11480057.16</v>
      </c>
      <c r="H42" s="96">
        <v>-6.9934000000000003</v>
      </c>
      <c r="I42" s="94">
        <v>-802.84114999999997</v>
      </c>
      <c r="J42" s="95">
        <v>2.2232040822301245E-3</v>
      </c>
      <c r="K42" s="95">
        <f>I42/'סכום נכסי הקרן'!$C$42</f>
        <v>-1.2250464917285881E-5</v>
      </c>
    </row>
    <row r="43" spans="2:11" s="140" customFormat="1">
      <c r="B43" s="87" t="s">
        <v>2483</v>
      </c>
      <c r="C43" s="84" t="s">
        <v>2513</v>
      </c>
      <c r="D43" s="97" t="s">
        <v>1948</v>
      </c>
      <c r="E43" s="97" t="s">
        <v>181</v>
      </c>
      <c r="F43" s="107">
        <v>43284</v>
      </c>
      <c r="G43" s="94">
        <v>53475000</v>
      </c>
      <c r="H43" s="96">
        <v>-3.7534999999999998</v>
      </c>
      <c r="I43" s="94">
        <v>-2007.18958</v>
      </c>
      <c r="J43" s="95">
        <v>5.5582503065092883E-3</v>
      </c>
      <c r="K43" s="95">
        <f>I43/'סכום נכסי הקרן'!$C$42</f>
        <v>-3.0627485315285324E-5</v>
      </c>
    </row>
    <row r="44" spans="2:11" s="140" customFormat="1">
      <c r="B44" s="87" t="s">
        <v>2483</v>
      </c>
      <c r="C44" s="84" t="s">
        <v>2514</v>
      </c>
      <c r="D44" s="97" t="s">
        <v>1948</v>
      </c>
      <c r="E44" s="97" t="s">
        <v>181</v>
      </c>
      <c r="F44" s="107">
        <v>43255</v>
      </c>
      <c r="G44" s="94">
        <v>2453150</v>
      </c>
      <c r="H44" s="96">
        <v>-6.7877999999999998</v>
      </c>
      <c r="I44" s="94">
        <v>-166.51590999999999</v>
      </c>
      <c r="J44" s="95">
        <v>4.6111095684154207E-4</v>
      </c>
      <c r="K44" s="95">
        <f>I44/'סכום נכסי הקרן'!$C$42</f>
        <v>-2.5408479792359088E-6</v>
      </c>
    </row>
    <row r="45" spans="2:11" s="140" customFormat="1">
      <c r="B45" s="87" t="s">
        <v>2483</v>
      </c>
      <c r="C45" s="84" t="s">
        <v>2490</v>
      </c>
      <c r="D45" s="97" t="s">
        <v>1948</v>
      </c>
      <c r="E45" s="97" t="s">
        <v>181</v>
      </c>
      <c r="F45" s="107">
        <v>43318</v>
      </c>
      <c r="G45" s="94">
        <v>1442980</v>
      </c>
      <c r="H45" s="96">
        <v>2.1389</v>
      </c>
      <c r="I45" s="94">
        <v>30.864609999999999</v>
      </c>
      <c r="J45" s="95">
        <v>-8.5469369561389226E-5</v>
      </c>
      <c r="K45" s="95">
        <f>I45/'סכום נכסי הקרן'!$C$42</f>
        <v>4.7095969357164986E-7</v>
      </c>
    </row>
    <row r="46" spans="2:11" s="140" customFormat="1">
      <c r="B46" s="87" t="s">
        <v>2483</v>
      </c>
      <c r="C46" s="84" t="s">
        <v>2515</v>
      </c>
      <c r="D46" s="97" t="s">
        <v>1948</v>
      </c>
      <c r="E46" s="97" t="s">
        <v>181</v>
      </c>
      <c r="F46" s="107">
        <v>43314</v>
      </c>
      <c r="G46" s="94">
        <v>10958650</v>
      </c>
      <c r="H46" s="96">
        <v>-2.7526999999999999</v>
      </c>
      <c r="I46" s="94">
        <v>-301.65546000000001</v>
      </c>
      <c r="J46" s="95">
        <v>8.353354210842407E-4</v>
      </c>
      <c r="K46" s="95">
        <f>I46/'סכום נכסי הקרן'!$C$42</f>
        <v>-4.6029275278649265E-6</v>
      </c>
    </row>
    <row r="47" spans="2:11" s="140" customFormat="1">
      <c r="B47" s="87" t="s">
        <v>2483</v>
      </c>
      <c r="C47" s="84" t="s">
        <v>2516</v>
      </c>
      <c r="D47" s="97" t="s">
        <v>1948</v>
      </c>
      <c r="E47" s="97" t="s">
        <v>181</v>
      </c>
      <c r="F47" s="107">
        <v>43396</v>
      </c>
      <c r="G47" s="94">
        <v>2707125</v>
      </c>
      <c r="H47" s="96">
        <v>-2.8586</v>
      </c>
      <c r="I47" s="94">
        <v>-77.386740000000003</v>
      </c>
      <c r="J47" s="95">
        <v>2.1429708265262846E-4</v>
      </c>
      <c r="K47" s="95">
        <f>I47/'סכום נכסי הקרן'!$C$42</f>
        <v>-1.1808357648746878E-6</v>
      </c>
    </row>
    <row r="48" spans="2:11" s="140" customFormat="1">
      <c r="B48" s="87" t="s">
        <v>2483</v>
      </c>
      <c r="C48" s="84" t="s">
        <v>2517</v>
      </c>
      <c r="D48" s="97" t="s">
        <v>1948</v>
      </c>
      <c r="E48" s="97" t="s">
        <v>181</v>
      </c>
      <c r="F48" s="107">
        <v>43171</v>
      </c>
      <c r="G48" s="94">
        <v>1691950</v>
      </c>
      <c r="H48" s="96">
        <v>-10.7126</v>
      </c>
      <c r="I48" s="94">
        <v>-181.25173000000001</v>
      </c>
      <c r="J48" s="95">
        <v>5.0191695586016287E-4</v>
      </c>
      <c r="K48" s="95">
        <f>I48/'סכום נכסי הקרן'!$C$42</f>
        <v>-2.7657002379142784E-6</v>
      </c>
    </row>
    <row r="49" spans="2:11" s="140" customFormat="1">
      <c r="B49" s="87" t="s">
        <v>2483</v>
      </c>
      <c r="C49" s="84" t="s">
        <v>2518</v>
      </c>
      <c r="D49" s="97" t="s">
        <v>1948</v>
      </c>
      <c r="E49" s="97" t="s">
        <v>181</v>
      </c>
      <c r="F49" s="107">
        <v>43255</v>
      </c>
      <c r="G49" s="94">
        <v>1907620</v>
      </c>
      <c r="H49" s="96">
        <v>-6.9934000000000003</v>
      </c>
      <c r="I49" s="94">
        <v>-133.40664000000001</v>
      </c>
      <c r="J49" s="95">
        <v>3.6942574087614298E-4</v>
      </c>
      <c r="K49" s="95">
        <f>I49/'סכום נכסי הקרן'!$C$42</f>
        <v>-2.0356372652958652E-6</v>
      </c>
    </row>
    <row r="50" spans="2:11" s="140" customFormat="1">
      <c r="B50" s="87" t="s">
        <v>2483</v>
      </c>
      <c r="C50" s="84" t="s">
        <v>2519</v>
      </c>
      <c r="D50" s="97" t="s">
        <v>1948</v>
      </c>
      <c r="E50" s="97" t="s">
        <v>181</v>
      </c>
      <c r="F50" s="107">
        <v>43313</v>
      </c>
      <c r="G50" s="94">
        <v>1799900</v>
      </c>
      <c r="H50" s="96">
        <v>-3.0926</v>
      </c>
      <c r="I50" s="94">
        <v>-55.663730000000001</v>
      </c>
      <c r="J50" s="95">
        <v>1.541423627428109E-4</v>
      </c>
      <c r="K50" s="95">
        <f>I50/'סכום נכסי הקרן'!$C$42</f>
        <v>-8.4936674151577014E-7</v>
      </c>
    </row>
    <row r="51" spans="2:11" s="140" customFormat="1">
      <c r="B51" s="87" t="s">
        <v>2483</v>
      </c>
      <c r="C51" s="84" t="s">
        <v>2520</v>
      </c>
      <c r="D51" s="97" t="s">
        <v>1948</v>
      </c>
      <c r="E51" s="97" t="s">
        <v>181</v>
      </c>
      <c r="F51" s="107">
        <v>43136</v>
      </c>
      <c r="G51" s="94">
        <v>10119</v>
      </c>
      <c r="H51" s="96">
        <v>-11.0975</v>
      </c>
      <c r="I51" s="94">
        <v>-1.12296</v>
      </c>
      <c r="J51" s="95">
        <v>3.1096677794619033E-6</v>
      </c>
      <c r="K51" s="95">
        <f>I51/'סכום נכסי הקרן'!$C$42</f>
        <v>-1.7135123284992746E-8</v>
      </c>
    </row>
    <row r="52" spans="2:11" s="140" customFormat="1">
      <c r="B52" s="87" t="s">
        <v>2483</v>
      </c>
      <c r="C52" s="84" t="s">
        <v>2521</v>
      </c>
      <c r="D52" s="97" t="s">
        <v>1948</v>
      </c>
      <c r="E52" s="97" t="s">
        <v>181</v>
      </c>
      <c r="F52" s="107">
        <v>43410</v>
      </c>
      <c r="G52" s="94">
        <v>145164000</v>
      </c>
      <c r="H52" s="96">
        <v>-2.4100999999999999</v>
      </c>
      <c r="I52" s="94">
        <v>-3498.5921899999998</v>
      </c>
      <c r="J52" s="95">
        <v>9.6881985170621E-3</v>
      </c>
      <c r="K52" s="95">
        <f>I52/'סכום נכסי הקרן'!$C$42</f>
        <v>-5.3384633913552363E-5</v>
      </c>
    </row>
    <row r="53" spans="2:11" s="140" customFormat="1">
      <c r="B53" s="87" t="s">
        <v>2483</v>
      </c>
      <c r="C53" s="84" t="s">
        <v>2522</v>
      </c>
      <c r="D53" s="97" t="s">
        <v>1948</v>
      </c>
      <c r="E53" s="97" t="s">
        <v>181</v>
      </c>
      <c r="F53" s="107">
        <v>43269</v>
      </c>
      <c r="G53" s="94">
        <v>8830000</v>
      </c>
      <c r="H53" s="96">
        <v>-4.8723000000000001</v>
      </c>
      <c r="I53" s="94">
        <v>-430.22613999999999</v>
      </c>
      <c r="J53" s="95">
        <v>1.1913695638671598E-3</v>
      </c>
      <c r="K53" s="95">
        <f>I53/'סכום נכסי הקרן'!$C$42</f>
        <v>-6.5647734107417435E-6</v>
      </c>
    </row>
    <row r="54" spans="2:11" s="140" customFormat="1">
      <c r="B54" s="87" t="s">
        <v>2483</v>
      </c>
      <c r="C54" s="84" t="s">
        <v>2523</v>
      </c>
      <c r="D54" s="97" t="s">
        <v>1948</v>
      </c>
      <c r="E54" s="97" t="s">
        <v>181</v>
      </c>
      <c r="F54" s="107">
        <v>43298</v>
      </c>
      <c r="G54" s="94">
        <v>243620</v>
      </c>
      <c r="H54" s="96">
        <v>4.2706999999999997</v>
      </c>
      <c r="I54" s="94">
        <v>10.40418</v>
      </c>
      <c r="J54" s="95">
        <v>-2.8810949025541377E-5</v>
      </c>
      <c r="K54" s="95">
        <f>I54/'סכום נכסי הקרן'!$C$42</f>
        <v>1.5875623974073504E-7</v>
      </c>
    </row>
    <row r="55" spans="2:11" s="140" customFormat="1">
      <c r="B55" s="87" t="s">
        <v>2483</v>
      </c>
      <c r="C55" s="84" t="s">
        <v>2524</v>
      </c>
      <c r="D55" s="97" t="s">
        <v>1948</v>
      </c>
      <c r="E55" s="97" t="s">
        <v>181</v>
      </c>
      <c r="F55" s="107">
        <v>43402</v>
      </c>
      <c r="G55" s="94">
        <v>29158.400000000001</v>
      </c>
      <c r="H55" s="96">
        <v>-1.8635999999999999</v>
      </c>
      <c r="I55" s="94">
        <v>-0.54339999999999999</v>
      </c>
      <c r="J55" s="95">
        <v>1.50476728588694E-6</v>
      </c>
      <c r="K55" s="95">
        <f>I55/'סכום נכסי הקרן'!$C$42</f>
        <v>-8.2916809085497768E-9</v>
      </c>
    </row>
    <row r="56" spans="2:11" s="140" customFormat="1">
      <c r="B56" s="87" t="s">
        <v>2483</v>
      </c>
      <c r="C56" s="84" t="s">
        <v>2525</v>
      </c>
      <c r="D56" s="97" t="s">
        <v>1948</v>
      </c>
      <c r="E56" s="97" t="s">
        <v>181</v>
      </c>
      <c r="F56" s="107">
        <v>43103</v>
      </c>
      <c r="G56" s="94">
        <v>206505.81</v>
      </c>
      <c r="H56" s="96">
        <v>-10.511100000000001</v>
      </c>
      <c r="I56" s="94">
        <v>-21.706</v>
      </c>
      <c r="J56" s="95">
        <v>6.0107616318479798E-5</v>
      </c>
      <c r="K56" s="95">
        <f>I56/'סכום נכסי הקרן'!$C$42</f>
        <v>-3.3120946963743368E-7</v>
      </c>
    </row>
    <row r="57" spans="2:11" s="140" customFormat="1">
      <c r="B57" s="87" t="s">
        <v>2483</v>
      </c>
      <c r="C57" s="84" t="s">
        <v>2526</v>
      </c>
      <c r="D57" s="97" t="s">
        <v>1948</v>
      </c>
      <c r="E57" s="97" t="s">
        <v>181</v>
      </c>
      <c r="F57" s="107">
        <v>43396</v>
      </c>
      <c r="G57" s="94">
        <v>90237.5</v>
      </c>
      <c r="H57" s="96">
        <v>-2.8586</v>
      </c>
      <c r="I57" s="94">
        <v>-2.5795599999999999</v>
      </c>
      <c r="J57" s="95">
        <v>7.1432416267620811E-6</v>
      </c>
      <c r="K57" s="95">
        <f>I57/'סכום נכסי הקרן'!$C$42</f>
        <v>-3.9361222680269897E-8</v>
      </c>
    </row>
    <row r="58" spans="2:11" s="140" customFormat="1">
      <c r="B58" s="87" t="s">
        <v>2483</v>
      </c>
      <c r="C58" s="84" t="s">
        <v>2527</v>
      </c>
      <c r="D58" s="97" t="s">
        <v>1948</v>
      </c>
      <c r="E58" s="97" t="s">
        <v>181</v>
      </c>
      <c r="F58" s="107">
        <v>43108</v>
      </c>
      <c r="G58" s="94">
        <v>43882800</v>
      </c>
      <c r="H58" s="96">
        <v>-10.9848</v>
      </c>
      <c r="I58" s="94">
        <v>-4820.4397600000002</v>
      </c>
      <c r="J58" s="95">
        <v>1.3348619901429321E-2</v>
      </c>
      <c r="K58" s="95">
        <f>I58/'סכום נכסי הקרן'!$C$42</f>
        <v>-7.3554560781756109E-5</v>
      </c>
    </row>
    <row r="59" spans="2:11" s="140" customFormat="1">
      <c r="B59" s="87" t="s">
        <v>2483</v>
      </c>
      <c r="C59" s="84" t="s">
        <v>2528</v>
      </c>
      <c r="D59" s="97" t="s">
        <v>1948</v>
      </c>
      <c r="E59" s="97" t="s">
        <v>181</v>
      </c>
      <c r="F59" s="107">
        <v>43139</v>
      </c>
      <c r="G59" s="94">
        <v>20517</v>
      </c>
      <c r="H59" s="96">
        <v>-9.5868000000000002</v>
      </c>
      <c r="I59" s="94">
        <v>-1.9669300000000001</v>
      </c>
      <c r="J59" s="95">
        <v>5.4467646625498692E-6</v>
      </c>
      <c r="K59" s="95">
        <f>I59/'סכום נכסי הקרן'!$C$42</f>
        <v>-3.0013168806503155E-8</v>
      </c>
    </row>
    <row r="60" spans="2:11" s="140" customFormat="1">
      <c r="B60" s="87" t="s">
        <v>2483</v>
      </c>
      <c r="C60" s="84" t="s">
        <v>2529</v>
      </c>
      <c r="D60" s="97" t="s">
        <v>1948</v>
      </c>
      <c r="E60" s="97" t="s">
        <v>181</v>
      </c>
      <c r="F60" s="107">
        <v>43360</v>
      </c>
      <c r="G60" s="94">
        <v>88075</v>
      </c>
      <c r="H60" s="96">
        <v>-5.3372000000000002</v>
      </c>
      <c r="I60" s="94">
        <v>-4.7006999999999994</v>
      </c>
      <c r="J60" s="95">
        <v>1.3017040082386341E-5</v>
      </c>
      <c r="K60" s="95">
        <f>I60/'סכום נכסי הקרן'!$C$42</f>
        <v>-7.1727464937099622E-8</v>
      </c>
    </row>
    <row r="61" spans="2:11" s="140" customFormat="1">
      <c r="B61" s="87" t="s">
        <v>2483</v>
      </c>
      <c r="C61" s="84" t="s">
        <v>2530</v>
      </c>
      <c r="D61" s="97" t="s">
        <v>1948</v>
      </c>
      <c r="E61" s="97" t="s">
        <v>181</v>
      </c>
      <c r="F61" s="107">
        <v>43123</v>
      </c>
      <c r="G61" s="94">
        <v>25128750</v>
      </c>
      <c r="H61" s="96">
        <v>-11.613899999999999</v>
      </c>
      <c r="I61" s="94">
        <v>-2918.43255</v>
      </c>
      <c r="J61" s="95">
        <v>8.0816375180485858E-3</v>
      </c>
      <c r="K61" s="95">
        <f>I61/'סכום נכסי הקרן'!$C$42</f>
        <v>-4.4532041696218703E-5</v>
      </c>
    </row>
    <row r="62" spans="2:11" s="140" customFormat="1">
      <c r="B62" s="87" t="s">
        <v>2483</v>
      </c>
      <c r="C62" s="84" t="s">
        <v>2531</v>
      </c>
      <c r="D62" s="97" t="s">
        <v>1948</v>
      </c>
      <c r="E62" s="97" t="s">
        <v>181</v>
      </c>
      <c r="F62" s="107">
        <v>43139</v>
      </c>
      <c r="G62" s="94">
        <v>68232</v>
      </c>
      <c r="H62" s="96">
        <v>-9.4581</v>
      </c>
      <c r="I62" s="94">
        <v>-6.4534500000000001</v>
      </c>
      <c r="J62" s="95">
        <v>1.7870703792983205E-5</v>
      </c>
      <c r="K62" s="95">
        <f>I62/'סכום נכסי הקרן'!$C$42</f>
        <v>-9.8472484650865959E-8</v>
      </c>
    </row>
    <row r="63" spans="2:11" s="140" customFormat="1">
      <c r="B63" s="87" t="s">
        <v>2483</v>
      </c>
      <c r="C63" s="84" t="s">
        <v>2532</v>
      </c>
      <c r="D63" s="97" t="s">
        <v>1948</v>
      </c>
      <c r="E63" s="97" t="s">
        <v>181</v>
      </c>
      <c r="F63" s="107">
        <v>43360</v>
      </c>
      <c r="G63" s="94">
        <v>53010000</v>
      </c>
      <c r="H63" s="96">
        <v>-5.4249999999999998</v>
      </c>
      <c r="I63" s="94">
        <v>-2875.80807</v>
      </c>
      <c r="J63" s="95">
        <v>7.9636030626162296E-3</v>
      </c>
      <c r="K63" s="95">
        <f>I63/'סכום נכסי הקרן'!$C$42</f>
        <v>-4.3881639438116269E-5</v>
      </c>
    </row>
    <row r="64" spans="2:11" s="140" customFormat="1">
      <c r="B64" s="87" t="s">
        <v>2483</v>
      </c>
      <c r="C64" s="84" t="s">
        <v>2533</v>
      </c>
      <c r="D64" s="97" t="s">
        <v>1948</v>
      </c>
      <c r="E64" s="97" t="s">
        <v>181</v>
      </c>
      <c r="F64" s="107">
        <v>43402</v>
      </c>
      <c r="G64" s="94">
        <v>134928</v>
      </c>
      <c r="H64" s="96">
        <v>1.7365999999999999</v>
      </c>
      <c r="I64" s="94">
        <v>2.34314</v>
      </c>
      <c r="J64" s="95">
        <v>-6.4885543214080325E-6</v>
      </c>
      <c r="K64" s="95">
        <f>I64/'סכום נכסי הקרן'!$C$42</f>
        <v>3.5753715870554518E-8</v>
      </c>
    </row>
    <row r="65" spans="2:11" s="140" customFormat="1">
      <c r="B65" s="87" t="s">
        <v>2483</v>
      </c>
      <c r="C65" s="84" t="s">
        <v>2534</v>
      </c>
      <c r="D65" s="97" t="s">
        <v>1948</v>
      </c>
      <c r="E65" s="97" t="s">
        <v>181</v>
      </c>
      <c r="F65" s="107">
        <v>43255</v>
      </c>
      <c r="G65" s="94">
        <v>1734200</v>
      </c>
      <c r="H65" s="96">
        <v>-6.9934000000000003</v>
      </c>
      <c r="I65" s="94">
        <v>-121.27875999999999</v>
      </c>
      <c r="J65" s="95">
        <v>3.3584157254496426E-4</v>
      </c>
      <c r="K65" s="95">
        <f>I65/'סכום נכסי הקרן'!$C$42</f>
        <v>-1.8505792766002765E-6</v>
      </c>
    </row>
    <row r="66" spans="2:11" s="140" customFormat="1">
      <c r="B66" s="87" t="s">
        <v>2483</v>
      </c>
      <c r="C66" s="84" t="s">
        <v>2535</v>
      </c>
      <c r="D66" s="97" t="s">
        <v>1948</v>
      </c>
      <c r="E66" s="97" t="s">
        <v>181</v>
      </c>
      <c r="F66" s="107">
        <v>43304</v>
      </c>
      <c r="G66" s="94">
        <v>3565000</v>
      </c>
      <c r="H66" s="96">
        <v>-4.4600999999999997</v>
      </c>
      <c r="I66" s="94">
        <v>-159.00279999999998</v>
      </c>
      <c r="J66" s="95">
        <v>4.403058737659623E-4</v>
      </c>
      <c r="K66" s="95">
        <f>I66/'סכום נכסי הקרן'!$C$42</f>
        <v>-2.4262062590466661E-6</v>
      </c>
    </row>
    <row r="67" spans="2:11" s="140" customFormat="1">
      <c r="B67" s="87" t="s">
        <v>2483</v>
      </c>
      <c r="C67" s="84" t="s">
        <v>2536</v>
      </c>
      <c r="D67" s="97" t="s">
        <v>1948</v>
      </c>
      <c r="E67" s="97" t="s">
        <v>181</v>
      </c>
      <c r="F67" s="107">
        <v>43396</v>
      </c>
      <c r="G67" s="94">
        <v>32485500</v>
      </c>
      <c r="H67" s="96">
        <v>-2.8586</v>
      </c>
      <c r="I67" s="94">
        <v>-928.64083999999991</v>
      </c>
      <c r="J67" s="95">
        <v>2.5715648810647187E-3</v>
      </c>
      <c r="K67" s="95">
        <f>I67/'סכום נכסי הקרן'!$C$42</f>
        <v>-1.4170028568140646E-5</v>
      </c>
    </row>
    <row r="68" spans="2:11" s="140" customFormat="1">
      <c r="B68" s="87" t="s">
        <v>2483</v>
      </c>
      <c r="C68" s="84" t="s">
        <v>2537</v>
      </c>
      <c r="D68" s="97" t="s">
        <v>1948</v>
      </c>
      <c r="E68" s="97" t="s">
        <v>181</v>
      </c>
      <c r="F68" s="107">
        <v>43299</v>
      </c>
      <c r="G68" s="94">
        <v>141852000</v>
      </c>
      <c r="H68" s="96">
        <v>-4.2502000000000004</v>
      </c>
      <c r="I68" s="94">
        <v>-6028.9348499999996</v>
      </c>
      <c r="J68" s="95">
        <v>1.6695148934530155E-2</v>
      </c>
      <c r="K68" s="95">
        <f>I68/'סכום נכסי הקרן'!$C$42</f>
        <v>-9.1994854609192875E-5</v>
      </c>
    </row>
    <row r="69" spans="2:11" s="140" customFormat="1">
      <c r="B69" s="87" t="s">
        <v>2483</v>
      </c>
      <c r="C69" s="84" t="s">
        <v>2538</v>
      </c>
      <c r="D69" s="97" t="s">
        <v>1948</v>
      </c>
      <c r="E69" s="97" t="s">
        <v>181</v>
      </c>
      <c r="F69" s="107">
        <v>43255</v>
      </c>
      <c r="G69" s="94">
        <v>1607603.4</v>
      </c>
      <c r="H69" s="96">
        <v>-6.9934000000000003</v>
      </c>
      <c r="I69" s="94">
        <v>-112.42541</v>
      </c>
      <c r="J69" s="95">
        <v>3.113251363092132E-4</v>
      </c>
      <c r="K69" s="95">
        <f>I69/'סכום נכסי הקרן'!$C$42</f>
        <v>-1.7154869814738336E-6</v>
      </c>
    </row>
    <row r="70" spans="2:11" s="140" customFormat="1">
      <c r="B70" s="87" t="s">
        <v>2483</v>
      </c>
      <c r="C70" s="84" t="s">
        <v>2539</v>
      </c>
      <c r="D70" s="97" t="s">
        <v>1948</v>
      </c>
      <c r="E70" s="97" t="s">
        <v>181</v>
      </c>
      <c r="F70" s="107">
        <v>43313</v>
      </c>
      <c r="G70" s="94">
        <v>179990</v>
      </c>
      <c r="H70" s="96">
        <v>-3.0926</v>
      </c>
      <c r="I70" s="94">
        <v>-5.56637</v>
      </c>
      <c r="J70" s="95">
        <v>1.5414227966769389E-5</v>
      </c>
      <c r="K70" s="95">
        <f>I70/'סכום נכסי הקרן'!$C$42</f>
        <v>-8.4936628374906552E-8</v>
      </c>
    </row>
    <row r="71" spans="2:11" s="140" customFormat="1">
      <c r="B71" s="87" t="s">
        <v>2483</v>
      </c>
      <c r="C71" s="84" t="s">
        <v>2540</v>
      </c>
      <c r="D71" s="97" t="s">
        <v>1948</v>
      </c>
      <c r="E71" s="97" t="s">
        <v>181</v>
      </c>
      <c r="F71" s="107">
        <v>43327</v>
      </c>
      <c r="G71" s="94">
        <v>3983851.2</v>
      </c>
      <c r="H71" s="96">
        <v>-2.8441000000000001</v>
      </c>
      <c r="I71" s="94">
        <v>-113.30641</v>
      </c>
      <c r="J71" s="95">
        <v>3.1376477557838213E-4</v>
      </c>
      <c r="K71" s="95">
        <f>I71/'סכום נכסי הקרן'!$C$42</f>
        <v>-1.7289300636976692E-6</v>
      </c>
    </row>
    <row r="72" spans="2:11" s="140" customFormat="1">
      <c r="B72" s="87" t="s">
        <v>2483</v>
      </c>
      <c r="C72" s="84" t="s">
        <v>2541</v>
      </c>
      <c r="D72" s="97" t="s">
        <v>1948</v>
      </c>
      <c r="E72" s="97" t="s">
        <v>181</v>
      </c>
      <c r="F72" s="107">
        <v>43326</v>
      </c>
      <c r="G72" s="94">
        <v>4308000</v>
      </c>
      <c r="H72" s="96">
        <v>-2.6463999999999999</v>
      </c>
      <c r="I72" s="94">
        <v>-114.00636</v>
      </c>
      <c r="J72" s="95">
        <v>3.1570305651646926E-4</v>
      </c>
      <c r="K72" s="95">
        <f>I72/'סכום נכסי הקרן'!$C$42</f>
        <v>-1.7396105238595013E-6</v>
      </c>
    </row>
    <row r="73" spans="2:11" s="140" customFormat="1">
      <c r="B73" s="87" t="s">
        <v>2483</v>
      </c>
      <c r="C73" s="84" t="s">
        <v>2542</v>
      </c>
      <c r="D73" s="97" t="s">
        <v>1948</v>
      </c>
      <c r="E73" s="97" t="s">
        <v>181</v>
      </c>
      <c r="F73" s="107">
        <v>43355</v>
      </c>
      <c r="G73" s="94">
        <v>2160071</v>
      </c>
      <c r="H73" s="96">
        <v>-5.3227000000000002</v>
      </c>
      <c r="I73" s="94">
        <v>-114.97366000000001</v>
      </c>
      <c r="J73" s="95">
        <v>3.1838167520553527E-4</v>
      </c>
      <c r="K73" s="95">
        <f>I73/'סכום נכסי הקרן'!$C$42</f>
        <v>-1.7543704483034473E-6</v>
      </c>
    </row>
    <row r="74" spans="2:11" s="140" customFormat="1">
      <c r="B74" s="87" t="s">
        <v>2483</v>
      </c>
      <c r="C74" s="84" t="s">
        <v>2543</v>
      </c>
      <c r="D74" s="97" t="s">
        <v>1948</v>
      </c>
      <c r="E74" s="97" t="s">
        <v>181</v>
      </c>
      <c r="F74" s="107">
        <v>43256</v>
      </c>
      <c r="G74" s="94">
        <v>70272000</v>
      </c>
      <c r="H74" s="96">
        <v>-6.5251000000000001</v>
      </c>
      <c r="I74" s="94">
        <v>-4585.3501399999996</v>
      </c>
      <c r="J74" s="95">
        <v>1.2697616645213655E-2</v>
      </c>
      <c r="K74" s="95">
        <f>I74/'סכום נכסי הקרן'!$C$42</f>
        <v>-6.996735409432102E-5</v>
      </c>
    </row>
    <row r="75" spans="2:11" s="140" customFormat="1">
      <c r="B75" s="87" t="s">
        <v>2483</v>
      </c>
      <c r="C75" s="84" t="s">
        <v>2544</v>
      </c>
      <c r="D75" s="97" t="s">
        <v>1948</v>
      </c>
      <c r="E75" s="97" t="s">
        <v>181</v>
      </c>
      <c r="F75" s="107">
        <v>43171</v>
      </c>
      <c r="G75" s="94">
        <v>235749.2</v>
      </c>
      <c r="H75" s="96">
        <v>9.5736000000000008</v>
      </c>
      <c r="I75" s="94">
        <v>22.569790000000001</v>
      </c>
      <c r="J75" s="95">
        <v>-6.2499598162197656E-5</v>
      </c>
      <c r="K75" s="95">
        <f>I75/'סכום נכסי הקרן'!$C$42</f>
        <v>3.44389946361755E-7</v>
      </c>
    </row>
    <row r="76" spans="2:11" s="140" customFormat="1">
      <c r="B76" s="87" t="s">
        <v>2483</v>
      </c>
      <c r="C76" s="84" t="s">
        <v>2545</v>
      </c>
      <c r="D76" s="97" t="s">
        <v>1948</v>
      </c>
      <c r="E76" s="97" t="s">
        <v>181</v>
      </c>
      <c r="F76" s="107">
        <v>43360</v>
      </c>
      <c r="G76" s="94">
        <v>2698560</v>
      </c>
      <c r="H76" s="96">
        <v>4.9767999999999999</v>
      </c>
      <c r="I76" s="94">
        <v>134.30166</v>
      </c>
      <c r="J76" s="95">
        <v>-3.7190420391665553E-4</v>
      </c>
      <c r="K76" s="95">
        <f>I76/'סכום נכסי הקרן'!$C$42</f>
        <v>2.0492942771596305E-6</v>
      </c>
    </row>
    <row r="77" spans="2:11" s="140" customFormat="1">
      <c r="B77" s="87" t="s">
        <v>2483</v>
      </c>
      <c r="C77" s="84" t="s">
        <v>2546</v>
      </c>
      <c r="D77" s="97" t="s">
        <v>1948</v>
      </c>
      <c r="E77" s="97" t="s">
        <v>181</v>
      </c>
      <c r="F77" s="107">
        <v>43171</v>
      </c>
      <c r="G77" s="94">
        <v>3704898</v>
      </c>
      <c r="H77" s="96">
        <v>9.5736000000000008</v>
      </c>
      <c r="I77" s="94">
        <v>354.69382000000002</v>
      </c>
      <c r="J77" s="95">
        <v>-9.8220768649663398E-4</v>
      </c>
      <c r="K77" s="95">
        <f>I77/'סכום נכסי הקרן'!$C$42</f>
        <v>5.4122340369425671E-6</v>
      </c>
    </row>
    <row r="78" spans="2:11" s="140" customFormat="1">
      <c r="B78" s="87" t="s">
        <v>2483</v>
      </c>
      <c r="C78" s="84" t="s">
        <v>2547</v>
      </c>
      <c r="D78" s="97" t="s">
        <v>1948</v>
      </c>
      <c r="E78" s="97" t="s">
        <v>181</v>
      </c>
      <c r="F78" s="107">
        <v>43326</v>
      </c>
      <c r="G78" s="94">
        <v>8669040</v>
      </c>
      <c r="H78" s="96">
        <v>-2.6354000000000002</v>
      </c>
      <c r="I78" s="94">
        <v>-228.46664999999999</v>
      </c>
      <c r="J78" s="95">
        <v>6.3266312262823233E-4</v>
      </c>
      <c r="K78" s="95">
        <f>I78/'סכום נכסי הקרן'!$C$42</f>
        <v>-3.4861475157256604E-6</v>
      </c>
    </row>
    <row r="79" spans="2:11" s="140" customFormat="1">
      <c r="B79" s="87" t="s">
        <v>2483</v>
      </c>
      <c r="C79" s="84" t="s">
        <v>2548</v>
      </c>
      <c r="D79" s="97" t="s">
        <v>1948</v>
      </c>
      <c r="E79" s="97" t="s">
        <v>181</v>
      </c>
      <c r="F79" s="107">
        <v>43255</v>
      </c>
      <c r="G79" s="94">
        <v>10231780</v>
      </c>
      <c r="H79" s="96">
        <v>-6.9934000000000003</v>
      </c>
      <c r="I79" s="94">
        <v>-715.54469999999992</v>
      </c>
      <c r="J79" s="95">
        <v>1.981465322322018E-3</v>
      </c>
      <c r="K79" s="95">
        <f>I79/'סכום נכסי הקרן'!$C$42</f>
        <v>-1.0918417976083874E-5</v>
      </c>
    </row>
    <row r="80" spans="2:11" s="140" customFormat="1">
      <c r="B80" s="87" t="s">
        <v>2483</v>
      </c>
      <c r="C80" s="84" t="s">
        <v>2549</v>
      </c>
      <c r="D80" s="97" t="s">
        <v>1948</v>
      </c>
      <c r="E80" s="97" t="s">
        <v>181</v>
      </c>
      <c r="F80" s="107">
        <v>43276</v>
      </c>
      <c r="G80" s="94">
        <v>4232400</v>
      </c>
      <c r="H80" s="96">
        <v>-4.9551999999999996</v>
      </c>
      <c r="I80" s="94">
        <v>-209.72560000000001</v>
      </c>
      <c r="J80" s="95">
        <v>5.807659585811742E-4</v>
      </c>
      <c r="K80" s="95">
        <f>I80/'סכום נכסי הקרן'!$C$42</f>
        <v>-3.2001798924441428E-6</v>
      </c>
    </row>
    <row r="81" spans="2:11" s="140" customFormat="1">
      <c r="B81" s="87" t="s">
        <v>2483</v>
      </c>
      <c r="C81" s="84" t="s">
        <v>2550</v>
      </c>
      <c r="D81" s="97" t="s">
        <v>1948</v>
      </c>
      <c r="E81" s="97" t="s">
        <v>181</v>
      </c>
      <c r="F81" s="107">
        <v>43395</v>
      </c>
      <c r="G81" s="94">
        <v>1256850</v>
      </c>
      <c r="H81" s="96">
        <v>-3.3950999999999998</v>
      </c>
      <c r="I81" s="94">
        <v>-42.670999999999999</v>
      </c>
      <c r="J81" s="95">
        <v>1.1816327724711376E-4</v>
      </c>
      <c r="K81" s="95">
        <f>I81/'סכום נכסי הקרן'!$C$42</f>
        <v>-6.5111210167229943E-7</v>
      </c>
    </row>
    <row r="82" spans="2:11" s="140" customFormat="1">
      <c r="B82" s="87" t="s">
        <v>2483</v>
      </c>
      <c r="C82" s="84" t="s">
        <v>2551</v>
      </c>
      <c r="D82" s="97" t="s">
        <v>1948</v>
      </c>
      <c r="E82" s="97" t="s">
        <v>181</v>
      </c>
      <c r="F82" s="107">
        <v>43349</v>
      </c>
      <c r="G82" s="94">
        <v>225196.79999999999</v>
      </c>
      <c r="H82" s="96">
        <v>-5.4657</v>
      </c>
      <c r="I82" s="94">
        <v>-12.308639999999999</v>
      </c>
      <c r="J82" s="95">
        <v>3.4084723602796146E-5</v>
      </c>
      <c r="K82" s="95">
        <f>I82/'סכום נכסי הקרן'!$C$42</f>
        <v>-1.8781618567944814E-7</v>
      </c>
    </row>
    <row r="83" spans="2:11" s="140" customFormat="1">
      <c r="B83" s="87" t="s">
        <v>2483</v>
      </c>
      <c r="C83" s="84" t="s">
        <v>2552</v>
      </c>
      <c r="D83" s="97" t="s">
        <v>1948</v>
      </c>
      <c r="E83" s="97" t="s">
        <v>181</v>
      </c>
      <c r="F83" s="107">
        <v>43284</v>
      </c>
      <c r="G83" s="94">
        <v>17825000</v>
      </c>
      <c r="H83" s="96">
        <v>-3.7534999999999998</v>
      </c>
      <c r="I83" s="94">
        <v>-669.06318999999996</v>
      </c>
      <c r="J83" s="95">
        <v>1.8527500929391941E-3</v>
      </c>
      <c r="K83" s="95">
        <f>I83/'סכום נכסי הקרן'!$C$42</f>
        <v>-1.0209161720898807E-5</v>
      </c>
    </row>
    <row r="84" spans="2:11" s="140" customFormat="1">
      <c r="B84" s="87" t="s">
        <v>2483</v>
      </c>
      <c r="C84" s="84" t="s">
        <v>2553</v>
      </c>
      <c r="D84" s="97" t="s">
        <v>1948</v>
      </c>
      <c r="E84" s="97" t="s">
        <v>181</v>
      </c>
      <c r="F84" s="107">
        <v>43269</v>
      </c>
      <c r="G84" s="94">
        <v>123620</v>
      </c>
      <c r="H84" s="96">
        <v>-4.8723000000000001</v>
      </c>
      <c r="I84" s="94">
        <v>-6.0231700000000004</v>
      </c>
      <c r="J84" s="95">
        <v>1.6679185081589327E-5</v>
      </c>
      <c r="K84" s="95">
        <f>I84/'סכום נכסי הקרן'!$C$42</f>
        <v>-9.1906889396300628E-8</v>
      </c>
    </row>
    <row r="85" spans="2:11" s="140" customFormat="1">
      <c r="B85" s="87" t="s">
        <v>2483</v>
      </c>
      <c r="C85" s="84" t="s">
        <v>2554</v>
      </c>
      <c r="D85" s="97" t="s">
        <v>1948</v>
      </c>
      <c r="E85" s="97" t="s">
        <v>181</v>
      </c>
      <c r="F85" s="107">
        <v>43117</v>
      </c>
      <c r="G85" s="94">
        <v>5499620</v>
      </c>
      <c r="H85" s="96">
        <v>-10.888299999999999</v>
      </c>
      <c r="I85" s="94">
        <v>-598.81628999999998</v>
      </c>
      <c r="J85" s="95">
        <v>1.6582244450647531E-3</v>
      </c>
      <c r="K85" s="95">
        <f>I85/'סכום נכסי הקרן'!$C$42</f>
        <v>-9.1372719902863564E-6</v>
      </c>
    </row>
    <row r="86" spans="2:11" s="140" customFormat="1">
      <c r="B86" s="87" t="s">
        <v>2483</v>
      </c>
      <c r="C86" s="84" t="s">
        <v>2555</v>
      </c>
      <c r="D86" s="97" t="s">
        <v>1948</v>
      </c>
      <c r="E86" s="97" t="s">
        <v>181</v>
      </c>
      <c r="F86" s="107">
        <v>43396</v>
      </c>
      <c r="G86" s="94">
        <v>216570</v>
      </c>
      <c r="H86" s="96">
        <v>-2.8586</v>
      </c>
      <c r="I86" s="94">
        <v>-6.1909399999999994</v>
      </c>
      <c r="J86" s="95">
        <v>1.7143768827546726E-5</v>
      </c>
      <c r="K86" s="95">
        <f>I86/'סכום נכסי הקרן'!$C$42</f>
        <v>-9.4466873397087137E-8</v>
      </c>
    </row>
    <row r="87" spans="2:11" s="140" customFormat="1">
      <c r="B87" s="87" t="s">
        <v>2483</v>
      </c>
      <c r="C87" s="84" t="s">
        <v>2556</v>
      </c>
      <c r="D87" s="97" t="s">
        <v>1948</v>
      </c>
      <c r="E87" s="97" t="s">
        <v>181</v>
      </c>
      <c r="F87" s="107">
        <v>43103</v>
      </c>
      <c r="G87" s="94">
        <v>84772.5</v>
      </c>
      <c r="H87" s="96">
        <v>-10.511100000000001</v>
      </c>
      <c r="I87" s="94">
        <v>-8.9105100000000004</v>
      </c>
      <c r="J87" s="95">
        <v>2.4674722025337577E-5</v>
      </c>
      <c r="K87" s="95">
        <f>I87/'סכום נכסי הקרן'!$C$42</f>
        <v>-1.3596449328752645E-7</v>
      </c>
    </row>
    <row r="88" spans="2:11" s="140" customFormat="1">
      <c r="B88" s="87" t="s">
        <v>2483</v>
      </c>
      <c r="C88" s="84" t="s">
        <v>2557</v>
      </c>
      <c r="D88" s="97" t="s">
        <v>1948</v>
      </c>
      <c r="E88" s="97" t="s">
        <v>181</v>
      </c>
      <c r="F88" s="107">
        <v>43278</v>
      </c>
      <c r="G88" s="94">
        <v>60960.3</v>
      </c>
      <c r="H88" s="96">
        <v>-4.1397000000000004</v>
      </c>
      <c r="I88" s="94">
        <v>-2.5235599999999998</v>
      </c>
      <c r="J88" s="95">
        <v>6.9881680750328418E-6</v>
      </c>
      <c r="K88" s="95">
        <f>I88/'סכום נכסי הקרן'!$C$42</f>
        <v>-3.8506724831762743E-8</v>
      </c>
    </row>
    <row r="89" spans="2:11" s="140" customFormat="1">
      <c r="B89" s="87" t="s">
        <v>2483</v>
      </c>
      <c r="C89" s="84" t="s">
        <v>2558</v>
      </c>
      <c r="D89" s="97" t="s">
        <v>1948</v>
      </c>
      <c r="E89" s="97" t="s">
        <v>181</v>
      </c>
      <c r="F89" s="107">
        <v>43396</v>
      </c>
      <c r="G89" s="94">
        <v>3609500</v>
      </c>
      <c r="H89" s="96">
        <v>-2.8586</v>
      </c>
      <c r="I89" s="94">
        <v>-103.18232</v>
      </c>
      <c r="J89" s="95">
        <v>2.8572944353683793E-4</v>
      </c>
      <c r="K89" s="95">
        <f>I89/'סכום נכסי הקרן'!$C$42</f>
        <v>-1.5744476864995837E-6</v>
      </c>
    </row>
    <row r="90" spans="2:11" s="140" customFormat="1">
      <c r="B90" s="87" t="s">
        <v>2483</v>
      </c>
      <c r="C90" s="84" t="s">
        <v>2559</v>
      </c>
      <c r="D90" s="97" t="s">
        <v>1948</v>
      </c>
      <c r="E90" s="97" t="s">
        <v>181</v>
      </c>
      <c r="F90" s="107">
        <v>43132</v>
      </c>
      <c r="G90" s="94">
        <v>33555</v>
      </c>
      <c r="H90" s="96">
        <v>-11.2874</v>
      </c>
      <c r="I90" s="94">
        <v>-3.7874899999999996</v>
      </c>
      <c r="J90" s="95">
        <v>1.0488205829267438E-5</v>
      </c>
      <c r="K90" s="95">
        <f>I90/'סכום נכסי הקרן'!$C$42</f>
        <v>-5.7792893861470725E-8</v>
      </c>
    </row>
    <row r="91" spans="2:11" s="140" customFormat="1">
      <c r="B91" s="87" t="s">
        <v>2483</v>
      </c>
      <c r="C91" s="84" t="s">
        <v>2560</v>
      </c>
      <c r="D91" s="97" t="s">
        <v>1948</v>
      </c>
      <c r="E91" s="97" t="s">
        <v>181</v>
      </c>
      <c r="F91" s="107">
        <v>43312</v>
      </c>
      <c r="G91" s="94">
        <v>356780</v>
      </c>
      <c r="H91" s="96">
        <v>-3.5324</v>
      </c>
      <c r="I91" s="94">
        <v>-12.60285</v>
      </c>
      <c r="J91" s="95">
        <v>3.4899441275193638E-5</v>
      </c>
      <c r="K91" s="95">
        <f>I91/'סכום נכסי הקרן'!$C$42</f>
        <v>-1.9230550375104262E-7</v>
      </c>
    </row>
    <row r="92" spans="2:11" s="140" customFormat="1">
      <c r="B92" s="87" t="s">
        <v>2483</v>
      </c>
      <c r="C92" s="84" t="s">
        <v>2561</v>
      </c>
      <c r="D92" s="97" t="s">
        <v>1948</v>
      </c>
      <c r="E92" s="97" t="s">
        <v>181</v>
      </c>
      <c r="F92" s="107">
        <v>43110</v>
      </c>
      <c r="G92" s="94">
        <v>201954</v>
      </c>
      <c r="H92" s="96">
        <v>-11.331899999999999</v>
      </c>
      <c r="I92" s="94">
        <v>-22.885189999999998</v>
      </c>
      <c r="J92" s="95">
        <v>6.3372994558901248E-5</v>
      </c>
      <c r="K92" s="95">
        <f>I92/'סכום נכסי הקרן'!$C$42</f>
        <v>-3.4920260031566847E-7</v>
      </c>
    </row>
    <row r="93" spans="2:11" s="140" customFormat="1">
      <c r="B93" s="87" t="s">
        <v>2483</v>
      </c>
      <c r="C93" s="84" t="s">
        <v>2562</v>
      </c>
      <c r="D93" s="97" t="s">
        <v>1948</v>
      </c>
      <c r="E93" s="97" t="s">
        <v>181</v>
      </c>
      <c r="F93" s="107">
        <v>43277</v>
      </c>
      <c r="G93" s="94">
        <v>112440</v>
      </c>
      <c r="H93" s="96">
        <v>4.2839999999999998</v>
      </c>
      <c r="I93" s="94">
        <v>4.81691</v>
      </c>
      <c r="J93" s="95">
        <v>-1.3338845393930182E-5</v>
      </c>
      <c r="K93" s="95">
        <f>I93/'סכום נכסי הקרן'!$C$42</f>
        <v>7.3500700561653493E-8</v>
      </c>
    </row>
    <row r="94" spans="2:11" s="140" customFormat="1">
      <c r="B94" s="87" t="s">
        <v>2483</v>
      </c>
      <c r="C94" s="84" t="s">
        <v>2563</v>
      </c>
      <c r="D94" s="97" t="s">
        <v>1948</v>
      </c>
      <c r="E94" s="97" t="s">
        <v>181</v>
      </c>
      <c r="F94" s="107">
        <v>43375</v>
      </c>
      <c r="G94" s="94">
        <v>1071630</v>
      </c>
      <c r="H94" s="96">
        <v>-3.6968999999999999</v>
      </c>
      <c r="I94" s="94">
        <v>-39.616879999999995</v>
      </c>
      <c r="J94" s="95">
        <v>1.0970589803626903E-4</v>
      </c>
      <c r="K94" s="95">
        <f>I94/'סכום נכסי הקרן'!$C$42</f>
        <v>-6.0450962008153746E-7</v>
      </c>
    </row>
    <row r="95" spans="2:11" s="140" customFormat="1">
      <c r="B95" s="87" t="s">
        <v>2483</v>
      </c>
      <c r="C95" s="84" t="s">
        <v>2564</v>
      </c>
      <c r="D95" s="97" t="s">
        <v>1948</v>
      </c>
      <c r="E95" s="97" t="s">
        <v>181</v>
      </c>
      <c r="F95" s="107">
        <v>43328</v>
      </c>
      <c r="G95" s="94">
        <v>3573300</v>
      </c>
      <c r="H95" s="96">
        <v>-3.0768</v>
      </c>
      <c r="I95" s="94">
        <v>-109.94372</v>
      </c>
      <c r="J95" s="95">
        <v>3.0445291340580361E-4</v>
      </c>
      <c r="K95" s="95">
        <f>I95/'סכום נכסי הקרן'!$C$42</f>
        <v>-1.6776191463727314E-6</v>
      </c>
    </row>
    <row r="96" spans="2:11" s="140" customFormat="1">
      <c r="B96" s="87" t="s">
        <v>2483</v>
      </c>
      <c r="C96" s="84" t="s">
        <v>2565</v>
      </c>
      <c r="D96" s="97" t="s">
        <v>1948</v>
      </c>
      <c r="E96" s="97" t="s">
        <v>181</v>
      </c>
      <c r="F96" s="107">
        <v>43383</v>
      </c>
      <c r="G96" s="94">
        <v>26737500</v>
      </c>
      <c r="H96" s="96">
        <v>-4.1555</v>
      </c>
      <c r="I96" s="94">
        <v>-1111.0762500000001</v>
      </c>
      <c r="J96" s="95">
        <v>3.0767596487411473E-3</v>
      </c>
      <c r="K96" s="95">
        <f>I96/'סכום נכסי הקרן'!$C$42</f>
        <v>-1.6953790449149943E-5</v>
      </c>
    </row>
    <row r="97" spans="2:11" s="140" customFormat="1">
      <c r="B97" s="87" t="s">
        <v>2483</v>
      </c>
      <c r="C97" s="84" t="s">
        <v>2566</v>
      </c>
      <c r="D97" s="97" t="s">
        <v>1948</v>
      </c>
      <c r="E97" s="97" t="s">
        <v>181</v>
      </c>
      <c r="F97" s="107">
        <v>43396</v>
      </c>
      <c r="G97" s="94">
        <v>61361.5</v>
      </c>
      <c r="H97" s="96">
        <v>-2.8586</v>
      </c>
      <c r="I97" s="94">
        <v>-1.7541</v>
      </c>
      <c r="J97" s="95">
        <v>4.857402090861762E-6</v>
      </c>
      <c r="K97" s="95">
        <f>I97/'סכום נכסי הקרן'!$C$42</f>
        <v>-2.6765619215471408E-8</v>
      </c>
    </row>
    <row r="98" spans="2:11" s="140" customFormat="1">
      <c r="B98" s="87" t="s">
        <v>2483</v>
      </c>
      <c r="C98" s="84" t="s">
        <v>2567</v>
      </c>
      <c r="D98" s="97" t="s">
        <v>1948</v>
      </c>
      <c r="E98" s="97" t="s">
        <v>181</v>
      </c>
      <c r="F98" s="107">
        <v>43388</v>
      </c>
      <c r="G98" s="94">
        <v>1311.8</v>
      </c>
      <c r="H98" s="96">
        <v>3.9053</v>
      </c>
      <c r="I98" s="94">
        <v>5.1229999999999998E-2</v>
      </c>
      <c r="J98" s="95">
        <v>-1.4186460812658803E-7</v>
      </c>
      <c r="K98" s="95">
        <f>I98/'סכום נכסי הקרן'!$C$42</f>
        <v>7.8171294248252675E-10</v>
      </c>
    </row>
    <row r="99" spans="2:11" s="140" customFormat="1">
      <c r="B99" s="87" t="s">
        <v>2483</v>
      </c>
      <c r="C99" s="84" t="s">
        <v>2568</v>
      </c>
      <c r="D99" s="97" t="s">
        <v>1948</v>
      </c>
      <c r="E99" s="97" t="s">
        <v>181</v>
      </c>
      <c r="F99" s="107">
        <v>43298</v>
      </c>
      <c r="G99" s="94">
        <v>126372.9</v>
      </c>
      <c r="H99" s="96">
        <v>-4.6699000000000002</v>
      </c>
      <c r="I99" s="94">
        <v>-5.9015399999999998</v>
      </c>
      <c r="J99" s="95">
        <v>1.6342370865574552E-5</v>
      </c>
      <c r="K99" s="95">
        <f>I99/'סכום נכסי הקרן'!$C$42</f>
        <v>-9.0050950587123383E-8</v>
      </c>
    </row>
    <row r="100" spans="2:11" s="140" customFormat="1">
      <c r="B100" s="87" t="s">
        <v>2483</v>
      </c>
      <c r="C100" s="84" t="s">
        <v>2569</v>
      </c>
      <c r="D100" s="97" t="s">
        <v>1948</v>
      </c>
      <c r="E100" s="97" t="s">
        <v>181</v>
      </c>
      <c r="F100" s="107">
        <v>43349</v>
      </c>
      <c r="G100" s="94">
        <v>158332.5</v>
      </c>
      <c r="H100" s="96">
        <v>-5.4717000000000002</v>
      </c>
      <c r="I100" s="94">
        <v>-8.6635000000000009</v>
      </c>
      <c r="J100" s="95">
        <v>2.3990709203683304E-5</v>
      </c>
      <c r="K100" s="95">
        <f>I100/'סכום נכסי הקרן'!$C$42</f>
        <v>-1.3219539483110232E-7</v>
      </c>
    </row>
    <row r="101" spans="2:11" s="140" customFormat="1">
      <c r="B101" s="87" t="s">
        <v>2483</v>
      </c>
      <c r="C101" s="84" t="s">
        <v>2570</v>
      </c>
      <c r="D101" s="97" t="s">
        <v>1948</v>
      </c>
      <c r="E101" s="97" t="s">
        <v>181</v>
      </c>
      <c r="F101" s="107">
        <v>43376</v>
      </c>
      <c r="G101" s="94">
        <v>71666000</v>
      </c>
      <c r="H101" s="96">
        <v>-3.927</v>
      </c>
      <c r="I101" s="94">
        <v>-2814.32492</v>
      </c>
      <c r="J101" s="95">
        <v>7.7933457332947731E-3</v>
      </c>
      <c r="K101" s="95">
        <f>I101/'סכום נכסי הקרן'!$C$42</f>
        <v>-4.2943474806072652E-5</v>
      </c>
    </row>
    <row r="102" spans="2:11" s="140" customFormat="1">
      <c r="B102" s="87" t="s">
        <v>2483</v>
      </c>
      <c r="C102" s="84" t="s">
        <v>2571</v>
      </c>
      <c r="D102" s="97" t="s">
        <v>1948</v>
      </c>
      <c r="E102" s="97" t="s">
        <v>181</v>
      </c>
      <c r="F102" s="107">
        <v>43158</v>
      </c>
      <c r="G102" s="94">
        <v>37480000</v>
      </c>
      <c r="H102" s="96">
        <v>8.6798999999999999</v>
      </c>
      <c r="I102" s="94">
        <v>3253.2094700000002</v>
      </c>
      <c r="J102" s="95">
        <v>-9.0086919112874336E-3</v>
      </c>
      <c r="K102" s="95">
        <f>I102/'סכום נכסי הקרן'!$C$42</f>
        <v>4.9640365943894625E-5</v>
      </c>
    </row>
    <row r="103" spans="2:11" s="140" customFormat="1">
      <c r="B103" s="87" t="s">
        <v>2483</v>
      </c>
      <c r="C103" s="84" t="s">
        <v>2572</v>
      </c>
      <c r="D103" s="97" t="s">
        <v>1948</v>
      </c>
      <c r="E103" s="97" t="s">
        <v>181</v>
      </c>
      <c r="F103" s="107">
        <v>43271</v>
      </c>
      <c r="G103" s="94">
        <v>194782.5</v>
      </c>
      <c r="H103" s="96">
        <v>-4.7876000000000003</v>
      </c>
      <c r="I103" s="94">
        <v>-9.3253599999999999</v>
      </c>
      <c r="J103" s="95">
        <v>2.5823512434888911E-5</v>
      </c>
      <c r="K103" s="95">
        <f>I103/'סכום נכסי הקרן'!$C$42</f>
        <v>-1.4229464386704775E-7</v>
      </c>
    </row>
    <row r="104" spans="2:11" s="140" customFormat="1">
      <c r="B104" s="87" t="s">
        <v>2483</v>
      </c>
      <c r="C104" s="84" t="s">
        <v>2573</v>
      </c>
      <c r="D104" s="97" t="s">
        <v>1948</v>
      </c>
      <c r="E104" s="97" t="s">
        <v>181</v>
      </c>
      <c r="F104" s="107">
        <v>43123</v>
      </c>
      <c r="G104" s="94">
        <v>40228200</v>
      </c>
      <c r="H104" s="96">
        <v>-11.552300000000001</v>
      </c>
      <c r="I104" s="94">
        <v>-4647.2976200000003</v>
      </c>
      <c r="J104" s="95">
        <v>1.2869159783504299E-2</v>
      </c>
      <c r="K104" s="95">
        <f>I104/'סכום נכסי הקרן'!$C$42</f>
        <v>-7.091260388682889E-5</v>
      </c>
    </row>
    <row r="105" spans="2:11" s="140" customFormat="1">
      <c r="B105" s="87" t="s">
        <v>2483</v>
      </c>
      <c r="C105" s="84" t="s">
        <v>2574</v>
      </c>
      <c r="D105" s="97" t="s">
        <v>1948</v>
      </c>
      <c r="E105" s="97" t="s">
        <v>181</v>
      </c>
      <c r="F105" s="107">
        <v>43258</v>
      </c>
      <c r="G105" s="94">
        <v>52186.5</v>
      </c>
      <c r="H105" s="96">
        <v>-6.6646999999999998</v>
      </c>
      <c r="I105" s="94">
        <v>-3.4780700000000002</v>
      </c>
      <c r="J105" s="95">
        <v>9.6313690725520608E-6</v>
      </c>
      <c r="K105" s="95">
        <f>I105/'סכום נכסי הקרן'!$C$42</f>
        <v>-5.3071488070665672E-8</v>
      </c>
    </row>
    <row r="106" spans="2:11" s="140" customFormat="1">
      <c r="B106" s="87" t="s">
        <v>2483</v>
      </c>
      <c r="C106" s="84" t="s">
        <v>2575</v>
      </c>
      <c r="D106" s="97" t="s">
        <v>1948</v>
      </c>
      <c r="E106" s="97" t="s">
        <v>181</v>
      </c>
      <c r="F106" s="107">
        <v>43118</v>
      </c>
      <c r="G106" s="94">
        <v>67120000</v>
      </c>
      <c r="H106" s="96">
        <v>-11.562900000000001</v>
      </c>
      <c r="I106" s="94">
        <v>-7760.9980700000006</v>
      </c>
      <c r="J106" s="95">
        <v>2.1491527422833421E-2</v>
      </c>
      <c r="K106" s="95">
        <f>I106/'סכום נכסי הקרן'!$C$42</f>
        <v>-1.1842421701934241E-4</v>
      </c>
    </row>
    <row r="107" spans="2:11" s="140" customFormat="1">
      <c r="B107" s="87" t="s">
        <v>2483</v>
      </c>
      <c r="C107" s="84" t="s">
        <v>2576</v>
      </c>
      <c r="D107" s="97" t="s">
        <v>1948</v>
      </c>
      <c r="E107" s="97" t="s">
        <v>181</v>
      </c>
      <c r="F107" s="107">
        <v>43307</v>
      </c>
      <c r="G107" s="94">
        <v>53232000</v>
      </c>
      <c r="H107" s="96">
        <v>-4.1627999999999998</v>
      </c>
      <c r="I107" s="94">
        <v>-2215.9285199999999</v>
      </c>
      <c r="J107" s="95">
        <v>6.1362840352592266E-3</v>
      </c>
      <c r="K107" s="95">
        <f>I107/'סכום נכסי הקרן'!$C$42</f>
        <v>-3.381260987117218E-5</v>
      </c>
    </row>
    <row r="108" spans="2:11" s="140" customFormat="1">
      <c r="B108" s="87" t="s">
        <v>2483</v>
      </c>
      <c r="C108" s="84" t="s">
        <v>2558</v>
      </c>
      <c r="D108" s="97" t="s">
        <v>1948</v>
      </c>
      <c r="E108" s="97" t="s">
        <v>181</v>
      </c>
      <c r="F108" s="107">
        <v>43404</v>
      </c>
      <c r="G108" s="94">
        <v>1829550</v>
      </c>
      <c r="H108" s="96">
        <v>-1.466</v>
      </c>
      <c r="I108" s="94">
        <v>-26.82142</v>
      </c>
      <c r="J108" s="95">
        <v>7.4273086818243823E-5</v>
      </c>
      <c r="K108" s="95">
        <f>I108/'סכום נכסי הקרן'!$C$42</f>
        <v>-4.0926510149833487E-7</v>
      </c>
    </row>
    <row r="109" spans="2:11" s="140" customFormat="1">
      <c r="B109" s="87" t="s">
        <v>2483</v>
      </c>
      <c r="C109" s="84" t="s">
        <v>2577</v>
      </c>
      <c r="D109" s="97" t="s">
        <v>1948</v>
      </c>
      <c r="E109" s="97" t="s">
        <v>181</v>
      </c>
      <c r="F109" s="107">
        <v>43256</v>
      </c>
      <c r="G109" s="94">
        <v>1229305</v>
      </c>
      <c r="H109" s="96">
        <v>-6.5646000000000004</v>
      </c>
      <c r="I109" s="94">
        <v>-80.698560000000001</v>
      </c>
      <c r="J109" s="95">
        <v>2.2346807711848434E-4</v>
      </c>
      <c r="K109" s="95">
        <f>I109/'סכום נכסי הקרן'!$C$42</f>
        <v>-1.2313704624575979E-6</v>
      </c>
    </row>
    <row r="110" spans="2:11" s="140" customFormat="1">
      <c r="B110" s="87" t="s">
        <v>2483</v>
      </c>
      <c r="C110" s="84" t="s">
        <v>2578</v>
      </c>
      <c r="D110" s="97" t="s">
        <v>1948</v>
      </c>
      <c r="E110" s="97" t="s">
        <v>181</v>
      </c>
      <c r="F110" s="107">
        <v>43342</v>
      </c>
      <c r="G110" s="94">
        <v>6006100</v>
      </c>
      <c r="H110" s="96">
        <v>-4.8426999999999998</v>
      </c>
      <c r="I110" s="94">
        <v>-290.85657000000003</v>
      </c>
      <c r="J110" s="95">
        <v>8.0543145274435926E-4</v>
      </c>
      <c r="K110" s="95">
        <f>I110/'סכום נכסי הקרן'!$C$42</f>
        <v>-4.4381484515923297E-6</v>
      </c>
    </row>
    <row r="111" spans="2:11" s="140" customFormat="1">
      <c r="B111" s="87" t="s">
        <v>2483</v>
      </c>
      <c r="C111" s="84" t="s">
        <v>2579</v>
      </c>
      <c r="D111" s="97" t="s">
        <v>1948</v>
      </c>
      <c r="E111" s="97" t="s">
        <v>181</v>
      </c>
      <c r="F111" s="107">
        <v>43283</v>
      </c>
      <c r="G111" s="94">
        <v>54000000</v>
      </c>
      <c r="H111" s="96">
        <v>-3.6716000000000002</v>
      </c>
      <c r="I111" s="94">
        <v>-1982.67929</v>
      </c>
      <c r="J111" s="95">
        <v>5.4903771328626162E-3</v>
      </c>
      <c r="K111" s="95">
        <f>I111/'סכום נכסי הקרן'!$C$42</f>
        <v>-3.0253485492583781E-5</v>
      </c>
    </row>
    <row r="112" spans="2:11" s="140" customFormat="1">
      <c r="B112" s="87" t="s">
        <v>2483</v>
      </c>
      <c r="C112" s="84" t="s">
        <v>2580</v>
      </c>
      <c r="D112" s="97" t="s">
        <v>1948</v>
      </c>
      <c r="E112" s="97" t="s">
        <v>181</v>
      </c>
      <c r="F112" s="107">
        <v>43397</v>
      </c>
      <c r="G112" s="94">
        <v>72406000</v>
      </c>
      <c r="H112" s="96">
        <v>-2.5167000000000002</v>
      </c>
      <c r="I112" s="94">
        <v>-1822.2158700000002</v>
      </c>
      <c r="J112" s="95">
        <v>5.0460265531836763E-3</v>
      </c>
      <c r="K112" s="95">
        <f>I112/'סכום נכסי הקרן'!$C$42</f>
        <v>-2.780499179340343E-5</v>
      </c>
    </row>
    <row r="113" spans="2:11" s="140" customFormat="1">
      <c r="B113" s="87" t="s">
        <v>2483</v>
      </c>
      <c r="C113" s="84" t="s">
        <v>2581</v>
      </c>
      <c r="D113" s="97" t="s">
        <v>1948</v>
      </c>
      <c r="E113" s="97" t="s">
        <v>181</v>
      </c>
      <c r="F113" s="107">
        <v>43122</v>
      </c>
      <c r="G113" s="94">
        <v>11393740</v>
      </c>
      <c r="H113" s="96">
        <v>-11.6236</v>
      </c>
      <c r="I113" s="94">
        <v>-1324.3645300000001</v>
      </c>
      <c r="J113" s="95">
        <v>3.667391275916513E-3</v>
      </c>
      <c r="K113" s="95">
        <f>I113/'סכום נכסי הקרן'!$C$42</f>
        <v>-2.0208332884360505E-5</v>
      </c>
    </row>
    <row r="114" spans="2:11" s="140" customFormat="1">
      <c r="B114" s="87" t="s">
        <v>2483</v>
      </c>
      <c r="C114" s="84" t="s">
        <v>2582</v>
      </c>
      <c r="D114" s="97" t="s">
        <v>1948</v>
      </c>
      <c r="E114" s="97" t="s">
        <v>181</v>
      </c>
      <c r="F114" s="107">
        <v>43339</v>
      </c>
      <c r="G114" s="94">
        <v>534450</v>
      </c>
      <c r="H114" s="96">
        <v>-4.1559999999999997</v>
      </c>
      <c r="I114" s="94">
        <v>-22.211980000000001</v>
      </c>
      <c r="J114" s="95">
        <v>6.1508761241764809E-5</v>
      </c>
      <c r="K114" s="95">
        <f>I114/'סכום נכסי הקרן'!$C$42</f>
        <v>-3.3893016287649888E-7</v>
      </c>
    </row>
    <row r="115" spans="2:11" s="140" customFormat="1">
      <c r="B115" s="87" t="s">
        <v>2483</v>
      </c>
      <c r="C115" s="84" t="s">
        <v>2583</v>
      </c>
      <c r="D115" s="97" t="s">
        <v>1948</v>
      </c>
      <c r="E115" s="97" t="s">
        <v>181</v>
      </c>
      <c r="F115" s="107">
        <v>43265</v>
      </c>
      <c r="G115" s="94">
        <v>105165</v>
      </c>
      <c r="H115" s="96">
        <v>-5.8624000000000001</v>
      </c>
      <c r="I115" s="94">
        <v>-6.1651699999999998</v>
      </c>
      <c r="J115" s="95">
        <v>1.7072407302045612E-5</v>
      </c>
      <c r="K115" s="95">
        <f>I115/'סכום נכסי הקרן'!$C$42</f>
        <v>-9.4073651797872337E-8</v>
      </c>
    </row>
    <row r="116" spans="2:11" s="140" customFormat="1">
      <c r="B116" s="87" t="s">
        <v>2483</v>
      </c>
      <c r="C116" s="84" t="s">
        <v>2584</v>
      </c>
      <c r="D116" s="97" t="s">
        <v>1948</v>
      </c>
      <c r="E116" s="97" t="s">
        <v>181</v>
      </c>
      <c r="F116" s="107">
        <v>43410</v>
      </c>
      <c r="G116" s="94">
        <v>54522000</v>
      </c>
      <c r="H116" s="96">
        <v>-2.2496999999999998</v>
      </c>
      <c r="I116" s="94">
        <v>-1226.56142</v>
      </c>
      <c r="J116" s="95">
        <v>3.3965577823832005E-3</v>
      </c>
      <c r="K116" s="95">
        <f>I116/'סכום נכסי הקרן'!$C$42</f>
        <v>-1.8715965972354995E-5</v>
      </c>
    </row>
    <row r="117" spans="2:11" s="140" customFormat="1">
      <c r="B117" s="87" t="s">
        <v>2483</v>
      </c>
      <c r="C117" s="84" t="s">
        <v>2585</v>
      </c>
      <c r="D117" s="97" t="s">
        <v>1948</v>
      </c>
      <c r="E117" s="97" t="s">
        <v>181</v>
      </c>
      <c r="F117" s="107">
        <v>43103</v>
      </c>
      <c r="G117" s="94">
        <v>2228838.5699999998</v>
      </c>
      <c r="H117" s="96">
        <v>-10.511100000000001</v>
      </c>
      <c r="I117" s="94">
        <v>-234.27507</v>
      </c>
      <c r="J117" s="95">
        <v>6.4874762833064573E-4</v>
      </c>
      <c r="K117" s="95">
        <f>I117/'סכום נכסי הקרן'!$C$42</f>
        <v>-3.5747775584618377E-6</v>
      </c>
    </row>
    <row r="118" spans="2:11" s="140" customFormat="1">
      <c r="B118" s="87" t="s">
        <v>2483</v>
      </c>
      <c r="C118" s="84" t="s">
        <v>2586</v>
      </c>
      <c r="D118" s="97" t="s">
        <v>1948</v>
      </c>
      <c r="E118" s="97" t="s">
        <v>181</v>
      </c>
      <c r="F118" s="107">
        <v>43398</v>
      </c>
      <c r="G118" s="94">
        <v>2623600</v>
      </c>
      <c r="H118" s="96">
        <v>2.0529999999999999</v>
      </c>
      <c r="I118" s="94">
        <v>53.862830000000002</v>
      </c>
      <c r="J118" s="95">
        <v>-1.4915536346943258E-4</v>
      </c>
      <c r="K118" s="95">
        <f>I118/'סכום נכסי הקרן'!$C$42</f>
        <v>8.2188700624118914E-7</v>
      </c>
    </row>
    <row r="119" spans="2:11" s="140" customFormat="1">
      <c r="B119" s="87" t="s">
        <v>2483</v>
      </c>
      <c r="C119" s="84" t="s">
        <v>2587</v>
      </c>
      <c r="D119" s="97" t="s">
        <v>1948</v>
      </c>
      <c r="E119" s="97" t="s">
        <v>181</v>
      </c>
      <c r="F119" s="107">
        <v>43349</v>
      </c>
      <c r="G119" s="94">
        <v>17593.5</v>
      </c>
      <c r="H119" s="96">
        <v>-5.4657</v>
      </c>
      <c r="I119" s="94">
        <v>-0.96160999999999996</v>
      </c>
      <c r="J119" s="95">
        <v>2.6628621085420322E-6</v>
      </c>
      <c r="K119" s="95">
        <f>I119/'סכום נכסי הקרן'!$C$42</f>
        <v>-1.4673101358981507E-8</v>
      </c>
    </row>
    <row r="120" spans="2:11" s="140" customFormat="1">
      <c r="B120" s="87" t="s">
        <v>2483</v>
      </c>
      <c r="C120" s="84" t="s">
        <v>2588</v>
      </c>
      <c r="D120" s="97" t="s">
        <v>1948</v>
      </c>
      <c r="E120" s="97" t="s">
        <v>181</v>
      </c>
      <c r="F120" s="107">
        <v>43404</v>
      </c>
      <c r="G120" s="94">
        <v>131760000</v>
      </c>
      <c r="H120" s="96">
        <v>-1.3081</v>
      </c>
      <c r="I120" s="94">
        <v>-1723.5677499999999</v>
      </c>
      <c r="J120" s="95">
        <v>4.7728530828298858E-3</v>
      </c>
      <c r="K120" s="95">
        <f>I120/'סכום נכסי הקרן'!$C$42</f>
        <v>-2.6299730966630649E-5</v>
      </c>
    </row>
    <row r="121" spans="2:11" s="140" customFormat="1">
      <c r="B121" s="87" t="s">
        <v>2483</v>
      </c>
      <c r="C121" s="84" t="s">
        <v>2589</v>
      </c>
      <c r="D121" s="97" t="s">
        <v>1948</v>
      </c>
      <c r="E121" s="97" t="s">
        <v>181</v>
      </c>
      <c r="F121" s="107">
        <v>43382</v>
      </c>
      <c r="G121" s="94">
        <v>6114560</v>
      </c>
      <c r="H121" s="96">
        <v>-3.5444</v>
      </c>
      <c r="I121" s="94">
        <v>-216.72479000000001</v>
      </c>
      <c r="J121" s="95">
        <v>6.0014790951917014E-4</v>
      </c>
      <c r="K121" s="95">
        <f>I121/'סכום נכסי הקרן'!$C$42</f>
        <v>-3.3069797638065141E-6</v>
      </c>
    </row>
    <row r="122" spans="2:11" s="140" customFormat="1">
      <c r="B122" s="87" t="s">
        <v>2483</v>
      </c>
      <c r="C122" s="84" t="s">
        <v>2590</v>
      </c>
      <c r="D122" s="97" t="s">
        <v>1948</v>
      </c>
      <c r="E122" s="97" t="s">
        <v>181</v>
      </c>
      <c r="F122" s="107">
        <v>43255</v>
      </c>
      <c r="G122" s="94">
        <v>11560177.199999999</v>
      </c>
      <c r="H122" s="96">
        <v>-6.9934000000000003</v>
      </c>
      <c r="I122" s="94">
        <v>-808.44422999999995</v>
      </c>
      <c r="J122" s="95">
        <v>2.2387199664483937E-3</v>
      </c>
      <c r="K122" s="95">
        <f>I122/'סכום נכסי הקרן'!$C$42</f>
        <v>-1.2335961699518263E-5</v>
      </c>
    </row>
    <row r="123" spans="2:11" s="140" customFormat="1">
      <c r="B123" s="87" t="s">
        <v>2483</v>
      </c>
      <c r="C123" s="84" t="s">
        <v>2591</v>
      </c>
      <c r="D123" s="97" t="s">
        <v>1948</v>
      </c>
      <c r="E123" s="97" t="s">
        <v>181</v>
      </c>
      <c r="F123" s="107">
        <v>43299</v>
      </c>
      <c r="G123" s="94">
        <v>709660</v>
      </c>
      <c r="H123" s="96">
        <v>-4.1914999999999996</v>
      </c>
      <c r="I123" s="94">
        <v>-29.7455</v>
      </c>
      <c r="J123" s="95">
        <v>8.2370363088608712E-5</v>
      </c>
      <c r="K123" s="95">
        <f>I123/'סכום נכסי הקרן'!$C$42</f>
        <v>-4.53883317013742E-7</v>
      </c>
    </row>
    <row r="124" spans="2:11" s="140" customFormat="1">
      <c r="B124" s="87" t="s">
        <v>2483</v>
      </c>
      <c r="C124" s="84" t="s">
        <v>2592</v>
      </c>
      <c r="D124" s="97" t="s">
        <v>1948</v>
      </c>
      <c r="E124" s="97" t="s">
        <v>181</v>
      </c>
      <c r="F124" s="107">
        <v>43327</v>
      </c>
      <c r="G124" s="94">
        <v>15046920</v>
      </c>
      <c r="H124" s="96">
        <v>-2.8441000000000001</v>
      </c>
      <c r="I124" s="94">
        <v>-427.95585999999997</v>
      </c>
      <c r="J124" s="95">
        <v>1.1850827713132338E-3</v>
      </c>
      <c r="K124" s="95">
        <f>I124/'סכום נכסי הקרן'!$C$42</f>
        <v>-6.5301314576076568E-6</v>
      </c>
    </row>
    <row r="125" spans="2:11" s="140" customFormat="1">
      <c r="B125" s="87" t="s">
        <v>2483</v>
      </c>
      <c r="C125" s="84" t="s">
        <v>2593</v>
      </c>
      <c r="D125" s="97" t="s">
        <v>1948</v>
      </c>
      <c r="E125" s="97" t="s">
        <v>181</v>
      </c>
      <c r="F125" s="107">
        <v>43283</v>
      </c>
      <c r="G125" s="94">
        <v>35965000</v>
      </c>
      <c r="H125" s="96">
        <v>-3.7725</v>
      </c>
      <c r="I125" s="94">
        <v>-1356.76927</v>
      </c>
      <c r="J125" s="95">
        <v>3.7571255281426295E-3</v>
      </c>
      <c r="K125" s="95">
        <f>I125/'סכום נכסי הקרן'!$C$42</f>
        <v>-2.0702793252421821E-5</v>
      </c>
    </row>
    <row r="126" spans="2:11" s="140" customFormat="1">
      <c r="B126" s="87" t="s">
        <v>2483</v>
      </c>
      <c r="C126" s="84" t="s">
        <v>2484</v>
      </c>
      <c r="D126" s="97" t="s">
        <v>1948</v>
      </c>
      <c r="E126" s="97" t="s">
        <v>181</v>
      </c>
      <c r="F126" s="107">
        <v>43258</v>
      </c>
      <c r="G126" s="94">
        <v>1041750</v>
      </c>
      <c r="H126" s="96">
        <v>-6.8672000000000004</v>
      </c>
      <c r="I126" s="94">
        <v>-71.538850000000011</v>
      </c>
      <c r="J126" s="95">
        <v>1.9810327778795167E-4</v>
      </c>
      <c r="K126" s="95">
        <f>I126/'סכום נכסי הקרן'!$C$42</f>
        <v>-1.0916034537442148E-6</v>
      </c>
    </row>
    <row r="127" spans="2:11" s="140" customFormat="1">
      <c r="B127" s="87" t="s">
        <v>2483</v>
      </c>
      <c r="C127" s="84" t="s">
        <v>2594</v>
      </c>
      <c r="D127" s="97" t="s">
        <v>1948</v>
      </c>
      <c r="E127" s="97" t="s">
        <v>183</v>
      </c>
      <c r="F127" s="107">
        <v>43325</v>
      </c>
      <c r="G127" s="94">
        <v>21180000</v>
      </c>
      <c r="H127" s="96">
        <v>-1.3978999999999999</v>
      </c>
      <c r="I127" s="94">
        <v>-296.06855000000002</v>
      </c>
      <c r="J127" s="95">
        <v>8.1986431435403359E-4</v>
      </c>
      <c r="K127" s="95">
        <f>I127/'סכום נכסי הקרן'!$C$42</f>
        <v>-4.5176774818862996E-6</v>
      </c>
    </row>
    <row r="128" spans="2:11" s="140" customFormat="1">
      <c r="B128" s="87" t="s">
        <v>2483</v>
      </c>
      <c r="C128" s="84" t="s">
        <v>2595</v>
      </c>
      <c r="D128" s="97" t="s">
        <v>1948</v>
      </c>
      <c r="E128" s="97" t="s">
        <v>181</v>
      </c>
      <c r="F128" s="107">
        <v>43117</v>
      </c>
      <c r="G128" s="94">
        <v>94640000</v>
      </c>
      <c r="H128" s="96">
        <v>-10.6915</v>
      </c>
      <c r="I128" s="94">
        <v>-10118.44802</v>
      </c>
      <c r="J128" s="95">
        <v>2.8019708436590875E-2</v>
      </c>
      <c r="K128" s="95">
        <f>I128/'סכום נכסי הקרן'!$C$42</f>
        <v>-1.5439628684502631E-4</v>
      </c>
    </row>
    <row r="129" spans="2:11" s="140" customFormat="1">
      <c r="B129" s="87" t="s">
        <v>2483</v>
      </c>
      <c r="C129" s="84" t="s">
        <v>2596</v>
      </c>
      <c r="D129" s="97" t="s">
        <v>1948</v>
      </c>
      <c r="E129" s="97" t="s">
        <v>181</v>
      </c>
      <c r="F129" s="107">
        <v>43396</v>
      </c>
      <c r="G129" s="94">
        <v>7940900</v>
      </c>
      <c r="H129" s="96">
        <v>-2.8586</v>
      </c>
      <c r="I129" s="94">
        <v>-227.00110000000001</v>
      </c>
      <c r="J129" s="95">
        <v>6.286047647043612E-4</v>
      </c>
      <c r="K129" s="95">
        <f>I129/'סכום נכסי הקרן'!$C$42</f>
        <v>-3.463784849263524E-6</v>
      </c>
    </row>
    <row r="130" spans="2:11" s="140" customFormat="1">
      <c r="B130" s="87" t="s">
        <v>2483</v>
      </c>
      <c r="C130" s="84" t="s">
        <v>2597</v>
      </c>
      <c r="D130" s="97" t="s">
        <v>1948</v>
      </c>
      <c r="E130" s="97" t="s">
        <v>181</v>
      </c>
      <c r="F130" s="107">
        <v>43108</v>
      </c>
      <c r="G130" s="94">
        <v>43902300</v>
      </c>
      <c r="H130" s="96">
        <v>-10.935499999999999</v>
      </c>
      <c r="I130" s="94">
        <v>-4800.9407099999999</v>
      </c>
      <c r="J130" s="95">
        <v>1.3294623706092783E-2</v>
      </c>
      <c r="K130" s="95">
        <f>I130/'סכום נכסי הקרן'!$C$42</f>
        <v>-7.3257026919739434E-5</v>
      </c>
    </row>
    <row r="131" spans="2:11" s="140" customFormat="1">
      <c r="B131" s="87" t="s">
        <v>2483</v>
      </c>
      <c r="C131" s="84" t="s">
        <v>2598</v>
      </c>
      <c r="D131" s="97" t="s">
        <v>1948</v>
      </c>
      <c r="E131" s="97" t="s">
        <v>181</v>
      </c>
      <c r="F131" s="107">
        <v>43388</v>
      </c>
      <c r="G131" s="94">
        <v>149920</v>
      </c>
      <c r="H131" s="96">
        <v>3.9056000000000002</v>
      </c>
      <c r="I131" s="94">
        <v>5.8552799999999996</v>
      </c>
      <c r="J131" s="95">
        <v>-1.6214269035163933E-5</v>
      </c>
      <c r="K131" s="95">
        <f>I131/'סכום נכסי הקרן'!$C$42</f>
        <v>8.9345074328695874E-8</v>
      </c>
    </row>
    <row r="132" spans="2:11" s="140" customFormat="1">
      <c r="B132" s="87" t="s">
        <v>2483</v>
      </c>
      <c r="C132" s="84" t="s">
        <v>2599</v>
      </c>
      <c r="D132" s="97" t="s">
        <v>1948</v>
      </c>
      <c r="E132" s="97" t="s">
        <v>181</v>
      </c>
      <c r="F132" s="107">
        <v>43346</v>
      </c>
      <c r="G132" s="94">
        <v>71256000</v>
      </c>
      <c r="H132" s="96">
        <v>-4.7378</v>
      </c>
      <c r="I132" s="94">
        <v>-3375.9466000000002</v>
      </c>
      <c r="J132" s="95">
        <v>9.3485719591116009E-3</v>
      </c>
      <c r="K132" s="95">
        <f>I132/'סכום נכסי הקרן'!$C$42</f>
        <v>-5.1513198328125752E-5</v>
      </c>
    </row>
    <row r="133" spans="2:11" s="140" customFormat="1">
      <c r="B133" s="87" t="s">
        <v>2483</v>
      </c>
      <c r="C133" s="84" t="s">
        <v>2600</v>
      </c>
      <c r="D133" s="97" t="s">
        <v>1948</v>
      </c>
      <c r="E133" s="97" t="s">
        <v>181</v>
      </c>
      <c r="F133" s="107">
        <v>43269</v>
      </c>
      <c r="G133" s="94">
        <v>1766000</v>
      </c>
      <c r="H133" s="96">
        <v>-4.8723000000000001</v>
      </c>
      <c r="I133" s="94">
        <v>-86.045229999999989</v>
      </c>
      <c r="J133" s="95">
        <v>2.3827391831177309E-4</v>
      </c>
      <c r="K133" s="95">
        <f>I133/'סכום נכסי הקרן'!$C$42</f>
        <v>-1.312954712666129E-6</v>
      </c>
    </row>
    <row r="134" spans="2:11" s="140" customFormat="1">
      <c r="B134" s="87" t="s">
        <v>2483</v>
      </c>
      <c r="C134" s="84" t="s">
        <v>2601</v>
      </c>
      <c r="D134" s="97" t="s">
        <v>1948</v>
      </c>
      <c r="E134" s="97" t="s">
        <v>181</v>
      </c>
      <c r="F134" s="107">
        <v>43171</v>
      </c>
      <c r="G134" s="94">
        <v>93700</v>
      </c>
      <c r="H134" s="96">
        <v>9.5736000000000008</v>
      </c>
      <c r="I134" s="94">
        <v>8.9705100000000009</v>
      </c>
      <c r="J134" s="95">
        <v>-2.4840872259333192E-5</v>
      </c>
      <c r="K134" s="95">
        <f>I134/'סכום נכסי הקרן'!$C$42</f>
        <v>1.3688002669664128E-7</v>
      </c>
    </row>
    <row r="135" spans="2:11" s="140" customFormat="1">
      <c r="B135" s="87" t="s">
        <v>2483</v>
      </c>
      <c r="C135" s="84" t="s">
        <v>2602</v>
      </c>
      <c r="D135" s="97" t="s">
        <v>1948</v>
      </c>
      <c r="E135" s="97" t="s">
        <v>181</v>
      </c>
      <c r="F135" s="107">
        <v>43299</v>
      </c>
      <c r="G135" s="94">
        <v>1773150</v>
      </c>
      <c r="H135" s="96">
        <v>-4.2502000000000004</v>
      </c>
      <c r="I135" s="94">
        <v>-75.361689999999996</v>
      </c>
      <c r="J135" s="95">
        <v>2.0868937379674816E-4</v>
      </c>
      <c r="K135" s="95">
        <f>I135/'סכום נכסי הקרן'!$C$42</f>
        <v>-1.1499357493725553E-6</v>
      </c>
    </row>
    <row r="136" spans="2:11" s="140" customFormat="1">
      <c r="B136" s="87" t="s">
        <v>2483</v>
      </c>
      <c r="C136" s="84" t="s">
        <v>2603</v>
      </c>
      <c r="D136" s="97" t="s">
        <v>1948</v>
      </c>
      <c r="E136" s="97" t="s">
        <v>181</v>
      </c>
      <c r="F136" s="107">
        <v>43299</v>
      </c>
      <c r="G136" s="94">
        <v>177415</v>
      </c>
      <c r="H136" s="96">
        <v>-4.1914999999999996</v>
      </c>
      <c r="I136" s="94">
        <v>-7.4363700000000001</v>
      </c>
      <c r="J136" s="95">
        <v>2.0592576926299345E-5</v>
      </c>
      <c r="K136" s="95">
        <f>I136/'סכום נכסי הקרן'!$C$42</f>
        <v>-1.1347075295898473E-7</v>
      </c>
    </row>
    <row r="137" spans="2:11" s="140" customFormat="1">
      <c r="B137" s="87" t="s">
        <v>2483</v>
      </c>
      <c r="C137" s="84" t="s">
        <v>2604</v>
      </c>
      <c r="D137" s="97" t="s">
        <v>1948</v>
      </c>
      <c r="E137" s="97" t="s">
        <v>181</v>
      </c>
      <c r="F137" s="107">
        <v>43255</v>
      </c>
      <c r="G137" s="94">
        <v>1304118.3999999999</v>
      </c>
      <c r="H137" s="96">
        <v>-6.9934000000000003</v>
      </c>
      <c r="I137" s="94">
        <v>-91.201630000000009</v>
      </c>
      <c r="J137" s="95">
        <v>2.5255286942135616E-4</v>
      </c>
      <c r="K137" s="95">
        <f>I137/'סכום נכסי הקרן'!$C$42</f>
        <v>-1.3916356538454558E-6</v>
      </c>
    </row>
    <row r="138" spans="2:11" s="140" customFormat="1">
      <c r="B138" s="87" t="s">
        <v>2483</v>
      </c>
      <c r="C138" s="84" t="s">
        <v>2605</v>
      </c>
      <c r="D138" s="97" t="s">
        <v>1948</v>
      </c>
      <c r="E138" s="97" t="s">
        <v>181</v>
      </c>
      <c r="F138" s="107">
        <v>43269</v>
      </c>
      <c r="G138" s="94">
        <v>95391000</v>
      </c>
      <c r="H138" s="96">
        <v>-4.8426999999999998</v>
      </c>
      <c r="I138" s="94">
        <v>-4619.48668</v>
      </c>
      <c r="J138" s="95">
        <v>1.2792146547026999E-2</v>
      </c>
      <c r="K138" s="95">
        <f>I138/'סכום נכסי הקרן'!$C$42</f>
        <v>-7.0488239808347422E-5</v>
      </c>
    </row>
    <row r="139" spans="2:11" s="140" customFormat="1">
      <c r="B139" s="87" t="s">
        <v>2483</v>
      </c>
      <c r="C139" s="84" t="s">
        <v>2606</v>
      </c>
      <c r="D139" s="97" t="s">
        <v>1948</v>
      </c>
      <c r="E139" s="97" t="s">
        <v>181</v>
      </c>
      <c r="F139" s="107">
        <v>43363</v>
      </c>
      <c r="G139" s="94">
        <v>84840000</v>
      </c>
      <c r="H139" s="96">
        <v>-5.3865999999999996</v>
      </c>
      <c r="I139" s="94">
        <v>-4570.0186199999998</v>
      </c>
      <c r="J139" s="95">
        <v>1.2655161051288515E-2</v>
      </c>
      <c r="K139" s="95">
        <f>I139/'סכום נכסי הקרן'!$C$42</f>
        <v>-6.9733412114779156E-5</v>
      </c>
    </row>
    <row r="140" spans="2:11" s="140" customFormat="1">
      <c r="B140" s="87" t="s">
        <v>2483</v>
      </c>
      <c r="C140" s="84" t="s">
        <v>2607</v>
      </c>
      <c r="D140" s="97" t="s">
        <v>1948</v>
      </c>
      <c r="E140" s="97" t="s">
        <v>181</v>
      </c>
      <c r="F140" s="107">
        <v>43255</v>
      </c>
      <c r="G140" s="94">
        <v>2106000</v>
      </c>
      <c r="H140" s="96">
        <v>-6.7613000000000003</v>
      </c>
      <c r="I140" s="94">
        <v>-142.39366000000001</v>
      </c>
      <c r="J140" s="95">
        <v>3.9431233214153066E-4</v>
      </c>
      <c r="K140" s="95">
        <f>I140/'סכום נכסי הקרן'!$C$42</f>
        <v>-2.1727692162689147E-6</v>
      </c>
    </row>
    <row r="141" spans="2:11" s="140" customFormat="1">
      <c r="B141" s="87" t="s">
        <v>2483</v>
      </c>
      <c r="C141" s="84" t="s">
        <v>2608</v>
      </c>
      <c r="D141" s="97" t="s">
        <v>1948</v>
      </c>
      <c r="E141" s="97" t="s">
        <v>181</v>
      </c>
      <c r="F141" s="107">
        <v>43269</v>
      </c>
      <c r="G141" s="94">
        <v>1766000</v>
      </c>
      <c r="H141" s="96">
        <v>-4.8723000000000001</v>
      </c>
      <c r="I141" s="94">
        <v>-86.045229999999989</v>
      </c>
      <c r="J141" s="95">
        <v>2.3827391831177309E-4</v>
      </c>
      <c r="K141" s="95">
        <f>I141/'סכום נכסי הקרן'!$C$42</f>
        <v>-1.312954712666129E-6</v>
      </c>
    </row>
    <row r="142" spans="2:11" s="140" customFormat="1">
      <c r="B142" s="87" t="s">
        <v>2483</v>
      </c>
      <c r="C142" s="84" t="s">
        <v>2609</v>
      </c>
      <c r="D142" s="97" t="s">
        <v>1948</v>
      </c>
      <c r="E142" s="97" t="s">
        <v>181</v>
      </c>
      <c r="F142" s="107">
        <v>43404</v>
      </c>
      <c r="G142" s="94">
        <v>16831.86</v>
      </c>
      <c r="H142" s="96">
        <v>-1.466</v>
      </c>
      <c r="I142" s="94">
        <v>-0.24675999999999998</v>
      </c>
      <c r="J142" s="95">
        <v>6.8332052901262663E-7</v>
      </c>
      <c r="K142" s="95">
        <f>I142/'סכום נכסי הקרן'!$C$42</f>
        <v>-3.7652837338861664E-9</v>
      </c>
    </row>
    <row r="143" spans="2:11" s="140" customFormat="1">
      <c r="B143" s="87" t="s">
        <v>2483</v>
      </c>
      <c r="C143" s="84" t="s">
        <v>2610</v>
      </c>
      <c r="D143" s="97" t="s">
        <v>1948</v>
      </c>
      <c r="E143" s="97" t="s">
        <v>181</v>
      </c>
      <c r="F143" s="107">
        <v>43283</v>
      </c>
      <c r="G143" s="94">
        <v>1798250</v>
      </c>
      <c r="H143" s="96">
        <v>-3.7725</v>
      </c>
      <c r="I143" s="94">
        <v>-67.838460000000012</v>
      </c>
      <c r="J143" s="95">
        <v>1.8785626671503452E-4</v>
      </c>
      <c r="K143" s="95">
        <f>I143/'סכום נכסי הקרן'!$C$42</f>
        <v>-1.0351396092149757E-6</v>
      </c>
    </row>
    <row r="144" spans="2:11" s="140" customFormat="1">
      <c r="B144" s="87" t="s">
        <v>2483</v>
      </c>
      <c r="C144" s="84" t="s">
        <v>2611</v>
      </c>
      <c r="D144" s="97" t="s">
        <v>1948</v>
      </c>
      <c r="E144" s="97" t="s">
        <v>181</v>
      </c>
      <c r="F144" s="107">
        <v>43264</v>
      </c>
      <c r="G144" s="94">
        <v>3671.33</v>
      </c>
      <c r="H144" s="96">
        <v>-6.1342999999999996</v>
      </c>
      <c r="I144" s="94">
        <v>-0.22521000000000002</v>
      </c>
      <c r="J144" s="95">
        <v>6.2364490330253549E-7</v>
      </c>
      <c r="K144" s="95">
        <f>I144/'סכום נכסי הקרן'!$C$42</f>
        <v>-3.4364546511124317E-9</v>
      </c>
    </row>
    <row r="145" spans="2:11" s="140" customFormat="1">
      <c r="B145" s="87" t="s">
        <v>2483</v>
      </c>
      <c r="C145" s="84" t="s">
        <v>2612</v>
      </c>
      <c r="D145" s="97" t="s">
        <v>1948</v>
      </c>
      <c r="E145" s="97" t="s">
        <v>181</v>
      </c>
      <c r="F145" s="107">
        <v>43110</v>
      </c>
      <c r="G145" s="94">
        <v>67074</v>
      </c>
      <c r="H145" s="96">
        <v>-11.347099999999999</v>
      </c>
      <c r="I145" s="94">
        <v>-7.6109600000000004</v>
      </c>
      <c r="J145" s="95">
        <v>2.1076046415520915E-5</v>
      </c>
      <c r="K145" s="95">
        <f>I145/'סכום נכסי הקרן'!$C$42</f>
        <v>-1.1613480259060731E-7</v>
      </c>
    </row>
    <row r="146" spans="2:11" s="140" customFormat="1">
      <c r="B146" s="87" t="s">
        <v>2483</v>
      </c>
      <c r="C146" s="84" t="s">
        <v>2613</v>
      </c>
      <c r="D146" s="97" t="s">
        <v>1948</v>
      </c>
      <c r="E146" s="97" t="s">
        <v>181</v>
      </c>
      <c r="F146" s="107">
        <v>43327</v>
      </c>
      <c r="G146" s="94">
        <v>209722500</v>
      </c>
      <c r="H146" s="96">
        <v>-2.7755000000000001</v>
      </c>
      <c r="I146" s="94">
        <v>-5820.8252899999998</v>
      </c>
      <c r="J146" s="95">
        <v>1.6118858066351417E-2</v>
      </c>
      <c r="K146" s="95">
        <f>I146/'סכום נכסי הקרן'!$C$42</f>
        <v>-8.8819333693589841E-5</v>
      </c>
    </row>
    <row r="147" spans="2:11" s="140" customFormat="1">
      <c r="B147" s="87" t="s">
        <v>2483</v>
      </c>
      <c r="C147" s="84" t="s">
        <v>2614</v>
      </c>
      <c r="D147" s="97" t="s">
        <v>1948</v>
      </c>
      <c r="E147" s="97" t="s">
        <v>181</v>
      </c>
      <c r="F147" s="107">
        <v>43139</v>
      </c>
      <c r="G147" s="94">
        <v>1705800</v>
      </c>
      <c r="H147" s="96">
        <v>-9.4581</v>
      </c>
      <c r="I147" s="94">
        <v>-161.33613</v>
      </c>
      <c r="J147" s="95">
        <v>4.4676726252411214E-4</v>
      </c>
      <c r="K147" s="95">
        <f>I147/'סכום נכסי הקרן'!$C$42</f>
        <v>-2.4618102852048306E-6</v>
      </c>
    </row>
    <row r="148" spans="2:11" s="140" customFormat="1">
      <c r="B148" s="87" t="s">
        <v>2483</v>
      </c>
      <c r="C148" s="84" t="s">
        <v>2615</v>
      </c>
      <c r="D148" s="97" t="s">
        <v>1948</v>
      </c>
      <c r="E148" s="97" t="s">
        <v>181</v>
      </c>
      <c r="F148" s="107">
        <v>43390</v>
      </c>
      <c r="G148" s="94">
        <v>541290</v>
      </c>
      <c r="H148" s="96">
        <v>-3.4847999999999999</v>
      </c>
      <c r="I148" s="94">
        <v>-18.863139999999998</v>
      </c>
      <c r="J148" s="95">
        <v>5.2235252081533623E-5</v>
      </c>
      <c r="K148" s="95">
        <f>I148/'סכום נכסי הקרן'!$C$42</f>
        <v>-2.8783058118016491E-7</v>
      </c>
    </row>
    <row r="149" spans="2:11" s="140" customFormat="1">
      <c r="B149" s="87" t="s">
        <v>2483</v>
      </c>
      <c r="C149" s="84" t="s">
        <v>2616</v>
      </c>
      <c r="D149" s="97" t="s">
        <v>1948</v>
      </c>
      <c r="E149" s="97" t="s">
        <v>181</v>
      </c>
      <c r="F149" s="107">
        <v>43116</v>
      </c>
      <c r="G149" s="94">
        <v>5010000</v>
      </c>
      <c r="H149" s="96">
        <v>-12.0611</v>
      </c>
      <c r="I149" s="94">
        <v>-604.26115000000004</v>
      </c>
      <c r="J149" s="95">
        <v>1.6733021911159757E-3</v>
      </c>
      <c r="K149" s="95">
        <f>I149/'סכום נכסי הקרן'!$C$42</f>
        <v>-9.2203545109189064E-6</v>
      </c>
    </row>
    <row r="150" spans="2:11" s="140" customFormat="1">
      <c r="B150" s="87" t="s">
        <v>2483</v>
      </c>
      <c r="C150" s="84" t="s">
        <v>2617</v>
      </c>
      <c r="D150" s="97" t="s">
        <v>1948</v>
      </c>
      <c r="E150" s="97" t="s">
        <v>181</v>
      </c>
      <c r="F150" s="107">
        <v>43298</v>
      </c>
      <c r="G150" s="94">
        <v>96120000</v>
      </c>
      <c r="H150" s="96">
        <v>-4.6641000000000004</v>
      </c>
      <c r="I150" s="94">
        <v>-4483.0986900000007</v>
      </c>
      <c r="J150" s="95">
        <v>1.2414464939482145E-2</v>
      </c>
      <c r="K150" s="95">
        <f>I150/'סכום נכסי הקרן'!$C$42</f>
        <v>-6.8407110450897164E-5</v>
      </c>
    </row>
    <row r="151" spans="2:11" s="140" customFormat="1">
      <c r="B151" s="87" t="s">
        <v>2483</v>
      </c>
      <c r="C151" s="84" t="s">
        <v>2618</v>
      </c>
      <c r="D151" s="97" t="s">
        <v>1948</v>
      </c>
      <c r="E151" s="97" t="s">
        <v>181</v>
      </c>
      <c r="F151" s="107">
        <v>43312</v>
      </c>
      <c r="G151" s="94">
        <v>82160600</v>
      </c>
      <c r="H151" s="96">
        <v>-3.4051</v>
      </c>
      <c r="I151" s="94">
        <v>-2797.6838600000001</v>
      </c>
      <c r="J151" s="95">
        <v>7.7472637997458562E-3</v>
      </c>
      <c r="K151" s="95">
        <f>I151/'סכום נכסי הקרן'!$C$42</f>
        <v>-4.2689550699521253E-5</v>
      </c>
    </row>
    <row r="152" spans="2:11" s="140" customFormat="1">
      <c r="B152" s="87" t="s">
        <v>2483</v>
      </c>
      <c r="C152" s="84" t="s">
        <v>2619</v>
      </c>
      <c r="D152" s="97" t="s">
        <v>1948</v>
      </c>
      <c r="E152" s="97" t="s">
        <v>181</v>
      </c>
      <c r="F152" s="107">
        <v>43298</v>
      </c>
      <c r="G152" s="94">
        <v>2669850</v>
      </c>
      <c r="H152" s="96">
        <v>-4.6699000000000002</v>
      </c>
      <c r="I152" s="94">
        <v>-124.68042</v>
      </c>
      <c r="J152" s="95">
        <v>3.4526134929452291E-4</v>
      </c>
      <c r="K152" s="95">
        <f>I152/'סכום נכסי הקרן'!$C$42</f>
        <v>-1.9024848328744345E-6</v>
      </c>
    </row>
    <row r="153" spans="2:11" s="140" customFormat="1">
      <c r="B153" s="87" t="s">
        <v>2483</v>
      </c>
      <c r="C153" s="84" t="s">
        <v>2620</v>
      </c>
      <c r="D153" s="97" t="s">
        <v>1948</v>
      </c>
      <c r="E153" s="97" t="s">
        <v>181</v>
      </c>
      <c r="F153" s="107">
        <v>43402</v>
      </c>
      <c r="G153" s="94">
        <v>3560600</v>
      </c>
      <c r="H153" s="96">
        <v>1.7653000000000001</v>
      </c>
      <c r="I153" s="94">
        <v>62.856389999999998</v>
      </c>
      <c r="J153" s="95">
        <v>-1.7406006511032571E-4</v>
      </c>
      <c r="K153" s="95">
        <f>I153/'סכום נכסי הקרן'!$C$42</f>
        <v>9.5911875035583186E-7</v>
      </c>
    </row>
    <row r="154" spans="2:11" s="140" customFormat="1">
      <c r="B154" s="87" t="s">
        <v>2483</v>
      </c>
      <c r="C154" s="84" t="s">
        <v>2486</v>
      </c>
      <c r="D154" s="97" t="s">
        <v>1948</v>
      </c>
      <c r="E154" s="97" t="s">
        <v>181</v>
      </c>
      <c r="F154" s="107">
        <v>43333</v>
      </c>
      <c r="G154" s="94">
        <v>2473680</v>
      </c>
      <c r="H154" s="96">
        <v>3.3860000000000001</v>
      </c>
      <c r="I154" s="94">
        <v>83.758809999999997</v>
      </c>
      <c r="J154" s="95">
        <v>-2.3194243134490227E-4</v>
      </c>
      <c r="K154" s="95">
        <f>I154/'סכום נכסי הקרן'!$C$42</f>
        <v>1.278066481044991E-6</v>
      </c>
    </row>
    <row r="155" spans="2:11" s="140" customFormat="1">
      <c r="B155" s="87" t="s">
        <v>2483</v>
      </c>
      <c r="C155" s="84" t="s">
        <v>2621</v>
      </c>
      <c r="D155" s="97" t="s">
        <v>1948</v>
      </c>
      <c r="E155" s="97" t="s">
        <v>181</v>
      </c>
      <c r="F155" s="107">
        <v>43349</v>
      </c>
      <c r="G155" s="94">
        <v>197036</v>
      </c>
      <c r="H155" s="96">
        <v>-5.4717000000000002</v>
      </c>
      <c r="I155" s="94">
        <v>-10.78125</v>
      </c>
      <c r="J155" s="95">
        <v>2.9855120171086811E-5</v>
      </c>
      <c r="K155" s="95">
        <f>I155/'סכום נכסי הקרן'!$C$42</f>
        <v>-1.6450990945031704E-7</v>
      </c>
    </row>
    <row r="156" spans="2:11" s="140" customFormat="1">
      <c r="B156" s="87" t="s">
        <v>2483</v>
      </c>
      <c r="C156" s="84" t="s">
        <v>2622</v>
      </c>
      <c r="D156" s="97" t="s">
        <v>1948</v>
      </c>
      <c r="E156" s="97" t="s">
        <v>181</v>
      </c>
      <c r="F156" s="107">
        <v>43129</v>
      </c>
      <c r="G156" s="94">
        <v>66540</v>
      </c>
      <c r="H156" s="96">
        <v>-12.240399999999999</v>
      </c>
      <c r="I156" s="94">
        <v>-8.1447400000000005</v>
      </c>
      <c r="J156" s="95">
        <v>2.2554174280557228E-5</v>
      </c>
      <c r="K156" s="95">
        <f>I156/'סכום נכסי הקרן'!$C$42</f>
        <v>-1.2427969297589569E-7</v>
      </c>
    </row>
    <row r="157" spans="2:11" s="140" customFormat="1">
      <c r="B157" s="87" t="s">
        <v>2483</v>
      </c>
      <c r="C157" s="84" t="s">
        <v>2623</v>
      </c>
      <c r="D157" s="97" t="s">
        <v>1948</v>
      </c>
      <c r="E157" s="97" t="s">
        <v>181</v>
      </c>
      <c r="F157" s="107">
        <v>43349</v>
      </c>
      <c r="G157" s="94">
        <v>1759.25</v>
      </c>
      <c r="H157" s="96">
        <v>-5.4715999999999996</v>
      </c>
      <c r="I157" s="94">
        <v>-9.6259999999999998E-2</v>
      </c>
      <c r="J157" s="95">
        <v>2.66560358740296E-7</v>
      </c>
      <c r="K157" s="95">
        <f>I157/'סכום נכסי הקרן'!$C$42</f>
        <v>-1.4688207660231901E-9</v>
      </c>
    </row>
    <row r="158" spans="2:11" s="140" customFormat="1">
      <c r="B158" s="87" t="s">
        <v>2483</v>
      </c>
      <c r="C158" s="84" t="s">
        <v>2624</v>
      </c>
      <c r="D158" s="97" t="s">
        <v>1948</v>
      </c>
      <c r="E158" s="97" t="s">
        <v>181</v>
      </c>
      <c r="F158" s="107">
        <v>43118</v>
      </c>
      <c r="G158" s="94">
        <v>10069800</v>
      </c>
      <c r="H158" s="96">
        <v>-11.542899999999999</v>
      </c>
      <c r="I158" s="94">
        <v>-1162.3499199999999</v>
      </c>
      <c r="J158" s="95">
        <v>3.218745186546378E-3</v>
      </c>
      <c r="K158" s="95">
        <f>I158/'סכום נכסי הקרן'!$C$42</f>
        <v>-1.7736169747365403E-5</v>
      </c>
    </row>
    <row r="159" spans="2:11" s="140" customFormat="1">
      <c r="B159" s="87" t="s">
        <v>2483</v>
      </c>
      <c r="C159" s="84" t="s">
        <v>2625</v>
      </c>
      <c r="D159" s="97" t="s">
        <v>1948</v>
      </c>
      <c r="E159" s="97" t="s">
        <v>181</v>
      </c>
      <c r="F159" s="107">
        <v>43270</v>
      </c>
      <c r="G159" s="94">
        <v>17730000</v>
      </c>
      <c r="H159" s="96">
        <v>-4.4443999999999999</v>
      </c>
      <c r="I159" s="94">
        <v>-788.00073999999995</v>
      </c>
      <c r="J159" s="95">
        <v>2.1821084556619438E-3</v>
      </c>
      <c r="K159" s="95">
        <f>I159/'סכום נכסי הקרן'!$C$42</f>
        <v>-1.2024016731286523E-5</v>
      </c>
    </row>
    <row r="160" spans="2:11" s="140" customFormat="1">
      <c r="B160" s="87" t="s">
        <v>2483</v>
      </c>
      <c r="C160" s="84" t="s">
        <v>2626</v>
      </c>
      <c r="D160" s="97" t="s">
        <v>1948</v>
      </c>
      <c r="E160" s="97" t="s">
        <v>181</v>
      </c>
      <c r="F160" s="107">
        <v>43262</v>
      </c>
      <c r="G160" s="94">
        <v>34800000</v>
      </c>
      <c r="H160" s="96">
        <v>-6.5331999999999999</v>
      </c>
      <c r="I160" s="94">
        <v>-2273.5658900000003</v>
      </c>
      <c r="J160" s="95">
        <v>6.2958917437990905E-3</v>
      </c>
      <c r="K160" s="95">
        <f>I160/'סכום נכסי הקרן'!$C$42</f>
        <v>-3.4692092168647374E-5</v>
      </c>
    </row>
    <row r="161" spans="2:11" s="140" customFormat="1">
      <c r="B161" s="87" t="s">
        <v>2483</v>
      </c>
      <c r="C161" s="84" t="s">
        <v>2627</v>
      </c>
      <c r="D161" s="97" t="s">
        <v>1948</v>
      </c>
      <c r="E161" s="97" t="s">
        <v>181</v>
      </c>
      <c r="F161" s="107">
        <v>43299</v>
      </c>
      <c r="G161" s="94">
        <v>142852000</v>
      </c>
      <c r="H161" s="96">
        <v>-4.2759999999999998</v>
      </c>
      <c r="I161" s="94">
        <v>-6108.2972300000001</v>
      </c>
      <c r="J161" s="95">
        <v>1.6914916901320968E-2</v>
      </c>
      <c r="K161" s="95">
        <f>I161/'סכום נכסי הקרן'!$C$42</f>
        <v>-9.3205836447807298E-5</v>
      </c>
    </row>
    <row r="162" spans="2:11" s="140" customFormat="1">
      <c r="B162" s="87" t="s">
        <v>2483</v>
      </c>
      <c r="C162" s="84" t="s">
        <v>2628</v>
      </c>
      <c r="D162" s="97" t="s">
        <v>1948</v>
      </c>
      <c r="E162" s="97" t="s">
        <v>181</v>
      </c>
      <c r="F162" s="107">
        <v>43103</v>
      </c>
      <c r="G162" s="94">
        <v>4118850</v>
      </c>
      <c r="H162" s="96">
        <v>-10.5404</v>
      </c>
      <c r="I162" s="94">
        <v>-434.14415000000002</v>
      </c>
      <c r="J162" s="95">
        <v>1.2022192018387792E-3</v>
      </c>
      <c r="K162" s="95">
        <f>I162/'סכום נכסי הקרן'!$C$42</f>
        <v>-6.6245578949458427E-6</v>
      </c>
    </row>
    <row r="163" spans="2:11" s="140" customFormat="1">
      <c r="B163" s="87" t="s">
        <v>2483</v>
      </c>
      <c r="C163" s="84" t="s">
        <v>2629</v>
      </c>
      <c r="D163" s="97" t="s">
        <v>1948</v>
      </c>
      <c r="E163" s="97" t="s">
        <v>181</v>
      </c>
      <c r="F163" s="107">
        <v>43271</v>
      </c>
      <c r="G163" s="94">
        <v>53070000</v>
      </c>
      <c r="H163" s="96">
        <v>-4.6440000000000001</v>
      </c>
      <c r="I163" s="94">
        <v>-2464.55564</v>
      </c>
      <c r="J163" s="95">
        <v>6.8247749380201516E-3</v>
      </c>
      <c r="K163" s="95">
        <f>I163/'סכום נכסי הקרן'!$C$42</f>
        <v>-3.7606383784038788E-5</v>
      </c>
    </row>
    <row r="164" spans="2:11" s="140" customFormat="1">
      <c r="B164" s="87" t="s">
        <v>2483</v>
      </c>
      <c r="C164" s="84" t="s">
        <v>2630</v>
      </c>
      <c r="D164" s="97" t="s">
        <v>1948</v>
      </c>
      <c r="E164" s="97" t="s">
        <v>181</v>
      </c>
      <c r="F164" s="107">
        <v>43314</v>
      </c>
      <c r="G164" s="94">
        <v>1795500</v>
      </c>
      <c r="H164" s="96">
        <v>-2.8098000000000001</v>
      </c>
      <c r="I164" s="94">
        <v>-50.44932</v>
      </c>
      <c r="J164" s="95">
        <v>1.3970277204865977E-4</v>
      </c>
      <c r="K164" s="95">
        <f>I164/'סכום נכסי הקרן'!$C$42</f>
        <v>-7.6980063211873103E-7</v>
      </c>
    </row>
    <row r="165" spans="2:11" s="140" customFormat="1">
      <c r="B165" s="87" t="s">
        <v>2483</v>
      </c>
      <c r="C165" s="84" t="s">
        <v>2631</v>
      </c>
      <c r="D165" s="97" t="s">
        <v>1948</v>
      </c>
      <c r="E165" s="97" t="s">
        <v>181</v>
      </c>
      <c r="F165" s="107">
        <v>43312</v>
      </c>
      <c r="G165" s="94">
        <v>12140040</v>
      </c>
      <c r="H165" s="96">
        <v>-3.4514</v>
      </c>
      <c r="I165" s="94">
        <v>-418.99834000000004</v>
      </c>
      <c r="J165" s="95">
        <v>1.1602778705795608E-3</v>
      </c>
      <c r="K165" s="95">
        <f>I165/'סכום נכסי הקרן'!$C$42</f>
        <v>-6.3934496438940901E-6</v>
      </c>
    </row>
    <row r="166" spans="2:11" s="140" customFormat="1">
      <c r="B166" s="87" t="s">
        <v>2483</v>
      </c>
      <c r="C166" s="84" t="s">
        <v>2632</v>
      </c>
      <c r="D166" s="97" t="s">
        <v>1948</v>
      </c>
      <c r="E166" s="97" t="s">
        <v>181</v>
      </c>
      <c r="F166" s="107">
        <v>43297</v>
      </c>
      <c r="G166" s="94">
        <v>21718125</v>
      </c>
      <c r="H166" s="96">
        <v>-4.2835999999999999</v>
      </c>
      <c r="I166" s="94">
        <v>-930.32033000000001</v>
      </c>
      <c r="J166" s="95">
        <v>2.5762156753396069E-3</v>
      </c>
      <c r="K166" s="95">
        <f>I166/'סכום נכסי הקרן'!$C$42</f>
        <v>-1.4195655721561884E-5</v>
      </c>
    </row>
    <row r="167" spans="2:11" s="140" customFormat="1">
      <c r="B167" s="87" t="s">
        <v>2483</v>
      </c>
      <c r="C167" s="84" t="s">
        <v>2633</v>
      </c>
      <c r="D167" s="97" t="s">
        <v>1948</v>
      </c>
      <c r="E167" s="97" t="s">
        <v>181</v>
      </c>
      <c r="F167" s="107">
        <v>43397</v>
      </c>
      <c r="G167" s="94">
        <v>54312000</v>
      </c>
      <c r="H167" s="96">
        <v>-2.5024999999999999</v>
      </c>
      <c r="I167" s="94">
        <v>-1359.1715099999999</v>
      </c>
      <c r="J167" s="95">
        <v>3.7637777404445232E-3</v>
      </c>
      <c r="K167" s="95">
        <f>I167/'סכום נכסי הקרן'!$C$42</f>
        <v>-2.0739448768700351E-5</v>
      </c>
    </row>
    <row r="168" spans="2:11" s="140" customFormat="1">
      <c r="B168" s="87" t="s">
        <v>2483</v>
      </c>
      <c r="C168" s="84" t="s">
        <v>2634</v>
      </c>
      <c r="D168" s="97" t="s">
        <v>1948</v>
      </c>
      <c r="E168" s="97" t="s">
        <v>181</v>
      </c>
      <c r="F168" s="107">
        <v>43346</v>
      </c>
      <c r="G168" s="94">
        <v>3028380</v>
      </c>
      <c r="H168" s="96">
        <v>-4.7378</v>
      </c>
      <c r="I168" s="94">
        <v>-143.47773000000001</v>
      </c>
      <c r="J168" s="95">
        <v>3.9731430687765774E-4</v>
      </c>
      <c r="K168" s="95">
        <f>I168/'סכום נכסי הקרן'!$C$42</f>
        <v>-2.1893109213158993E-6</v>
      </c>
    </row>
    <row r="169" spans="2:11" s="140" customFormat="1">
      <c r="B169" s="87" t="s">
        <v>2483</v>
      </c>
      <c r="C169" s="84" t="s">
        <v>2635</v>
      </c>
      <c r="D169" s="97" t="s">
        <v>1948</v>
      </c>
      <c r="E169" s="97" t="s">
        <v>181</v>
      </c>
      <c r="F169" s="107">
        <v>43103</v>
      </c>
      <c r="G169" s="94">
        <v>3199314.15</v>
      </c>
      <c r="H169" s="96">
        <v>-10.511100000000001</v>
      </c>
      <c r="I169" s="94">
        <v>-336.28255999999999</v>
      </c>
      <c r="J169" s="95">
        <v>9.3122376721073256E-4</v>
      </c>
      <c r="K169" s="95">
        <f>I169/'סכום נכסי הקרן'!$C$42</f>
        <v>-5.1312986430442487E-6</v>
      </c>
    </row>
    <row r="170" spans="2:11" s="140" customFormat="1">
      <c r="B170" s="87" t="s">
        <v>2483</v>
      </c>
      <c r="C170" s="84" t="s">
        <v>2636</v>
      </c>
      <c r="D170" s="97" t="s">
        <v>1948</v>
      </c>
      <c r="E170" s="97" t="s">
        <v>181</v>
      </c>
      <c r="F170" s="107">
        <v>43255</v>
      </c>
      <c r="G170" s="94">
        <v>5202.6000000000004</v>
      </c>
      <c r="H170" s="96">
        <v>-6.9934000000000003</v>
      </c>
      <c r="I170" s="94">
        <v>-0.36384</v>
      </c>
      <c r="J170" s="95">
        <v>1.0075350189494005E-6</v>
      </c>
      <c r="K170" s="95">
        <f>I170/'סכום נכסי הקרן'!$C$42</f>
        <v>-5.5517945928721951E-9</v>
      </c>
    </row>
    <row r="171" spans="2:11" s="140" customFormat="1">
      <c r="B171" s="87" t="s">
        <v>2483</v>
      </c>
      <c r="C171" s="84" t="s">
        <v>2637</v>
      </c>
      <c r="D171" s="97" t="s">
        <v>1948</v>
      </c>
      <c r="E171" s="97" t="s">
        <v>181</v>
      </c>
      <c r="F171" s="107">
        <v>43269</v>
      </c>
      <c r="G171" s="94">
        <v>105960</v>
      </c>
      <c r="H171" s="96">
        <v>-4.8723000000000001</v>
      </c>
      <c r="I171" s="94">
        <v>-5.1627099999999997</v>
      </c>
      <c r="J171" s="95">
        <v>1.4296424575858232E-5</v>
      </c>
      <c r="K171" s="95">
        <f>I171/'סכום נכסי הקרן'!$C$42</f>
        <v>-7.8777224776185163E-8</v>
      </c>
    </row>
    <row r="172" spans="2:11" s="140" customFormat="1">
      <c r="B172" s="87" t="s">
        <v>2483</v>
      </c>
      <c r="C172" s="84" t="s">
        <v>2638</v>
      </c>
      <c r="D172" s="97" t="s">
        <v>1948</v>
      </c>
      <c r="E172" s="97" t="s">
        <v>181</v>
      </c>
      <c r="F172" s="107">
        <v>43255</v>
      </c>
      <c r="G172" s="94">
        <v>18692074.699999999</v>
      </c>
      <c r="H172" s="96">
        <v>-6.9934000000000003</v>
      </c>
      <c r="I172" s="94">
        <v>-1307.2031499999998</v>
      </c>
      <c r="J172" s="95">
        <v>3.6198684875383847E-3</v>
      </c>
      <c r="K172" s="95">
        <f>I172/'סכום נכסי הקרן'!$C$42</f>
        <v>-1.9946469272085256E-5</v>
      </c>
    </row>
    <row r="173" spans="2:11" s="140" customFormat="1">
      <c r="B173" s="87" t="s">
        <v>2483</v>
      </c>
      <c r="C173" s="84" t="s">
        <v>2639</v>
      </c>
      <c r="D173" s="97" t="s">
        <v>1948</v>
      </c>
      <c r="E173" s="97" t="s">
        <v>181</v>
      </c>
      <c r="F173" s="107">
        <v>43277</v>
      </c>
      <c r="G173" s="94">
        <v>1874</v>
      </c>
      <c r="H173" s="96">
        <v>4.2839</v>
      </c>
      <c r="I173" s="94">
        <v>8.0280000000000004E-2</v>
      </c>
      <c r="J173" s="95">
        <v>-2.2230901308613095E-7</v>
      </c>
      <c r="K173" s="95">
        <f>I173/'סכום נכסי הקרן'!$C$42</f>
        <v>1.2249837013956131E-9</v>
      </c>
    </row>
    <row r="174" spans="2:11" s="140" customFormat="1">
      <c r="B174" s="87" t="s">
        <v>2483</v>
      </c>
      <c r="C174" s="84" t="s">
        <v>2640</v>
      </c>
      <c r="D174" s="97" t="s">
        <v>1948</v>
      </c>
      <c r="E174" s="97" t="s">
        <v>181</v>
      </c>
      <c r="F174" s="107">
        <v>43116</v>
      </c>
      <c r="G174" s="94">
        <v>83500000</v>
      </c>
      <c r="H174" s="96">
        <v>-12.0611</v>
      </c>
      <c r="I174" s="94">
        <v>-10071.01915</v>
      </c>
      <c r="J174" s="95">
        <v>2.7888369805780085E-2</v>
      </c>
      <c r="K174" s="95">
        <f>I174/'סכום נכסי הקרן'!$C$42</f>
        <v>-1.536725749276669E-4</v>
      </c>
    </row>
    <row r="175" spans="2:11" s="140" customFormat="1">
      <c r="B175" s="87" t="s">
        <v>2483</v>
      </c>
      <c r="C175" s="84" t="s">
        <v>2641</v>
      </c>
      <c r="D175" s="97" t="s">
        <v>1948</v>
      </c>
      <c r="E175" s="97" t="s">
        <v>181</v>
      </c>
      <c r="F175" s="107">
        <v>43171</v>
      </c>
      <c r="G175" s="94">
        <v>1349160</v>
      </c>
      <c r="H175" s="96">
        <v>-10.7135</v>
      </c>
      <c r="I175" s="94">
        <v>-144.54245</v>
      </c>
      <c r="J175" s="95">
        <v>4.0026269816332123E-4</v>
      </c>
      <c r="K175" s="95">
        <f>I175/'סכום נכסי הקרן'!$C$42</f>
        <v>-2.2055573668384443E-6</v>
      </c>
    </row>
    <row r="176" spans="2:11" s="140" customFormat="1">
      <c r="B176" s="87" t="s">
        <v>2483</v>
      </c>
      <c r="C176" s="84" t="s">
        <v>2642</v>
      </c>
      <c r="D176" s="97" t="s">
        <v>1948</v>
      </c>
      <c r="E176" s="97" t="s">
        <v>181</v>
      </c>
      <c r="F176" s="107">
        <v>43376</v>
      </c>
      <c r="G176" s="94">
        <v>5389800</v>
      </c>
      <c r="H176" s="96">
        <v>-3.6263999999999998</v>
      </c>
      <c r="I176" s="94">
        <v>-195.45831000000001</v>
      </c>
      <c r="J176" s="95">
        <v>5.4125739904811959E-4</v>
      </c>
      <c r="K176" s="95">
        <f>I176/'סכום נכסי הקרן'!$C$42</f>
        <v>-2.9824768815686493E-6</v>
      </c>
    </row>
    <row r="177" spans="2:11" s="140" customFormat="1">
      <c r="B177" s="87" t="s">
        <v>2483</v>
      </c>
      <c r="C177" s="84" t="s">
        <v>2643</v>
      </c>
      <c r="D177" s="97" t="s">
        <v>1948</v>
      </c>
      <c r="E177" s="97" t="s">
        <v>181</v>
      </c>
      <c r="F177" s="107">
        <v>43171</v>
      </c>
      <c r="G177" s="94">
        <v>84597.5</v>
      </c>
      <c r="H177" s="96">
        <v>-10.7126</v>
      </c>
      <c r="I177" s="94">
        <v>-9.0625900000000001</v>
      </c>
      <c r="J177" s="95">
        <v>2.5095857485105124E-5</v>
      </c>
      <c r="K177" s="95">
        <f>I177/'סכום נכסי הקרן'!$C$42</f>
        <v>-1.3828506530182944E-7</v>
      </c>
    </row>
    <row r="178" spans="2:11" s="140" customFormat="1">
      <c r="B178" s="87" t="s">
        <v>2483</v>
      </c>
      <c r="C178" s="84" t="s">
        <v>2644</v>
      </c>
      <c r="D178" s="97" t="s">
        <v>1948</v>
      </c>
      <c r="E178" s="97" t="s">
        <v>181</v>
      </c>
      <c r="F178" s="107">
        <v>43388</v>
      </c>
      <c r="G178" s="94">
        <v>112440</v>
      </c>
      <c r="H178" s="96">
        <v>3.9056000000000002</v>
      </c>
      <c r="I178" s="94">
        <v>4.3914600000000004</v>
      </c>
      <c r="J178" s="95">
        <v>-1.2160701776372952E-5</v>
      </c>
      <c r="K178" s="95">
        <f>I178/'סכום נכסי הקרן'!$C$42</f>
        <v>6.7008805746521909E-8</v>
      </c>
    </row>
    <row r="179" spans="2:11" s="140" customFormat="1">
      <c r="B179" s="87" t="s">
        <v>2483</v>
      </c>
      <c r="C179" s="84" t="s">
        <v>2604</v>
      </c>
      <c r="D179" s="97" t="s">
        <v>1948</v>
      </c>
      <c r="E179" s="97" t="s">
        <v>181</v>
      </c>
      <c r="F179" s="107">
        <v>43264</v>
      </c>
      <c r="G179" s="94">
        <v>349650</v>
      </c>
      <c r="H179" s="96">
        <v>-6.1345000000000001</v>
      </c>
      <c r="I179" s="94">
        <v>-21.449390000000001</v>
      </c>
      <c r="J179" s="95">
        <v>5.9397019459386224E-5</v>
      </c>
      <c r="K179" s="95">
        <f>I179/'סכום נכסי הקרן'!$C$42</f>
        <v>-3.2729388583555118E-7</v>
      </c>
    </row>
    <row r="180" spans="2:11" s="140" customFormat="1">
      <c r="B180" s="87" t="s">
        <v>2483</v>
      </c>
      <c r="C180" s="84" t="s">
        <v>2503</v>
      </c>
      <c r="D180" s="97" t="s">
        <v>1948</v>
      </c>
      <c r="E180" s="97" t="s">
        <v>181</v>
      </c>
      <c r="F180" s="107">
        <v>43390</v>
      </c>
      <c r="G180" s="94">
        <v>108258</v>
      </c>
      <c r="H180" s="96">
        <v>-3.4849000000000001</v>
      </c>
      <c r="I180" s="94">
        <v>-3.7726299999999999</v>
      </c>
      <c r="J180" s="95">
        <v>1.0447055954647859E-5</v>
      </c>
      <c r="K180" s="95">
        <f>I180/'סכום נכסי הקרן'!$C$42</f>
        <v>-5.7566146753813293E-8</v>
      </c>
    </row>
    <row r="181" spans="2:11" s="140" customFormat="1">
      <c r="B181" s="87" t="s">
        <v>2483</v>
      </c>
      <c r="C181" s="84" t="s">
        <v>2645</v>
      </c>
      <c r="D181" s="97" t="s">
        <v>1948</v>
      </c>
      <c r="E181" s="97" t="s">
        <v>181</v>
      </c>
      <c r="F181" s="107">
        <v>43116</v>
      </c>
      <c r="G181" s="94">
        <v>8350000</v>
      </c>
      <c r="H181" s="96">
        <v>-12.0611</v>
      </c>
      <c r="I181" s="94">
        <v>-1007.1019200000001</v>
      </c>
      <c r="J181" s="95">
        <v>2.7888369944238617E-3</v>
      </c>
      <c r="K181" s="95">
        <f>I181/'סכום נכסי הקרן'!$C$42</f>
        <v>-1.5367257569061142E-5</v>
      </c>
    </row>
    <row r="182" spans="2:11" s="140" customFormat="1">
      <c r="B182" s="87" t="s">
        <v>2483</v>
      </c>
      <c r="C182" s="84" t="s">
        <v>2646</v>
      </c>
      <c r="D182" s="97" t="s">
        <v>1948</v>
      </c>
      <c r="E182" s="97" t="s">
        <v>181</v>
      </c>
      <c r="F182" s="107">
        <v>43269</v>
      </c>
      <c r="G182" s="94">
        <v>141372000</v>
      </c>
      <c r="H182" s="96">
        <v>-4.8041999999999998</v>
      </c>
      <c r="I182" s="94">
        <v>-6791.7693300000001</v>
      </c>
      <c r="J182" s="95">
        <v>1.8807567723728859E-2</v>
      </c>
      <c r="K182" s="95">
        <f>I182/'סכום נכסי הקרן'!$C$42</f>
        <v>-1.0363486214360491E-4</v>
      </c>
    </row>
    <row r="183" spans="2:11" s="140" customFormat="1">
      <c r="B183" s="87" t="s">
        <v>2483</v>
      </c>
      <c r="C183" s="84" t="s">
        <v>2647</v>
      </c>
      <c r="D183" s="97" t="s">
        <v>1948</v>
      </c>
      <c r="E183" s="97" t="s">
        <v>181</v>
      </c>
      <c r="F183" s="107">
        <v>43258</v>
      </c>
      <c r="G183" s="94">
        <v>174785</v>
      </c>
      <c r="H183" s="96">
        <v>-6.8257000000000003</v>
      </c>
      <c r="I183" s="94">
        <v>-11.93036</v>
      </c>
      <c r="J183" s="95">
        <v>3.3037201760865138E-5</v>
      </c>
      <c r="K183" s="95">
        <f>I183/'סכום נכסי הקרן'!$C$42</f>
        <v>-1.8204405271278234E-7</v>
      </c>
    </row>
    <row r="184" spans="2:11" s="140" customFormat="1">
      <c r="B184" s="87" t="s">
        <v>2483</v>
      </c>
      <c r="C184" s="84" t="s">
        <v>2648</v>
      </c>
      <c r="D184" s="97" t="s">
        <v>1948</v>
      </c>
      <c r="E184" s="97" t="s">
        <v>181</v>
      </c>
      <c r="F184" s="107">
        <v>43326</v>
      </c>
      <c r="G184" s="94">
        <v>3612100</v>
      </c>
      <c r="H184" s="96">
        <v>-2.6354000000000002</v>
      </c>
      <c r="I184" s="94">
        <v>-95.19444</v>
      </c>
      <c r="J184" s="95">
        <v>2.6360964135135656E-4</v>
      </c>
      <c r="K184" s="95">
        <f>I184/'סכום נכסי הקרן'!$C$42</f>
        <v>-1.4525615030329173E-6</v>
      </c>
    </row>
    <row r="185" spans="2:11" s="140" customFormat="1">
      <c r="B185" s="87" t="s">
        <v>2483</v>
      </c>
      <c r="C185" s="84" t="s">
        <v>2649</v>
      </c>
      <c r="D185" s="97" t="s">
        <v>1948</v>
      </c>
      <c r="E185" s="97" t="s">
        <v>181</v>
      </c>
      <c r="F185" s="107">
        <v>43116</v>
      </c>
      <c r="G185" s="94">
        <v>83780000</v>
      </c>
      <c r="H185" s="96">
        <v>-11.6721</v>
      </c>
      <c r="I185" s="94">
        <v>-9778.8515500000012</v>
      </c>
      <c r="J185" s="95">
        <v>2.7079307887347807E-2</v>
      </c>
      <c r="K185" s="95">
        <f>I185/'סכום נכסי הקרן'!$C$42</f>
        <v>-1.4921442161331875E-4</v>
      </c>
    </row>
    <row r="186" spans="2:11" s="140" customFormat="1">
      <c r="B186" s="87" t="s">
        <v>2483</v>
      </c>
      <c r="C186" s="84" t="s">
        <v>2650</v>
      </c>
      <c r="D186" s="97" t="s">
        <v>1948</v>
      </c>
      <c r="E186" s="97" t="s">
        <v>181</v>
      </c>
      <c r="F186" s="107">
        <v>43404</v>
      </c>
      <c r="G186" s="94">
        <v>91477.5</v>
      </c>
      <c r="H186" s="96">
        <v>-1.466</v>
      </c>
      <c r="I186" s="94">
        <v>-1.34107</v>
      </c>
      <c r="J186" s="95">
        <v>3.7136515717416242E-6</v>
      </c>
      <c r="K186" s="95">
        <f>I186/'סכום נכסי הקרן'!$C$42</f>
        <v>-2.0463239816026591E-8</v>
      </c>
    </row>
    <row r="187" spans="2:11" s="140" customFormat="1">
      <c r="B187" s="87" t="s">
        <v>2483</v>
      </c>
      <c r="C187" s="84" t="s">
        <v>2651</v>
      </c>
      <c r="D187" s="97" t="s">
        <v>1948</v>
      </c>
      <c r="E187" s="97" t="s">
        <v>181</v>
      </c>
      <c r="F187" s="107">
        <v>43138</v>
      </c>
      <c r="G187" s="94">
        <v>88680800</v>
      </c>
      <c r="H187" s="96">
        <v>-9.5821000000000005</v>
      </c>
      <c r="I187" s="94">
        <v>-8497.4616800000003</v>
      </c>
      <c r="J187" s="95">
        <v>2.3530920775012659E-2</v>
      </c>
      <c r="K187" s="95">
        <f>I187/'סכום נכסי הקרן'!$C$42</f>
        <v>-1.2966183434521406E-4</v>
      </c>
    </row>
    <row r="188" spans="2:11" s="140" customFormat="1">
      <c r="B188" s="87" t="s">
        <v>2483</v>
      </c>
      <c r="C188" s="84" t="s">
        <v>2652</v>
      </c>
      <c r="D188" s="97" t="s">
        <v>1948</v>
      </c>
      <c r="E188" s="97" t="s">
        <v>181</v>
      </c>
      <c r="F188" s="107">
        <v>43388</v>
      </c>
      <c r="G188" s="94">
        <v>18740</v>
      </c>
      <c r="H188" s="96">
        <v>3.9056000000000002</v>
      </c>
      <c r="I188" s="94">
        <v>0.73190999999999995</v>
      </c>
      <c r="J188" s="95">
        <v>-2.0267836293954916E-6</v>
      </c>
      <c r="K188" s="95">
        <f>I188/'סכום נכסי הקרן'!$C$42</f>
        <v>1.1168134291086984E-8</v>
      </c>
    </row>
    <row r="189" spans="2:11" s="140" customFormat="1">
      <c r="B189" s="87" t="s">
        <v>2483</v>
      </c>
      <c r="C189" s="84" t="s">
        <v>2653</v>
      </c>
      <c r="D189" s="97" t="s">
        <v>1948</v>
      </c>
      <c r="E189" s="97" t="s">
        <v>181</v>
      </c>
      <c r="F189" s="107">
        <v>43283</v>
      </c>
      <c r="G189" s="94">
        <v>7194200</v>
      </c>
      <c r="H189" s="96">
        <v>-3.7551999999999999</v>
      </c>
      <c r="I189" s="94">
        <v>-270.15442999999999</v>
      </c>
      <c r="J189" s="95">
        <v>7.4810369599085996E-4</v>
      </c>
      <c r="K189" s="95">
        <f>I189/'סכום נכסי הקרן'!$C$42</f>
        <v>-4.1222567714227951E-6</v>
      </c>
    </row>
    <row r="190" spans="2:11" s="140" customFormat="1">
      <c r="B190" s="87" t="s">
        <v>2483</v>
      </c>
      <c r="C190" s="84" t="s">
        <v>2654</v>
      </c>
      <c r="D190" s="97" t="s">
        <v>1948</v>
      </c>
      <c r="E190" s="97" t="s">
        <v>181</v>
      </c>
      <c r="F190" s="107">
        <v>43104</v>
      </c>
      <c r="G190" s="94">
        <v>213412.5</v>
      </c>
      <c r="H190" s="96">
        <v>-10.622</v>
      </c>
      <c r="I190" s="94">
        <v>-22.668669999999999</v>
      </c>
      <c r="J190" s="95">
        <v>6.2773413747822411E-5</v>
      </c>
      <c r="K190" s="95">
        <f>I190/'סכום נכסי הקרן'!$C$42</f>
        <v>-3.4589874541997619E-7</v>
      </c>
    </row>
    <row r="191" spans="2:11" s="140" customFormat="1">
      <c r="B191" s="87" t="s">
        <v>2483</v>
      </c>
      <c r="C191" s="84" t="s">
        <v>2655</v>
      </c>
      <c r="D191" s="97" t="s">
        <v>1948</v>
      </c>
      <c r="E191" s="97" t="s">
        <v>181</v>
      </c>
      <c r="F191" s="107">
        <v>43264</v>
      </c>
      <c r="G191" s="94">
        <v>35000000</v>
      </c>
      <c r="H191" s="96">
        <v>-5.8811</v>
      </c>
      <c r="I191" s="94">
        <v>-2058.3996400000001</v>
      </c>
      <c r="J191" s="95">
        <v>5.700059697374779E-3</v>
      </c>
      <c r="K191" s="95">
        <f>I191/'סכום נכסי הקרן'!$C$42</f>
        <v>-3.1408893995498224E-5</v>
      </c>
    </row>
    <row r="192" spans="2:11" s="140" customFormat="1">
      <c r="B192" s="87" t="s">
        <v>2483</v>
      </c>
      <c r="C192" s="84" t="s">
        <v>2583</v>
      </c>
      <c r="D192" s="97" t="s">
        <v>1948</v>
      </c>
      <c r="E192" s="97" t="s">
        <v>181</v>
      </c>
      <c r="F192" s="107">
        <v>43298</v>
      </c>
      <c r="G192" s="94">
        <v>1686600</v>
      </c>
      <c r="H192" s="96">
        <v>4.2706999999999997</v>
      </c>
      <c r="I192" s="94">
        <v>72.028960000000012</v>
      </c>
      <c r="J192" s="95">
        <v>-1.9946047597434484E-4</v>
      </c>
      <c r="K192" s="95">
        <f>I192/'סכום נכסי הקרן'!$C$42</f>
        <v>1.0990819883965691E-6</v>
      </c>
    </row>
    <row r="193" spans="2:11" s="140" customFormat="1">
      <c r="B193" s="87" t="s">
        <v>2483</v>
      </c>
      <c r="C193" s="84" t="s">
        <v>2656</v>
      </c>
      <c r="D193" s="97" t="s">
        <v>1948</v>
      </c>
      <c r="E193" s="97" t="s">
        <v>181</v>
      </c>
      <c r="F193" s="107">
        <v>43269</v>
      </c>
      <c r="G193" s="94">
        <v>388520</v>
      </c>
      <c r="H193" s="96">
        <v>-4.8723000000000001</v>
      </c>
      <c r="I193" s="94">
        <v>-18.929950000000002</v>
      </c>
      <c r="J193" s="95">
        <v>5.2420260367087749E-5</v>
      </c>
      <c r="K193" s="95">
        <f>I193/'סכום נכסי הקרן'!$C$42</f>
        <v>-2.8885002763121434E-7</v>
      </c>
    </row>
    <row r="194" spans="2:11" s="140" customFormat="1">
      <c r="B194" s="87" t="s">
        <v>2483</v>
      </c>
      <c r="C194" s="84" t="s">
        <v>2657</v>
      </c>
      <c r="D194" s="97" t="s">
        <v>1948</v>
      </c>
      <c r="E194" s="97" t="s">
        <v>181</v>
      </c>
      <c r="F194" s="107">
        <v>43256</v>
      </c>
      <c r="G194" s="94">
        <v>8780750</v>
      </c>
      <c r="H194" s="96">
        <v>-6.5646000000000004</v>
      </c>
      <c r="I194" s="94">
        <v>-576.41827000000001</v>
      </c>
      <c r="J194" s="95">
        <v>1.5962005073307793E-3</v>
      </c>
      <c r="K194" s="95">
        <f>I194/'סכום נכסי הקרן'!$C$42</f>
        <v>-8.7955030634859975E-6</v>
      </c>
    </row>
    <row r="195" spans="2:11" s="140" customFormat="1">
      <c r="B195" s="87" t="s">
        <v>2483</v>
      </c>
      <c r="C195" s="84" t="s">
        <v>2658</v>
      </c>
      <c r="D195" s="97" t="s">
        <v>1948</v>
      </c>
      <c r="E195" s="97" t="s">
        <v>181</v>
      </c>
      <c r="F195" s="107">
        <v>43291</v>
      </c>
      <c r="G195" s="94">
        <v>53640000</v>
      </c>
      <c r="H195" s="96">
        <v>-4.3194999999999997</v>
      </c>
      <c r="I195" s="94">
        <v>-2316.98279</v>
      </c>
      <c r="J195" s="95">
        <v>6.4161205453718258E-3</v>
      </c>
      <c r="K195" s="95">
        <f>I195/'סכום נכסי הקרן'!$C$42</f>
        <v>-3.5354585876483986E-5</v>
      </c>
    </row>
    <row r="196" spans="2:11" s="140" customFormat="1">
      <c r="B196" s="87" t="s">
        <v>2483</v>
      </c>
      <c r="C196" s="84" t="s">
        <v>2659</v>
      </c>
      <c r="D196" s="97" t="s">
        <v>1948</v>
      </c>
      <c r="E196" s="97" t="s">
        <v>181</v>
      </c>
      <c r="F196" s="107">
        <v>43111</v>
      </c>
      <c r="G196" s="94">
        <v>90674100</v>
      </c>
      <c r="H196" s="96">
        <v>-11.5007</v>
      </c>
      <c r="I196" s="94">
        <v>-10428.13206</v>
      </c>
      <c r="J196" s="95">
        <v>2.887727636510266E-2</v>
      </c>
      <c r="K196" s="95">
        <f>I196/'סכום נכסי הקרן'!$C$42</f>
        <v>-1.5912172159318708E-4</v>
      </c>
    </row>
    <row r="197" spans="2:11" s="140" customFormat="1">
      <c r="B197" s="87" t="s">
        <v>2483</v>
      </c>
      <c r="C197" s="84" t="s">
        <v>2660</v>
      </c>
      <c r="D197" s="97" t="s">
        <v>1948</v>
      </c>
      <c r="E197" s="97" t="s">
        <v>181</v>
      </c>
      <c r="F197" s="107">
        <v>43402</v>
      </c>
      <c r="G197" s="94">
        <v>16866</v>
      </c>
      <c r="H197" s="96">
        <v>1.7365999999999999</v>
      </c>
      <c r="I197" s="94">
        <v>0.29288999999999998</v>
      </c>
      <c r="J197" s="95">
        <v>-8.1106236724958749E-7</v>
      </c>
      <c r="K197" s="95">
        <f>I197/'סכום נכסי הקרן'!$C$42</f>
        <v>4.4691763365939344E-9</v>
      </c>
    </row>
    <row r="198" spans="2:11" s="140" customFormat="1">
      <c r="B198" s="87" t="s">
        <v>2483</v>
      </c>
      <c r="C198" s="84" t="s">
        <v>2661</v>
      </c>
      <c r="D198" s="97" t="s">
        <v>1948</v>
      </c>
      <c r="E198" s="97" t="s">
        <v>181</v>
      </c>
      <c r="F198" s="107">
        <v>43383</v>
      </c>
      <c r="G198" s="94">
        <v>89330000</v>
      </c>
      <c r="H198" s="96">
        <v>-4.1553000000000004</v>
      </c>
      <c r="I198" s="94">
        <v>-3711.9305199999999</v>
      </c>
      <c r="J198" s="95">
        <v>1.0278968741224324E-2</v>
      </c>
      <c r="K198" s="95">
        <f>I198/'סכום נכסי הקרן'!$C$42</f>
        <v>-5.6639940056215024E-5</v>
      </c>
    </row>
    <row r="199" spans="2:11" s="140" customFormat="1">
      <c r="B199" s="87" t="s">
        <v>2483</v>
      </c>
      <c r="C199" s="84" t="s">
        <v>2662</v>
      </c>
      <c r="D199" s="97" t="s">
        <v>1948</v>
      </c>
      <c r="E199" s="97" t="s">
        <v>181</v>
      </c>
      <c r="F199" s="107">
        <v>43278</v>
      </c>
      <c r="G199" s="94">
        <v>67469000</v>
      </c>
      <c r="H199" s="96">
        <v>-4.2112999999999996</v>
      </c>
      <c r="I199" s="94">
        <v>-2841.30368</v>
      </c>
      <c r="J199" s="95">
        <v>7.8680545214099649E-3</v>
      </c>
      <c r="K199" s="95">
        <f>I199/'סכום נכסי הקרן'!$C$42</f>
        <v>-4.3355140741347485E-5</v>
      </c>
    </row>
    <row r="200" spans="2:11" s="140" customFormat="1">
      <c r="B200" s="87" t="s">
        <v>2483</v>
      </c>
      <c r="C200" s="84" t="s">
        <v>2638</v>
      </c>
      <c r="D200" s="97" t="s">
        <v>1948</v>
      </c>
      <c r="E200" s="97" t="s">
        <v>181</v>
      </c>
      <c r="F200" s="107">
        <v>43396</v>
      </c>
      <c r="G200" s="94">
        <v>252665</v>
      </c>
      <c r="H200" s="96">
        <v>-2.8586</v>
      </c>
      <c r="I200" s="94">
        <v>-7.2227600000000001</v>
      </c>
      <c r="J200" s="95">
        <v>2.0001054401569296E-5</v>
      </c>
      <c r="K200" s="95">
        <f>I200/'סכום נכסי הקרן'!$C$42</f>
        <v>-1.1021130143363449E-7</v>
      </c>
    </row>
    <row r="201" spans="2:11" s="140" customFormat="1">
      <c r="B201" s="87" t="s">
        <v>2483</v>
      </c>
      <c r="C201" s="84" t="s">
        <v>2663</v>
      </c>
      <c r="D201" s="97" t="s">
        <v>1948</v>
      </c>
      <c r="E201" s="97" t="s">
        <v>181</v>
      </c>
      <c r="F201" s="107">
        <v>43318</v>
      </c>
      <c r="G201" s="94">
        <v>53772000</v>
      </c>
      <c r="H201" s="96">
        <v>-2.9733999999999998</v>
      </c>
      <c r="I201" s="94">
        <v>-1598.8337099999999</v>
      </c>
      <c r="J201" s="95">
        <v>4.4274432506095822E-3</v>
      </c>
      <c r="K201" s="95">
        <f>I201/'סכום נכסי הקרן'!$C$42</f>
        <v>-2.4396427952066266E-5</v>
      </c>
    </row>
    <row r="202" spans="2:11" s="140" customFormat="1">
      <c r="B202" s="87" t="s">
        <v>2483</v>
      </c>
      <c r="C202" s="84" t="s">
        <v>2664</v>
      </c>
      <c r="D202" s="97" t="s">
        <v>1948</v>
      </c>
      <c r="E202" s="97" t="s">
        <v>181</v>
      </c>
      <c r="F202" s="107">
        <v>43395</v>
      </c>
      <c r="G202" s="94">
        <v>1077300</v>
      </c>
      <c r="H202" s="96">
        <v>-3.3950999999999998</v>
      </c>
      <c r="I202" s="94">
        <v>-36.575150000000001</v>
      </c>
      <c r="J202" s="95">
        <v>1.0128282884874442E-4</v>
      </c>
      <c r="K202" s="95">
        <f>I202/'סכום נכסי הקרן'!$C$42</f>
        <v>-5.5809619613975776E-7</v>
      </c>
    </row>
    <row r="203" spans="2:11" s="140" customFormat="1">
      <c r="B203" s="87" t="s">
        <v>2483</v>
      </c>
      <c r="C203" s="84" t="s">
        <v>2665</v>
      </c>
      <c r="D203" s="97" t="s">
        <v>1948</v>
      </c>
      <c r="E203" s="97" t="s">
        <v>181</v>
      </c>
      <c r="F203" s="107">
        <v>43355</v>
      </c>
      <c r="G203" s="94">
        <v>2372537</v>
      </c>
      <c r="H203" s="96">
        <v>-5.3227000000000002</v>
      </c>
      <c r="I203" s="94">
        <v>-126.28254</v>
      </c>
      <c r="J203" s="95">
        <v>3.4969789284267381E-4</v>
      </c>
      <c r="K203" s="95">
        <f>I203/'סכום נכסי הקרן'!$C$42</f>
        <v>-1.9269314059646181E-6</v>
      </c>
    </row>
    <row r="204" spans="2:11" s="140" customFormat="1">
      <c r="B204" s="87" t="s">
        <v>2483</v>
      </c>
      <c r="C204" s="84" t="s">
        <v>2555</v>
      </c>
      <c r="D204" s="97" t="s">
        <v>1948</v>
      </c>
      <c r="E204" s="97" t="s">
        <v>181</v>
      </c>
      <c r="F204" s="107">
        <v>43139</v>
      </c>
      <c r="G204" s="94">
        <v>170580</v>
      </c>
      <c r="H204" s="96">
        <v>-9.4581</v>
      </c>
      <c r="I204" s="94">
        <v>-16.133610000000001</v>
      </c>
      <c r="J204" s="95">
        <v>4.4676717944899512E-5</v>
      </c>
      <c r="K204" s="95">
        <f>I204/'סכום נכסי הקרן'!$C$42</f>
        <v>-2.4618098274381263E-7</v>
      </c>
    </row>
    <row r="205" spans="2:11" s="140" customFormat="1">
      <c r="B205" s="87" t="s">
        <v>2483</v>
      </c>
      <c r="C205" s="84" t="s">
        <v>2666</v>
      </c>
      <c r="D205" s="97" t="s">
        <v>1948</v>
      </c>
      <c r="E205" s="97" t="s">
        <v>181</v>
      </c>
      <c r="F205" s="107">
        <v>43370</v>
      </c>
      <c r="G205" s="94">
        <v>353950</v>
      </c>
      <c r="H205" s="96">
        <v>-4.8467000000000002</v>
      </c>
      <c r="I205" s="94">
        <v>-17.154949999999999</v>
      </c>
      <c r="J205" s="95">
        <v>4.7504982611384177E-5</v>
      </c>
      <c r="K205" s="95">
        <f>I205/'סכום נכסי הקרן'!$C$42</f>
        <v>-2.6176549761156786E-7</v>
      </c>
    </row>
    <row r="206" spans="2:11" s="140" customFormat="1">
      <c r="B206" s="87" t="s">
        <v>2483</v>
      </c>
      <c r="C206" s="84" t="s">
        <v>2667</v>
      </c>
      <c r="D206" s="97" t="s">
        <v>1948</v>
      </c>
      <c r="E206" s="97" t="s">
        <v>181</v>
      </c>
      <c r="F206" s="107">
        <v>43342</v>
      </c>
      <c r="G206" s="94">
        <v>105990</v>
      </c>
      <c r="H206" s="96">
        <v>-4.8426999999999998</v>
      </c>
      <c r="I206" s="94">
        <v>-5.1327600000000002</v>
      </c>
      <c r="J206" s="95">
        <v>1.4213487917388757E-5</v>
      </c>
      <c r="K206" s="95">
        <f>I206/'סכום נכסי הקרן'!$C$42</f>
        <v>-7.8320221016135366E-8</v>
      </c>
    </row>
    <row r="207" spans="2:11" s="140" customFormat="1">
      <c r="B207" s="87" t="s">
        <v>2483</v>
      </c>
      <c r="C207" s="84" t="s">
        <v>2668</v>
      </c>
      <c r="D207" s="97" t="s">
        <v>1948</v>
      </c>
      <c r="E207" s="97" t="s">
        <v>181</v>
      </c>
      <c r="F207" s="107">
        <v>43117</v>
      </c>
      <c r="G207" s="94">
        <v>50611500</v>
      </c>
      <c r="H207" s="96">
        <v>-10.885</v>
      </c>
      <c r="I207" s="94">
        <v>-5509.0797000000002</v>
      </c>
      <c r="J207" s="95">
        <v>1.5255581354258075E-2</v>
      </c>
      <c r="K207" s="95">
        <f>I207/'סכום נכסי הקרן'!$C$42</f>
        <v>-8.406244198043639E-5</v>
      </c>
    </row>
    <row r="208" spans="2:11" s="140" customFormat="1">
      <c r="B208" s="87" t="s">
        <v>2483</v>
      </c>
      <c r="C208" s="84" t="s">
        <v>2669</v>
      </c>
      <c r="D208" s="97" t="s">
        <v>1948</v>
      </c>
      <c r="E208" s="97" t="s">
        <v>181</v>
      </c>
      <c r="F208" s="107">
        <v>43272</v>
      </c>
      <c r="G208" s="94">
        <v>17815000</v>
      </c>
      <c r="H208" s="96">
        <v>-4.9587000000000003</v>
      </c>
      <c r="I208" s="94">
        <v>-883.38669999999991</v>
      </c>
      <c r="J208" s="95">
        <v>2.4462484485602144E-3</v>
      </c>
      <c r="K208" s="95">
        <f>I208/'סכום נכסי הקרן'!$C$42</f>
        <v>-1.3479500616961333E-5</v>
      </c>
    </row>
    <row r="209" spans="2:11" s="140" customFormat="1">
      <c r="B209" s="87" t="s">
        <v>2483</v>
      </c>
      <c r="C209" s="84" t="s">
        <v>2670</v>
      </c>
      <c r="D209" s="97" t="s">
        <v>1948</v>
      </c>
      <c r="E209" s="97" t="s">
        <v>181</v>
      </c>
      <c r="F209" s="107">
        <v>43279</v>
      </c>
      <c r="G209" s="94">
        <v>214170</v>
      </c>
      <c r="H209" s="96">
        <v>-3.9666000000000001</v>
      </c>
      <c r="I209" s="94">
        <v>-8.4952999999999985</v>
      </c>
      <c r="J209" s="95">
        <v>2.352493471438226E-5</v>
      </c>
      <c r="K209" s="95">
        <f>I209/'סכום נכסי הקרן'!$C$42</f>
        <v>-1.2962884950755044E-7</v>
      </c>
    </row>
    <row r="210" spans="2:11" s="140" customFormat="1">
      <c r="B210" s="87" t="s">
        <v>2483</v>
      </c>
      <c r="C210" s="84" t="s">
        <v>2671</v>
      </c>
      <c r="D210" s="97" t="s">
        <v>1948</v>
      </c>
      <c r="E210" s="97" t="s">
        <v>181</v>
      </c>
      <c r="F210" s="107">
        <v>43390</v>
      </c>
      <c r="G210" s="94">
        <v>288688</v>
      </c>
      <c r="H210" s="96">
        <v>-3.4847999999999999</v>
      </c>
      <c r="I210" s="94">
        <v>-10.06034</v>
      </c>
      <c r="J210" s="95">
        <v>2.7858797417923847E-5</v>
      </c>
      <c r="K210" s="95">
        <f>I210/'סכום נכסי הקרן'!$C$42</f>
        <v>-1.5350962295090111E-7</v>
      </c>
    </row>
    <row r="211" spans="2:11" s="140" customFormat="1">
      <c r="B211" s="87" t="s">
        <v>2483</v>
      </c>
      <c r="C211" s="84" t="s">
        <v>2672</v>
      </c>
      <c r="D211" s="97" t="s">
        <v>1948</v>
      </c>
      <c r="E211" s="97" t="s">
        <v>181</v>
      </c>
      <c r="F211" s="107">
        <v>43312</v>
      </c>
      <c r="G211" s="94">
        <v>8919500</v>
      </c>
      <c r="H211" s="96">
        <v>-3.5324</v>
      </c>
      <c r="I211" s="94">
        <v>-315.07117</v>
      </c>
      <c r="J211" s="95">
        <v>8.7248581034619563E-4</v>
      </c>
      <c r="K211" s="95">
        <f>I211/'סכום נכסי הקרן'!$C$42</f>
        <v>-4.8076363730648531E-6</v>
      </c>
    </row>
    <row r="212" spans="2:11" s="140" customFormat="1">
      <c r="B212" s="87" t="s">
        <v>2483</v>
      </c>
      <c r="C212" s="84" t="s">
        <v>2673</v>
      </c>
      <c r="D212" s="97" t="s">
        <v>1948</v>
      </c>
      <c r="E212" s="97" t="s">
        <v>181</v>
      </c>
      <c r="F212" s="107">
        <v>43395</v>
      </c>
      <c r="G212" s="94">
        <v>4488750</v>
      </c>
      <c r="H212" s="96">
        <v>-3.3950999999999998</v>
      </c>
      <c r="I212" s="94">
        <v>-152.39644000000001</v>
      </c>
      <c r="J212" s="95">
        <v>4.2201173610164136E-4</v>
      </c>
      <c r="K212" s="95">
        <f>I212/'סכום נכסי הקרן'!$C$42</f>
        <v>-2.3254005375026716E-6</v>
      </c>
    </row>
    <row r="213" spans="2:11" s="140" customFormat="1">
      <c r="B213" s="87" t="s">
        <v>2483</v>
      </c>
      <c r="C213" s="84" t="s">
        <v>2674</v>
      </c>
      <c r="D213" s="97" t="s">
        <v>1948</v>
      </c>
      <c r="E213" s="97" t="s">
        <v>181</v>
      </c>
      <c r="F213" s="107">
        <v>43395</v>
      </c>
      <c r="G213" s="94">
        <v>53865000</v>
      </c>
      <c r="H213" s="96">
        <v>-3.3950999999999998</v>
      </c>
      <c r="I213" s="94">
        <v>-1828.7573</v>
      </c>
      <c r="J213" s="95">
        <v>5.0641408886031077E-3</v>
      </c>
      <c r="K213" s="95">
        <f>I213/'סכום נכסי הקרן'!$C$42</f>
        <v>-2.7904806755209857E-5</v>
      </c>
    </row>
    <row r="214" spans="2:11" s="140" customFormat="1">
      <c r="B214" s="87" t="s">
        <v>2483</v>
      </c>
      <c r="C214" s="84" t="s">
        <v>2675</v>
      </c>
      <c r="D214" s="97" t="s">
        <v>1948</v>
      </c>
      <c r="E214" s="97" t="s">
        <v>181</v>
      </c>
      <c r="F214" s="107">
        <v>43293</v>
      </c>
      <c r="G214" s="94">
        <v>53794500</v>
      </c>
      <c r="H214" s="96">
        <v>-4.0199999999999996</v>
      </c>
      <c r="I214" s="94">
        <v>-2162.5654599999998</v>
      </c>
      <c r="J214" s="95">
        <v>5.98851262016386E-3</v>
      </c>
      <c r="K214" s="95">
        <f>I214/'סכום נכסי הקרן'!$C$42</f>
        <v>-3.2998348800462212E-5</v>
      </c>
    </row>
    <row r="215" spans="2:11" s="140" customFormat="1">
      <c r="B215" s="87" t="s">
        <v>2483</v>
      </c>
      <c r="C215" s="84" t="s">
        <v>2676</v>
      </c>
      <c r="D215" s="97" t="s">
        <v>1948</v>
      </c>
      <c r="E215" s="97" t="s">
        <v>181</v>
      </c>
      <c r="F215" s="107">
        <v>43396</v>
      </c>
      <c r="G215" s="94">
        <v>144380</v>
      </c>
      <c r="H215" s="96">
        <v>-2.8586</v>
      </c>
      <c r="I215" s="94">
        <v>-4.1272900000000003</v>
      </c>
      <c r="J215" s="95">
        <v>1.1429169987795933E-5</v>
      </c>
      <c r="K215" s="95">
        <f>I215/'סכום נכסי הקרן'!$C$42</f>
        <v>-6.2977864735090932E-8</v>
      </c>
    </row>
    <row r="216" spans="2:11" s="140" customFormat="1">
      <c r="B216" s="87" t="s">
        <v>2483</v>
      </c>
      <c r="C216" s="84" t="s">
        <v>2677</v>
      </c>
      <c r="D216" s="97" t="s">
        <v>1948</v>
      </c>
      <c r="E216" s="97" t="s">
        <v>181</v>
      </c>
      <c r="F216" s="107">
        <v>43103</v>
      </c>
      <c r="G216" s="94">
        <v>37301000</v>
      </c>
      <c r="H216" s="96">
        <v>-10.5078</v>
      </c>
      <c r="I216" s="94">
        <v>-3919.5233900000003</v>
      </c>
      <c r="J216" s="95">
        <v>1.0853828806663008E-2</v>
      </c>
      <c r="K216" s="95">
        <f>I216/'סכום נכסי הקרן'!$C$42</f>
        <v>-5.9807576855865482E-5</v>
      </c>
    </row>
    <row r="217" spans="2:11" s="140" customFormat="1">
      <c r="B217" s="87" t="s">
        <v>2483</v>
      </c>
      <c r="C217" s="84" t="s">
        <v>2678</v>
      </c>
      <c r="D217" s="97" t="s">
        <v>1948</v>
      </c>
      <c r="E217" s="97" t="s">
        <v>181</v>
      </c>
      <c r="F217" s="107">
        <v>43255</v>
      </c>
      <c r="G217" s="94">
        <v>763048</v>
      </c>
      <c r="H217" s="96">
        <v>-6.9934000000000003</v>
      </c>
      <c r="I217" s="94">
        <v>-53.362660000000005</v>
      </c>
      <c r="J217" s="95">
        <v>1.4777030742713947E-4</v>
      </c>
      <c r="K217" s="95">
        <f>I217/'סכום נכסי הקרן'!$C$42</f>
        <v>-8.1425496715390662E-7</v>
      </c>
    </row>
    <row r="218" spans="2:11" s="140" customFormat="1">
      <c r="B218" s="87" t="s">
        <v>2483</v>
      </c>
      <c r="C218" s="84" t="s">
        <v>2679</v>
      </c>
      <c r="D218" s="97" t="s">
        <v>1948</v>
      </c>
      <c r="E218" s="97" t="s">
        <v>181</v>
      </c>
      <c r="F218" s="107">
        <v>43258</v>
      </c>
      <c r="G218" s="94">
        <v>52435.5</v>
      </c>
      <c r="H218" s="96">
        <v>-6.8257000000000003</v>
      </c>
      <c r="I218" s="94">
        <v>-3.57911</v>
      </c>
      <c r="J218" s="95">
        <v>9.9111660666006739E-6</v>
      </c>
      <c r="K218" s="95">
        <f>I218/'סכום נכסי הקרן'!$C$42</f>
        <v>-5.4613246331615E-8</v>
      </c>
    </row>
    <row r="219" spans="2:11" s="140" customFormat="1">
      <c r="B219" s="87" t="s">
        <v>2483</v>
      </c>
      <c r="C219" s="84" t="s">
        <v>2680</v>
      </c>
      <c r="D219" s="97" t="s">
        <v>1948</v>
      </c>
      <c r="E219" s="97" t="s">
        <v>181</v>
      </c>
      <c r="F219" s="107">
        <v>43129</v>
      </c>
      <c r="G219" s="94">
        <v>49833000</v>
      </c>
      <c r="H219" s="96">
        <v>-12.5944</v>
      </c>
      <c r="I219" s="94">
        <v>-6276.1897199999994</v>
      </c>
      <c r="J219" s="95">
        <v>1.7379839842981071E-2</v>
      </c>
      <c r="K219" s="95">
        <f>I219/'סכום נכסי הקרן'!$C$42</f>
        <v>-9.5767689510048524E-5</v>
      </c>
    </row>
    <row r="220" spans="2:11" s="140" customFormat="1">
      <c r="B220" s="87" t="s">
        <v>2483</v>
      </c>
      <c r="C220" s="84" t="s">
        <v>2681</v>
      </c>
      <c r="D220" s="97" t="s">
        <v>1948</v>
      </c>
      <c r="E220" s="97" t="s">
        <v>181</v>
      </c>
      <c r="F220" s="107">
        <v>43360</v>
      </c>
      <c r="G220" s="94">
        <v>17671820</v>
      </c>
      <c r="H220" s="96">
        <v>4.9802</v>
      </c>
      <c r="I220" s="94">
        <v>880.09539000000007</v>
      </c>
      <c r="J220" s="95">
        <v>-2.4371342497826794E-3</v>
      </c>
      <c r="K220" s="95">
        <f>I220/'סכום נכסי הקרן'!$C$42</f>
        <v>1.3429278879215441E-5</v>
      </c>
    </row>
    <row r="221" spans="2:11" s="140" customFormat="1">
      <c r="B221" s="87" t="s">
        <v>2483</v>
      </c>
      <c r="C221" s="84" t="s">
        <v>2682</v>
      </c>
      <c r="D221" s="97" t="s">
        <v>1948</v>
      </c>
      <c r="E221" s="97" t="s">
        <v>181</v>
      </c>
      <c r="F221" s="107">
        <v>43116</v>
      </c>
      <c r="G221" s="94">
        <v>1674600</v>
      </c>
      <c r="H221" s="96">
        <v>-11.7387</v>
      </c>
      <c r="I221" s="94">
        <v>-196.57685999999998</v>
      </c>
      <c r="J221" s="95">
        <v>5.4435485478538271E-4</v>
      </c>
      <c r="K221" s="95">
        <f>I221/'סכום נכסי הקרן'!$C$42</f>
        <v>-2.9995447131480717E-6</v>
      </c>
    </row>
    <row r="222" spans="2:11" s="140" customFormat="1">
      <c r="B222" s="87" t="s">
        <v>2483</v>
      </c>
      <c r="C222" s="84" t="s">
        <v>2683</v>
      </c>
      <c r="D222" s="97" t="s">
        <v>1948</v>
      </c>
      <c r="E222" s="97" t="s">
        <v>181</v>
      </c>
      <c r="F222" s="107">
        <v>43116</v>
      </c>
      <c r="G222" s="94">
        <v>333600</v>
      </c>
      <c r="H222" s="96">
        <v>-11.9377</v>
      </c>
      <c r="I222" s="94">
        <v>-39.824080000000002</v>
      </c>
      <c r="J222" s="95">
        <v>1.1027967017766723E-4</v>
      </c>
      <c r="K222" s="95">
        <f>I222/'סכום נכסי הקרן'!$C$42</f>
        <v>-6.0767126212101397E-7</v>
      </c>
    </row>
    <row r="223" spans="2:11" s="140" customFormat="1">
      <c r="B223" s="87" t="s">
        <v>2483</v>
      </c>
      <c r="C223" s="84" t="s">
        <v>2684</v>
      </c>
      <c r="D223" s="97" t="s">
        <v>1948</v>
      </c>
      <c r="E223" s="97" t="s">
        <v>181</v>
      </c>
      <c r="F223" s="107">
        <v>43328</v>
      </c>
      <c r="G223" s="94">
        <v>71500000</v>
      </c>
      <c r="H223" s="96">
        <v>-3.0278999999999998</v>
      </c>
      <c r="I223" s="94">
        <v>-2164.9772699999999</v>
      </c>
      <c r="J223" s="95">
        <v>5.9951913334280764E-3</v>
      </c>
      <c r="K223" s="95">
        <f>I223/'סכום נכסי הקרן'!$C$42</f>
        <v>-3.3035150344319498E-5</v>
      </c>
    </row>
    <row r="224" spans="2:11" s="140" customFormat="1">
      <c r="B224" s="87" t="s">
        <v>2483</v>
      </c>
      <c r="C224" s="84" t="s">
        <v>2685</v>
      </c>
      <c r="D224" s="97" t="s">
        <v>1948</v>
      </c>
      <c r="E224" s="97" t="s">
        <v>181</v>
      </c>
      <c r="F224" s="107">
        <v>43291</v>
      </c>
      <c r="G224" s="94">
        <v>1787250</v>
      </c>
      <c r="H224" s="96">
        <v>-4.3552</v>
      </c>
      <c r="I224" s="94">
        <v>-77.838770000000011</v>
      </c>
      <c r="J224" s="95">
        <v>2.1554883082384576E-4</v>
      </c>
      <c r="K224" s="95">
        <f>I224/'סכום נכסי הקרן'!$C$42</f>
        <v>-1.1877332409900574E-6</v>
      </c>
    </row>
    <row r="225" spans="2:11" s="140" customFormat="1">
      <c r="B225" s="87" t="s">
        <v>2483</v>
      </c>
      <c r="C225" s="84" t="s">
        <v>2583</v>
      </c>
      <c r="D225" s="97" t="s">
        <v>1948</v>
      </c>
      <c r="E225" s="97" t="s">
        <v>181</v>
      </c>
      <c r="F225" s="107">
        <v>43298</v>
      </c>
      <c r="G225" s="94">
        <v>1049440</v>
      </c>
      <c r="H225" s="96">
        <v>4.2706999999999997</v>
      </c>
      <c r="I225" s="94">
        <v>44.818019999999997</v>
      </c>
      <c r="J225" s="95">
        <v>-1.2410874183700147E-4</v>
      </c>
      <c r="K225" s="95">
        <f>I225/'סכום נכסי הקרן'!$C$42</f>
        <v>6.838732440062607E-7</v>
      </c>
    </row>
    <row r="226" spans="2:11" s="140" customFormat="1">
      <c r="B226" s="87" t="s">
        <v>2483</v>
      </c>
      <c r="C226" s="84" t="s">
        <v>2686</v>
      </c>
      <c r="D226" s="97" t="s">
        <v>1948</v>
      </c>
      <c r="E226" s="97" t="s">
        <v>181</v>
      </c>
      <c r="F226" s="107">
        <v>43284</v>
      </c>
      <c r="G226" s="94">
        <v>2061.4</v>
      </c>
      <c r="H226" s="96">
        <v>3.7829000000000002</v>
      </c>
      <c r="I226" s="94">
        <v>7.7980000000000008E-2</v>
      </c>
      <c r="J226" s="95">
        <v>-2.1593992078296577E-7</v>
      </c>
      <c r="K226" s="95">
        <f>I226/'סכום נכסי הקרן'!$C$42</f>
        <v>1.189888254046212E-9</v>
      </c>
    </row>
    <row r="227" spans="2:11" s="140" customFormat="1">
      <c r="B227" s="87" t="s">
        <v>2483</v>
      </c>
      <c r="C227" s="84" t="s">
        <v>2687</v>
      </c>
      <c r="D227" s="97" t="s">
        <v>1948</v>
      </c>
      <c r="E227" s="97" t="s">
        <v>181</v>
      </c>
      <c r="F227" s="107">
        <v>43312</v>
      </c>
      <c r="G227" s="94">
        <v>713560</v>
      </c>
      <c r="H227" s="96">
        <v>-3.5324</v>
      </c>
      <c r="I227" s="94">
        <v>-25.205689999999997</v>
      </c>
      <c r="J227" s="95">
        <v>6.9798854858681603E-5</v>
      </c>
      <c r="K227" s="95">
        <f>I227/'סכום נכסי הקרן'!$C$42</f>
        <v>-3.8461085491318365E-7</v>
      </c>
    </row>
    <row r="228" spans="2:11" s="140" customFormat="1">
      <c r="B228" s="87" t="s">
        <v>2483</v>
      </c>
      <c r="C228" s="84" t="s">
        <v>2688</v>
      </c>
      <c r="D228" s="97" t="s">
        <v>1948</v>
      </c>
      <c r="E228" s="97" t="s">
        <v>181</v>
      </c>
      <c r="F228" s="107">
        <v>43286</v>
      </c>
      <c r="G228" s="94">
        <v>6137.18</v>
      </c>
      <c r="H228" s="96">
        <v>-4.6104000000000003</v>
      </c>
      <c r="I228" s="94">
        <v>-0.28294999999999998</v>
      </c>
      <c r="J228" s="95">
        <v>7.8353681181764748E-7</v>
      </c>
      <c r="K228" s="95">
        <f>I228/'סכום נכסי הקרן'!$C$42</f>
        <v>-4.3175029684839147E-9</v>
      </c>
    </row>
    <row r="229" spans="2:11" s="140" customFormat="1">
      <c r="B229" s="87" t="s">
        <v>2483</v>
      </c>
      <c r="C229" s="84" t="s">
        <v>2689</v>
      </c>
      <c r="D229" s="97" t="s">
        <v>1948</v>
      </c>
      <c r="E229" s="97" t="s">
        <v>181</v>
      </c>
      <c r="F229" s="107">
        <v>43255</v>
      </c>
      <c r="G229" s="94">
        <v>17411368</v>
      </c>
      <c r="H229" s="96">
        <v>-6.9934000000000003</v>
      </c>
      <c r="I229" s="94">
        <v>-1217.63878</v>
      </c>
      <c r="J229" s="95">
        <v>3.3718494703188903E-3</v>
      </c>
      <c r="K229" s="95">
        <f>I229/'סכום נכסי הקרן'!$C$42</f>
        <v>-1.8579816388729927E-5</v>
      </c>
    </row>
    <row r="230" spans="2:11" s="140" customFormat="1">
      <c r="B230" s="87" t="s">
        <v>2483</v>
      </c>
      <c r="C230" s="84" t="s">
        <v>2690</v>
      </c>
      <c r="D230" s="97" t="s">
        <v>1948</v>
      </c>
      <c r="E230" s="97" t="s">
        <v>181</v>
      </c>
      <c r="F230" s="107">
        <v>43297</v>
      </c>
      <c r="G230" s="94">
        <v>193050</v>
      </c>
      <c r="H230" s="96">
        <v>-4.2835999999999999</v>
      </c>
      <c r="I230" s="94">
        <v>-8.2695100000000004</v>
      </c>
      <c r="J230" s="95">
        <v>2.2899683692151103E-5</v>
      </c>
      <c r="K230" s="95">
        <f>I230/'סכום נכסי הקרן'!$C$42</f>
        <v>-1.2618354470014992E-7</v>
      </c>
    </row>
    <row r="231" spans="2:11" s="140" customFormat="1">
      <c r="B231" s="87" t="s">
        <v>2483</v>
      </c>
      <c r="C231" s="84" t="s">
        <v>2691</v>
      </c>
      <c r="D231" s="97" t="s">
        <v>1948</v>
      </c>
      <c r="E231" s="97" t="s">
        <v>181</v>
      </c>
      <c r="F231" s="107">
        <v>43299</v>
      </c>
      <c r="G231" s="94">
        <v>3546300</v>
      </c>
      <c r="H231" s="96">
        <v>-4.2502000000000004</v>
      </c>
      <c r="I231" s="94">
        <v>-150.72336999999999</v>
      </c>
      <c r="J231" s="95">
        <v>4.1737871990179062E-4</v>
      </c>
      <c r="K231" s="95">
        <f>I231/'סכום נכסי הקרן'!$C$42</f>
        <v>-2.2998713461562092E-6</v>
      </c>
    </row>
    <row r="232" spans="2:11" s="140" customFormat="1">
      <c r="B232" s="87" t="s">
        <v>2483</v>
      </c>
      <c r="C232" s="84" t="s">
        <v>2692</v>
      </c>
      <c r="D232" s="97" t="s">
        <v>1948</v>
      </c>
      <c r="E232" s="97" t="s">
        <v>181</v>
      </c>
      <c r="F232" s="107">
        <v>43375</v>
      </c>
      <c r="G232" s="94">
        <v>89865000</v>
      </c>
      <c r="H232" s="96">
        <v>-3.5501</v>
      </c>
      <c r="I232" s="94">
        <v>-3190.3088499999999</v>
      </c>
      <c r="J232" s="95">
        <v>8.8345093657629468E-3</v>
      </c>
      <c r="K232" s="95">
        <f>I232/'סכום נכסי הקרן'!$C$42</f>
        <v>-4.8680572292827373E-5</v>
      </c>
    </row>
    <row r="233" spans="2:11" s="140" customFormat="1">
      <c r="B233" s="87" t="s">
        <v>2483</v>
      </c>
      <c r="C233" s="84" t="s">
        <v>2693</v>
      </c>
      <c r="D233" s="97" t="s">
        <v>1948</v>
      </c>
      <c r="E233" s="97" t="s">
        <v>181</v>
      </c>
      <c r="F233" s="107">
        <v>43396</v>
      </c>
      <c r="G233" s="94">
        <v>19852.25</v>
      </c>
      <c r="H233" s="96">
        <v>-2.8586</v>
      </c>
      <c r="I233" s="94">
        <v>-0.5675</v>
      </c>
      <c r="J233" s="95">
        <v>1.5715042965418449E-6</v>
      </c>
      <c r="K233" s="95">
        <f>I233/'סכום נכסי הקרן'!$C$42</f>
        <v>-8.6594201612108921E-9</v>
      </c>
    </row>
    <row r="234" spans="2:11" s="140" customFormat="1">
      <c r="B234" s="87" t="s">
        <v>2483</v>
      </c>
      <c r="C234" s="84" t="s">
        <v>2694</v>
      </c>
      <c r="D234" s="97" t="s">
        <v>1948</v>
      </c>
      <c r="E234" s="97" t="s">
        <v>181</v>
      </c>
      <c r="F234" s="107">
        <v>43312</v>
      </c>
      <c r="G234" s="94">
        <v>4284720</v>
      </c>
      <c r="H234" s="96">
        <v>-3.4514</v>
      </c>
      <c r="I234" s="94">
        <v>-147.88176999999999</v>
      </c>
      <c r="J234" s="95">
        <v>4.0950984481975838E-4</v>
      </c>
      <c r="K234" s="95">
        <f>I234/'סכום נכסי הקרן'!$C$42</f>
        <v>-2.256511683900532E-6</v>
      </c>
    </row>
    <row r="235" spans="2:11" s="140" customFormat="1">
      <c r="B235" s="87" t="s">
        <v>2483</v>
      </c>
      <c r="C235" s="84" t="s">
        <v>2695</v>
      </c>
      <c r="D235" s="97" t="s">
        <v>1948</v>
      </c>
      <c r="E235" s="97" t="s">
        <v>181</v>
      </c>
      <c r="F235" s="107">
        <v>43389</v>
      </c>
      <c r="G235" s="94">
        <v>93700</v>
      </c>
      <c r="H235" s="96">
        <v>3.3338999999999999</v>
      </c>
      <c r="I235" s="94">
        <v>3.1238699999999997</v>
      </c>
      <c r="J235" s="95">
        <v>-8.6505288578646211E-6</v>
      </c>
      <c r="K235" s="95">
        <f>I235/'סכום נכסי הקרן'!$C$42</f>
        <v>4.766678917885791E-8</v>
      </c>
    </row>
    <row r="236" spans="2:11" s="140" customFormat="1">
      <c r="B236" s="87" t="s">
        <v>2483</v>
      </c>
      <c r="C236" s="84" t="s">
        <v>2696</v>
      </c>
      <c r="D236" s="97" t="s">
        <v>1948</v>
      </c>
      <c r="E236" s="97" t="s">
        <v>181</v>
      </c>
      <c r="F236" s="107">
        <v>43255</v>
      </c>
      <c r="G236" s="94">
        <v>11306984</v>
      </c>
      <c r="H236" s="96">
        <v>-6.9934000000000003</v>
      </c>
      <c r="I236" s="94">
        <v>-790.73752999999999</v>
      </c>
      <c r="J236" s="95">
        <v>2.1896870939768914E-3</v>
      </c>
      <c r="K236" s="95">
        <f>I236/'סכום נכסי הקרן'!$C$42</f>
        <v>-1.2065777109265378E-5</v>
      </c>
    </row>
    <row r="237" spans="2:11" s="140" customFormat="1">
      <c r="B237" s="87" t="s">
        <v>2483</v>
      </c>
      <c r="C237" s="84" t="s">
        <v>2697</v>
      </c>
      <c r="D237" s="97" t="s">
        <v>1948</v>
      </c>
      <c r="E237" s="97" t="s">
        <v>181</v>
      </c>
      <c r="F237" s="107">
        <v>43255</v>
      </c>
      <c r="G237" s="94">
        <v>22891.439999999999</v>
      </c>
      <c r="H237" s="96">
        <v>-6.9934000000000003</v>
      </c>
      <c r="I237" s="94">
        <v>-1.6008800000000001</v>
      </c>
      <c r="J237" s="95">
        <v>4.4331097766482977E-6</v>
      </c>
      <c r="K237" s="95">
        <f>I237/'סכום נכסי הקרן'!$C$42</f>
        <v>-2.442765206639523E-8</v>
      </c>
    </row>
    <row r="238" spans="2:11" s="140" customFormat="1">
      <c r="B238" s="87" t="s">
        <v>2483</v>
      </c>
      <c r="C238" s="84" t="s">
        <v>2698</v>
      </c>
      <c r="D238" s="97" t="s">
        <v>1948</v>
      </c>
      <c r="E238" s="97" t="s">
        <v>181</v>
      </c>
      <c r="F238" s="107">
        <v>43111</v>
      </c>
      <c r="G238" s="94">
        <v>50358000</v>
      </c>
      <c r="H238" s="96">
        <v>-11.5372</v>
      </c>
      <c r="I238" s="94">
        <v>-5809.9049800000003</v>
      </c>
      <c r="J238" s="95">
        <v>1.6088617865321342E-2</v>
      </c>
      <c r="K238" s="95">
        <f>I238/'סכום נכסי הקרן'!$C$42</f>
        <v>-8.8652701882874999E-5</v>
      </c>
    </row>
    <row r="239" spans="2:11" s="140" customFormat="1">
      <c r="B239" s="87" t="s">
        <v>2483</v>
      </c>
      <c r="C239" s="84" t="s">
        <v>2699</v>
      </c>
      <c r="D239" s="97" t="s">
        <v>1948</v>
      </c>
      <c r="E239" s="97" t="s">
        <v>181</v>
      </c>
      <c r="F239" s="107">
        <v>43265</v>
      </c>
      <c r="G239" s="94">
        <v>4557150</v>
      </c>
      <c r="H239" s="96">
        <v>-5.8624000000000001</v>
      </c>
      <c r="I239" s="94">
        <v>-267.15715999999998</v>
      </c>
      <c r="J239" s="95">
        <v>7.3980374412672609E-4</v>
      </c>
      <c r="K239" s="95">
        <f>I239/'סכום נכסי הקרן'!$C$42</f>
        <v>-4.0765217577371693E-6</v>
      </c>
    </row>
    <row r="240" spans="2:11" s="140" customFormat="1">
      <c r="B240" s="87" t="s">
        <v>2483</v>
      </c>
      <c r="C240" s="84" t="s">
        <v>2700</v>
      </c>
      <c r="D240" s="97" t="s">
        <v>1948</v>
      </c>
      <c r="E240" s="97" t="s">
        <v>181</v>
      </c>
      <c r="F240" s="107">
        <v>43391</v>
      </c>
      <c r="G240" s="94">
        <v>32260500</v>
      </c>
      <c r="H240" s="96">
        <v>-3.4245999999999999</v>
      </c>
      <c r="I240" s="94">
        <v>-1104.7816200000002</v>
      </c>
      <c r="J240" s="95">
        <v>3.0593287446175508E-3</v>
      </c>
      <c r="K240" s="95">
        <f>I240/'סכום נכסי הקרן'!$C$42</f>
        <v>-1.6857741381433009E-5</v>
      </c>
    </row>
    <row r="241" spans="2:11" s="140" customFormat="1">
      <c r="B241" s="87" t="s">
        <v>2483</v>
      </c>
      <c r="C241" s="84" t="s">
        <v>2701</v>
      </c>
      <c r="D241" s="97" t="s">
        <v>1948</v>
      </c>
      <c r="E241" s="97" t="s">
        <v>181</v>
      </c>
      <c r="F241" s="107">
        <v>43255</v>
      </c>
      <c r="G241" s="94">
        <v>2375854</v>
      </c>
      <c r="H241" s="96">
        <v>-6.9934000000000003</v>
      </c>
      <c r="I241" s="94">
        <v>-166.15191000000002</v>
      </c>
      <c r="J241" s="95">
        <v>4.6010297875530211E-4</v>
      </c>
      <c r="K241" s="95">
        <f>I241/'סכום נכסי הקרן'!$C$42</f>
        <v>-2.5352937432206127E-6</v>
      </c>
    </row>
    <row r="242" spans="2:11" s="140" customFormat="1">
      <c r="B242" s="87" t="s">
        <v>2483</v>
      </c>
      <c r="C242" s="84" t="s">
        <v>2702</v>
      </c>
      <c r="D242" s="97" t="s">
        <v>1948</v>
      </c>
      <c r="E242" s="97" t="s">
        <v>181</v>
      </c>
      <c r="F242" s="107">
        <v>43360</v>
      </c>
      <c r="G242" s="94">
        <v>1536680</v>
      </c>
      <c r="H242" s="96">
        <v>4.9767999999999999</v>
      </c>
      <c r="I242" s="94">
        <v>76.477329999999995</v>
      </c>
      <c r="J242" s="95">
        <v>-2.1177877124766258E-4</v>
      </c>
      <c r="K242" s="95">
        <f>I242/'סכום נכסי הקרן'!$C$42</f>
        <v>1.1669591775816362E-6</v>
      </c>
    </row>
    <row r="243" spans="2:11" s="140" customFormat="1">
      <c r="B243" s="87" t="s">
        <v>2483</v>
      </c>
      <c r="C243" s="84" t="s">
        <v>2703</v>
      </c>
      <c r="D243" s="97" t="s">
        <v>1948</v>
      </c>
      <c r="E243" s="97" t="s">
        <v>181</v>
      </c>
      <c r="F243" s="107">
        <v>43271</v>
      </c>
      <c r="G243" s="94">
        <v>106146000</v>
      </c>
      <c r="H243" s="96">
        <v>-4.6380999999999997</v>
      </c>
      <c r="I243" s="94">
        <v>-4923.1217100000003</v>
      </c>
      <c r="J243" s="95">
        <v>1.3632963735089753E-2</v>
      </c>
      <c r="K243" s="95">
        <f>I243/'סכום נכסי הקרן'!$C$42</f>
        <v>-7.5121373377390381E-5</v>
      </c>
    </row>
    <row r="244" spans="2:11" s="140" customFormat="1">
      <c r="B244" s="87" t="s">
        <v>2483</v>
      </c>
      <c r="C244" s="84" t="s">
        <v>2704</v>
      </c>
      <c r="D244" s="97" t="s">
        <v>1948</v>
      </c>
      <c r="E244" s="97" t="s">
        <v>181</v>
      </c>
      <c r="F244" s="107">
        <v>43314</v>
      </c>
      <c r="G244" s="94">
        <v>5389500</v>
      </c>
      <c r="H244" s="96">
        <v>-2.7526999999999999</v>
      </c>
      <c r="I244" s="94">
        <v>-148.35514000000001</v>
      </c>
      <c r="J244" s="95">
        <v>4.1082068709086679E-4</v>
      </c>
      <c r="K244" s="95">
        <f>I244/'סכום נכסי הקרן'!$C$42</f>
        <v>-2.2637347847317433E-6</v>
      </c>
    </row>
    <row r="245" spans="2:11" s="140" customFormat="1">
      <c r="B245" s="87" t="s">
        <v>2483</v>
      </c>
      <c r="C245" s="84" t="s">
        <v>2705</v>
      </c>
      <c r="D245" s="97" t="s">
        <v>1948</v>
      </c>
      <c r="E245" s="97" t="s">
        <v>181</v>
      </c>
      <c r="F245" s="107">
        <v>43398</v>
      </c>
      <c r="G245" s="94">
        <v>20250444</v>
      </c>
      <c r="H245" s="96">
        <v>2.0857000000000001</v>
      </c>
      <c r="I245" s="94">
        <v>422.35467</v>
      </c>
      <c r="J245" s="95">
        <v>-1.1695721208273358E-3</v>
      </c>
      <c r="K245" s="95">
        <f>I245/'סכום נכסי הקרן'!$C$42</f>
        <v>6.444663514677661E-6</v>
      </c>
    </row>
    <row r="246" spans="2:11" s="140" customFormat="1">
      <c r="B246" s="87" t="s">
        <v>2483</v>
      </c>
      <c r="C246" s="84" t="s">
        <v>2706</v>
      </c>
      <c r="D246" s="97" t="s">
        <v>1948</v>
      </c>
      <c r="E246" s="97" t="s">
        <v>181</v>
      </c>
      <c r="F246" s="107">
        <v>43327</v>
      </c>
      <c r="G246" s="94">
        <v>2579.4699999999998</v>
      </c>
      <c r="H246" s="96">
        <v>-2.8443999999999998</v>
      </c>
      <c r="I246" s="94">
        <v>-7.3370000000000005E-2</v>
      </c>
      <c r="J246" s="95">
        <v>2.0317404447096945E-7</v>
      </c>
      <c r="K246" s="95">
        <f>I246/'סכום נכסי הקרן'!$C$42</f>
        <v>-1.1195447704458911E-9</v>
      </c>
    </row>
    <row r="247" spans="2:11" s="140" customFormat="1">
      <c r="B247" s="87" t="s">
        <v>2483</v>
      </c>
      <c r="C247" s="84" t="s">
        <v>2707</v>
      </c>
      <c r="D247" s="97" t="s">
        <v>1948</v>
      </c>
      <c r="E247" s="97" t="s">
        <v>181</v>
      </c>
      <c r="F247" s="107">
        <v>43326</v>
      </c>
      <c r="G247" s="94">
        <v>1795000</v>
      </c>
      <c r="H247" s="96">
        <v>-2.6463999999999999</v>
      </c>
      <c r="I247" s="94">
        <v>-47.502650000000003</v>
      </c>
      <c r="J247" s="95">
        <v>1.3154294021519553E-4</v>
      </c>
      <c r="K247" s="95">
        <f>I247/'סכום נכסי הקרן'!$C$42</f>
        <v>-7.2483771827479216E-7</v>
      </c>
    </row>
    <row r="248" spans="2:11" s="140" customFormat="1">
      <c r="B248" s="87" t="s">
        <v>2483</v>
      </c>
      <c r="C248" s="84" t="s">
        <v>2708</v>
      </c>
      <c r="D248" s="97" t="s">
        <v>1948</v>
      </c>
      <c r="E248" s="97" t="s">
        <v>181</v>
      </c>
      <c r="F248" s="107">
        <v>43108</v>
      </c>
      <c r="G248" s="94">
        <v>3714260</v>
      </c>
      <c r="H248" s="96">
        <v>-10.9519</v>
      </c>
      <c r="I248" s="94">
        <v>-406.78341999999998</v>
      </c>
      <c r="J248" s="95">
        <v>1.1264526736422657E-3</v>
      </c>
      <c r="K248" s="95">
        <f>I248/'סכום נכסי הקרן'!$C$42</f>
        <v>-6.2070635213996788E-6</v>
      </c>
    </row>
    <row r="249" spans="2:11" s="140" customFormat="1">
      <c r="B249" s="87" t="s">
        <v>2483</v>
      </c>
      <c r="C249" s="84" t="s">
        <v>2709</v>
      </c>
      <c r="D249" s="97" t="s">
        <v>1948</v>
      </c>
      <c r="E249" s="97" t="s">
        <v>181</v>
      </c>
      <c r="F249" s="107">
        <v>43271</v>
      </c>
      <c r="G249" s="94">
        <v>12029880</v>
      </c>
      <c r="H249" s="96">
        <v>-4.6380999999999997</v>
      </c>
      <c r="I249" s="94">
        <v>-557.95379000000003</v>
      </c>
      <c r="J249" s="95">
        <v>1.5450692127873238E-3</v>
      </c>
      <c r="K249" s="95">
        <f>I249/'סכום נכסי הקרן'!$C$42</f>
        <v>-8.5137555914537946E-6</v>
      </c>
    </row>
    <row r="250" spans="2:11" s="140" customFormat="1">
      <c r="B250" s="87" t="s">
        <v>2483</v>
      </c>
      <c r="C250" s="84" t="s">
        <v>2710</v>
      </c>
      <c r="D250" s="97" t="s">
        <v>1948</v>
      </c>
      <c r="E250" s="97" t="s">
        <v>181</v>
      </c>
      <c r="F250" s="107">
        <v>43171</v>
      </c>
      <c r="G250" s="94">
        <v>2793384.4</v>
      </c>
      <c r="H250" s="96">
        <v>9.5736000000000008</v>
      </c>
      <c r="I250" s="94">
        <v>267.42874</v>
      </c>
      <c r="J250" s="95">
        <v>-7.4055579546920163E-4</v>
      </c>
      <c r="K250" s="95">
        <f>I250/'סכום נכסי הקרן'!$C$42</f>
        <v>4.0806657671246263E-6</v>
      </c>
    </row>
    <row r="251" spans="2:11" s="140" customFormat="1">
      <c r="B251" s="87" t="s">
        <v>2483</v>
      </c>
      <c r="C251" s="84" t="s">
        <v>2711</v>
      </c>
      <c r="D251" s="97" t="s">
        <v>1948</v>
      </c>
      <c r="E251" s="97" t="s">
        <v>181</v>
      </c>
      <c r="F251" s="107">
        <v>43298</v>
      </c>
      <c r="G251" s="94">
        <v>1686600</v>
      </c>
      <c r="H251" s="96">
        <v>4.2706999999999997</v>
      </c>
      <c r="I251" s="94">
        <v>72.028960000000012</v>
      </c>
      <c r="J251" s="95">
        <v>-1.9946047597434484E-4</v>
      </c>
      <c r="K251" s="95">
        <f>I251/'סכום נכסי הקרן'!$C$42</f>
        <v>1.0990819883965691E-6</v>
      </c>
    </row>
    <row r="252" spans="2:11" s="140" customFormat="1">
      <c r="B252" s="87" t="s">
        <v>2483</v>
      </c>
      <c r="C252" s="84" t="s">
        <v>2712</v>
      </c>
      <c r="D252" s="97" t="s">
        <v>1948</v>
      </c>
      <c r="E252" s="97" t="s">
        <v>181</v>
      </c>
      <c r="F252" s="107">
        <v>43404</v>
      </c>
      <c r="G252" s="94">
        <v>30361.4</v>
      </c>
      <c r="H252" s="96">
        <v>-1.4543999999999999</v>
      </c>
      <c r="I252" s="94">
        <v>-0.44157999999999997</v>
      </c>
      <c r="J252" s="95">
        <v>1.2228103387963837E-6</v>
      </c>
      <c r="K252" s="95">
        <f>I252/'סכום נכסי הקרן'!$C$42</f>
        <v>-6.7380207132819478E-9</v>
      </c>
    </row>
    <row r="253" spans="2:11" s="140" customFormat="1">
      <c r="B253" s="87" t="s">
        <v>2483</v>
      </c>
      <c r="C253" s="84" t="s">
        <v>2713</v>
      </c>
      <c r="D253" s="97" t="s">
        <v>1948</v>
      </c>
      <c r="E253" s="97" t="s">
        <v>181</v>
      </c>
      <c r="F253" s="107">
        <v>43255</v>
      </c>
      <c r="G253" s="94">
        <v>7017.6</v>
      </c>
      <c r="H253" s="96">
        <v>-6.7717999999999998</v>
      </c>
      <c r="I253" s="94">
        <v>-0.47522000000000003</v>
      </c>
      <c r="J253" s="95">
        <v>1.3159652366565912E-6</v>
      </c>
      <c r="K253" s="95">
        <f>I253/'סכום נכסי הקרן'!$C$42</f>
        <v>-7.2513297779923171E-9</v>
      </c>
    </row>
    <row r="254" spans="2:11" s="140" customFormat="1">
      <c r="B254" s="87" t="s">
        <v>2483</v>
      </c>
      <c r="C254" s="84" t="s">
        <v>2714</v>
      </c>
      <c r="D254" s="97" t="s">
        <v>1948</v>
      </c>
      <c r="E254" s="97" t="s">
        <v>181</v>
      </c>
      <c r="F254" s="107">
        <v>43346</v>
      </c>
      <c r="G254" s="94">
        <v>35655000</v>
      </c>
      <c r="H254" s="96">
        <v>-4.6585000000000001</v>
      </c>
      <c r="I254" s="94">
        <v>-1660.9868200000001</v>
      </c>
      <c r="J254" s="95">
        <v>4.599555813443834E-3</v>
      </c>
      <c r="K254" s="95">
        <f>I254/'סכום נכסי הקרן'!$C$42</f>
        <v>-2.5344815430156066E-5</v>
      </c>
    </row>
    <row r="255" spans="2:11" s="140" customFormat="1">
      <c r="B255" s="87" t="s">
        <v>2483</v>
      </c>
      <c r="C255" s="84" t="s">
        <v>2715</v>
      </c>
      <c r="D255" s="97" t="s">
        <v>1948</v>
      </c>
      <c r="E255" s="97" t="s">
        <v>181</v>
      </c>
      <c r="F255" s="107">
        <v>43284</v>
      </c>
      <c r="G255" s="94">
        <v>178040000</v>
      </c>
      <c r="H255" s="96">
        <v>-3.8757000000000001</v>
      </c>
      <c r="I255" s="94">
        <v>-6900.2237800000003</v>
      </c>
      <c r="J255" s="95">
        <v>1.910789659448495E-2</v>
      </c>
      <c r="K255" s="95">
        <f>I255/'סכום נכסי הקרן'!$C$42</f>
        <v>-1.0528975668264111E-4</v>
      </c>
    </row>
    <row r="256" spans="2:11" s="140" customFormat="1">
      <c r="B256" s="87" t="s">
        <v>2483</v>
      </c>
      <c r="C256" s="84" t="s">
        <v>2716</v>
      </c>
      <c r="D256" s="97" t="s">
        <v>1948</v>
      </c>
      <c r="E256" s="97" t="s">
        <v>181</v>
      </c>
      <c r="F256" s="107">
        <v>43103</v>
      </c>
      <c r="G256" s="94">
        <v>67800</v>
      </c>
      <c r="H256" s="96">
        <v>-10.5404</v>
      </c>
      <c r="I256" s="94">
        <v>-7.1464099999999995</v>
      </c>
      <c r="J256" s="95">
        <v>1.9789628228809875E-5</v>
      </c>
      <c r="K256" s="95">
        <f>I256/'סכום נכסי הקרן'!$C$42</f>
        <v>-1.0904628517053589E-7</v>
      </c>
    </row>
    <row r="257" spans="2:11" s="140" customFormat="1">
      <c r="B257" s="87" t="s">
        <v>2483</v>
      </c>
      <c r="C257" s="84" t="s">
        <v>2717</v>
      </c>
      <c r="D257" s="97" t="s">
        <v>1948</v>
      </c>
      <c r="E257" s="97" t="s">
        <v>181</v>
      </c>
      <c r="F257" s="107">
        <v>43269</v>
      </c>
      <c r="G257" s="94">
        <v>1695360</v>
      </c>
      <c r="H257" s="96">
        <v>-4.8723000000000001</v>
      </c>
      <c r="I257" s="94">
        <v>-82.60342</v>
      </c>
      <c r="J257" s="95">
        <v>2.2874295936396575E-4</v>
      </c>
      <c r="K257" s="95">
        <f>I257/'סכום נכסי הקרן'!$C$42</f>
        <v>-1.2604365119523717E-6</v>
      </c>
    </row>
    <row r="258" spans="2:11" s="140" customFormat="1">
      <c r="B258" s="87" t="s">
        <v>2483</v>
      </c>
      <c r="C258" s="84" t="s">
        <v>2718</v>
      </c>
      <c r="D258" s="97" t="s">
        <v>1948</v>
      </c>
      <c r="E258" s="97" t="s">
        <v>181</v>
      </c>
      <c r="F258" s="107">
        <v>43129</v>
      </c>
      <c r="G258" s="94">
        <v>2231100</v>
      </c>
      <c r="H258" s="96">
        <v>-12.2934</v>
      </c>
      <c r="I258" s="94">
        <v>-274.27719999999999</v>
      </c>
      <c r="J258" s="95">
        <v>7.5952034932769499E-4</v>
      </c>
      <c r="K258" s="95">
        <f>I258/'סכום נכסי הקרן'!$C$42</f>
        <v>-4.1851656659744001E-6</v>
      </c>
    </row>
    <row r="259" spans="2:11" s="140" customFormat="1">
      <c r="B259" s="87" t="s">
        <v>2483</v>
      </c>
      <c r="C259" s="84" t="s">
        <v>2719</v>
      </c>
      <c r="D259" s="97" t="s">
        <v>1948</v>
      </c>
      <c r="E259" s="97" t="s">
        <v>181</v>
      </c>
      <c r="F259" s="107">
        <v>43103</v>
      </c>
      <c r="G259" s="94">
        <v>125430000</v>
      </c>
      <c r="H259" s="96">
        <v>-10.5404</v>
      </c>
      <c r="I259" s="94">
        <v>-13220.85066</v>
      </c>
      <c r="J259" s="95">
        <v>3.6610790513001035E-2</v>
      </c>
      <c r="K259" s="95">
        <f>I259/'סכום נכסי הקרן'!$C$42</f>
        <v>-2.0173550793579263E-4</v>
      </c>
    </row>
    <row r="260" spans="2:11" s="140" customFormat="1">
      <c r="B260" s="87" t="s">
        <v>2483</v>
      </c>
      <c r="C260" s="84" t="s">
        <v>2720</v>
      </c>
      <c r="D260" s="97" t="s">
        <v>1948</v>
      </c>
      <c r="E260" s="97" t="s">
        <v>181</v>
      </c>
      <c r="F260" s="107">
        <v>43171</v>
      </c>
      <c r="G260" s="94">
        <v>256213.28</v>
      </c>
      <c r="H260" s="96">
        <v>9.5736000000000008</v>
      </c>
      <c r="I260" s="94">
        <v>24.528950000000002</v>
      </c>
      <c r="J260" s="95">
        <v>-6.7924846369445092E-5</v>
      </c>
      <c r="K260" s="95">
        <f>I260/'סכום נכסי הקרן'!$C$42</f>
        <v>3.7428455359177781E-7</v>
      </c>
    </row>
    <row r="261" spans="2:11" s="140" customFormat="1">
      <c r="B261" s="87" t="s">
        <v>2483</v>
      </c>
      <c r="C261" s="84" t="s">
        <v>2721</v>
      </c>
      <c r="D261" s="97" t="s">
        <v>1948</v>
      </c>
      <c r="E261" s="97" t="s">
        <v>181</v>
      </c>
      <c r="F261" s="107">
        <v>43271</v>
      </c>
      <c r="G261" s="94">
        <v>2830560</v>
      </c>
      <c r="H261" s="96">
        <v>-4.6380999999999997</v>
      </c>
      <c r="I261" s="94">
        <v>-131.28325000000001</v>
      </c>
      <c r="J261" s="95">
        <v>3.6354571178674391E-4</v>
      </c>
      <c r="K261" s="95">
        <f>I261/'סכום נכסי הקרן'!$C$42</f>
        <v>-2.0032366905361935E-6</v>
      </c>
    </row>
    <row r="262" spans="2:11" s="140" customFormat="1">
      <c r="B262" s="87" t="s">
        <v>2483</v>
      </c>
      <c r="C262" s="84" t="s">
        <v>2722</v>
      </c>
      <c r="D262" s="97" t="s">
        <v>1948</v>
      </c>
      <c r="E262" s="97" t="s">
        <v>181</v>
      </c>
      <c r="F262" s="107">
        <v>43412</v>
      </c>
      <c r="G262" s="94">
        <v>159662.79999999999</v>
      </c>
      <c r="H262" s="96">
        <v>-2.9119000000000002</v>
      </c>
      <c r="I262" s="94">
        <v>-4.6491600000000002</v>
      </c>
      <c r="J262" s="95">
        <v>1.2874317031384112E-5</v>
      </c>
      <c r="K262" s="95">
        <f>I262/'סכום נכסי הקרן'!$C$42</f>
        <v>-7.0941021738670007E-8</v>
      </c>
    </row>
    <row r="263" spans="2:11" s="140" customFormat="1">
      <c r="B263" s="87" t="s">
        <v>2483</v>
      </c>
      <c r="C263" s="84" t="s">
        <v>2493</v>
      </c>
      <c r="D263" s="97" t="s">
        <v>1948</v>
      </c>
      <c r="E263" s="97" t="s">
        <v>181</v>
      </c>
      <c r="F263" s="107">
        <v>43370</v>
      </c>
      <c r="G263" s="94">
        <v>2831600</v>
      </c>
      <c r="H263" s="96">
        <v>-4.8467000000000002</v>
      </c>
      <c r="I263" s="94">
        <v>-137.23957999999999</v>
      </c>
      <c r="J263" s="95">
        <v>3.8003980550766208E-4</v>
      </c>
      <c r="K263" s="95">
        <f>I263/'סכום נכסי הקרן'!$C$42</f>
        <v>-2.09412367571474E-6</v>
      </c>
    </row>
    <row r="264" spans="2:11" s="140" customFormat="1">
      <c r="B264" s="87" t="s">
        <v>2483</v>
      </c>
      <c r="C264" s="84" t="s">
        <v>2723</v>
      </c>
      <c r="D264" s="97" t="s">
        <v>1948</v>
      </c>
      <c r="E264" s="97" t="s">
        <v>181</v>
      </c>
      <c r="F264" s="107">
        <v>43384</v>
      </c>
      <c r="G264" s="94">
        <v>1805850</v>
      </c>
      <c r="H264" s="96">
        <v>-3.7551999999999999</v>
      </c>
      <c r="I264" s="94">
        <v>-67.812429999999992</v>
      </c>
      <c r="J264" s="95">
        <v>1.8778418520518604E-4</v>
      </c>
      <c r="K264" s="95">
        <f>I264/'סכום נכסי הקרן'!$C$42</f>
        <v>-1.0347424203043211E-6</v>
      </c>
    </row>
    <row r="265" spans="2:11" s="140" customFormat="1">
      <c r="B265" s="87" t="s">
        <v>2483</v>
      </c>
      <c r="C265" s="84" t="s">
        <v>2724</v>
      </c>
      <c r="D265" s="97" t="s">
        <v>1948</v>
      </c>
      <c r="E265" s="97" t="s">
        <v>181</v>
      </c>
      <c r="F265" s="107">
        <v>43116</v>
      </c>
      <c r="G265" s="94">
        <v>8373000</v>
      </c>
      <c r="H265" s="96">
        <v>-11.7387</v>
      </c>
      <c r="I265" s="94">
        <v>-982.88431000000003</v>
      </c>
      <c r="J265" s="95">
        <v>2.7217743016186196E-3</v>
      </c>
      <c r="K265" s="95">
        <f>I265/'סכום נכסי הקרן'!$C$42</f>
        <v>-1.4997723718329262E-5</v>
      </c>
    </row>
    <row r="266" spans="2:11" s="140" customFormat="1">
      <c r="B266" s="87" t="s">
        <v>2483</v>
      </c>
      <c r="C266" s="84" t="s">
        <v>2725</v>
      </c>
      <c r="D266" s="97" t="s">
        <v>1948</v>
      </c>
      <c r="E266" s="97" t="s">
        <v>181</v>
      </c>
      <c r="F266" s="107">
        <v>43269</v>
      </c>
      <c r="G266" s="94">
        <v>212430</v>
      </c>
      <c r="H266" s="96">
        <v>-4.8170999999999999</v>
      </c>
      <c r="I266" s="94">
        <v>-10.233049999999999</v>
      </c>
      <c r="J266" s="95">
        <v>2.8337060866480218E-5</v>
      </c>
      <c r="K266" s="95">
        <f>I266/'סכום נכסי הקרן'!$C$42</f>
        <v>-1.5614498586903807E-7</v>
      </c>
    </row>
    <row r="267" spans="2:11" s="140" customFormat="1">
      <c r="B267" s="87" t="s">
        <v>2483</v>
      </c>
      <c r="C267" s="84" t="s">
        <v>2726</v>
      </c>
      <c r="D267" s="97" t="s">
        <v>1948</v>
      </c>
      <c r="E267" s="97" t="s">
        <v>181</v>
      </c>
      <c r="F267" s="107">
        <v>43278</v>
      </c>
      <c r="G267" s="94">
        <v>2151540</v>
      </c>
      <c r="H267" s="96">
        <v>-4.1397000000000004</v>
      </c>
      <c r="I267" s="94">
        <v>-89.06689999999999</v>
      </c>
      <c r="J267" s="95">
        <v>2.4664143793773184E-4</v>
      </c>
      <c r="K267" s="95">
        <f>I267/'סכום נכסי הקרן'!$C$42</f>
        <v>-1.3590620432714612E-6</v>
      </c>
    </row>
    <row r="268" spans="2:11" s="140" customFormat="1">
      <c r="B268" s="87" t="s">
        <v>2483</v>
      </c>
      <c r="C268" s="84" t="s">
        <v>2727</v>
      </c>
      <c r="D268" s="97" t="s">
        <v>1948</v>
      </c>
      <c r="E268" s="97" t="s">
        <v>181</v>
      </c>
      <c r="F268" s="107">
        <v>43346</v>
      </c>
      <c r="G268" s="94">
        <v>160492500</v>
      </c>
      <c r="H268" s="96">
        <v>-4.5811000000000002</v>
      </c>
      <c r="I268" s="94">
        <v>-7352.3222300000007</v>
      </c>
      <c r="J268" s="95">
        <v>2.0359834315427521E-2</v>
      </c>
      <c r="K268" s="95">
        <f>I268/'סכום נכסי הקרן'!$C$42</f>
        <v>-1.1218827726904146E-4</v>
      </c>
    </row>
    <row r="269" spans="2:11" s="140" customFormat="1">
      <c r="B269" s="87" t="s">
        <v>2483</v>
      </c>
      <c r="C269" s="84" t="s">
        <v>2728</v>
      </c>
      <c r="D269" s="97" t="s">
        <v>1948</v>
      </c>
      <c r="E269" s="97" t="s">
        <v>181</v>
      </c>
      <c r="F269" s="107">
        <v>43342</v>
      </c>
      <c r="G269" s="94">
        <v>247310</v>
      </c>
      <c r="H269" s="96">
        <v>-4.8426999999999998</v>
      </c>
      <c r="I269" s="94">
        <v>-11.976450000000002</v>
      </c>
      <c r="J269" s="95">
        <v>3.3164832832279435E-5</v>
      </c>
      <c r="K269" s="95">
        <f>I269/'סכום נכסי הקרן'!$C$42</f>
        <v>-1.8274733495988406E-7</v>
      </c>
    </row>
    <row r="270" spans="2:11" s="140" customFormat="1">
      <c r="B270" s="87" t="s">
        <v>2483</v>
      </c>
      <c r="C270" s="84" t="s">
        <v>2729</v>
      </c>
      <c r="D270" s="97" t="s">
        <v>1948</v>
      </c>
      <c r="E270" s="97" t="s">
        <v>181</v>
      </c>
      <c r="F270" s="107">
        <v>43314</v>
      </c>
      <c r="G270" s="94">
        <v>150822000</v>
      </c>
      <c r="H270" s="96">
        <v>-2.8098000000000001</v>
      </c>
      <c r="I270" s="94">
        <v>-4237.7425999999996</v>
      </c>
      <c r="J270" s="95">
        <v>1.1735032076719661E-2</v>
      </c>
      <c r="K270" s="95">
        <f>I270/'סכום נכסי הקרן'!$C$42</f>
        <v>-6.4663248825484157E-5</v>
      </c>
    </row>
    <row r="271" spans="2:11" s="140" customFormat="1">
      <c r="B271" s="87" t="s">
        <v>2483</v>
      </c>
      <c r="C271" s="84" t="s">
        <v>2699</v>
      </c>
      <c r="D271" s="97" t="s">
        <v>1948</v>
      </c>
      <c r="E271" s="97" t="s">
        <v>181</v>
      </c>
      <c r="F271" s="107">
        <v>43396</v>
      </c>
      <c r="G271" s="94">
        <v>25266.5</v>
      </c>
      <c r="H271" s="96">
        <v>-2.8586</v>
      </c>
      <c r="I271" s="94">
        <v>-0.72227999999999992</v>
      </c>
      <c r="J271" s="95">
        <v>2.0001165168391957E-6</v>
      </c>
      <c r="K271" s="95">
        <f>I271/'סכום נכסי הקרן'!$C$42</f>
        <v>-1.1021191178924056E-8</v>
      </c>
    </row>
    <row r="272" spans="2:11" s="140" customFormat="1">
      <c r="B272" s="87" t="s">
        <v>2483</v>
      </c>
      <c r="C272" s="84" t="s">
        <v>2730</v>
      </c>
      <c r="D272" s="97" t="s">
        <v>1948</v>
      </c>
      <c r="E272" s="97" t="s">
        <v>181</v>
      </c>
      <c r="F272" s="107">
        <v>43383</v>
      </c>
      <c r="G272" s="94">
        <v>5825946</v>
      </c>
      <c r="H272" s="96">
        <v>-4.1261999999999999</v>
      </c>
      <c r="I272" s="94">
        <v>-240.38921999999999</v>
      </c>
      <c r="J272" s="95">
        <v>6.6567875255038372E-4</v>
      </c>
      <c r="K272" s="95">
        <f>I272/'סכום נכסי הקרן'!$C$42</f>
        <v>-3.6680727016841592E-6</v>
      </c>
    </row>
    <row r="273" spans="2:11" s="140" customFormat="1">
      <c r="B273" s="87" t="s">
        <v>2483</v>
      </c>
      <c r="C273" s="84" t="s">
        <v>2731</v>
      </c>
      <c r="D273" s="97" t="s">
        <v>1948</v>
      </c>
      <c r="E273" s="97" t="s">
        <v>181</v>
      </c>
      <c r="F273" s="107">
        <v>43103</v>
      </c>
      <c r="G273" s="94">
        <v>201283.82</v>
      </c>
      <c r="H273" s="96">
        <v>-10.511100000000001</v>
      </c>
      <c r="I273" s="94">
        <v>-21.157109999999999</v>
      </c>
      <c r="J273" s="95">
        <v>5.8587646286182259E-5</v>
      </c>
      <c r="K273" s="95">
        <f>I273/'סכום נכסי הקרן'!$C$42</f>
        <v>-3.2283401742194989E-7</v>
      </c>
    </row>
    <row r="274" spans="2:11" s="140" customFormat="1">
      <c r="B274" s="87" t="s">
        <v>2483</v>
      </c>
      <c r="C274" s="84" t="s">
        <v>2732</v>
      </c>
      <c r="D274" s="97" t="s">
        <v>1948</v>
      </c>
      <c r="E274" s="97" t="s">
        <v>181</v>
      </c>
      <c r="F274" s="107">
        <v>43360</v>
      </c>
      <c r="G274" s="94">
        <v>655900</v>
      </c>
      <c r="H274" s="96">
        <v>4.9767999999999999</v>
      </c>
      <c r="I274" s="94">
        <v>32.642759999999996</v>
      </c>
      <c r="J274" s="95">
        <v>-9.0393370204377556E-5</v>
      </c>
      <c r="K274" s="95">
        <f>I274/'סכום נכסי הקרן'!$C$42</f>
        <v>4.9809228909527472E-7</v>
      </c>
    </row>
    <row r="275" spans="2:11" s="140" customFormat="1">
      <c r="B275" s="87" t="s">
        <v>2483</v>
      </c>
      <c r="C275" s="84" t="s">
        <v>2733</v>
      </c>
      <c r="D275" s="97" t="s">
        <v>1948</v>
      </c>
      <c r="E275" s="97" t="s">
        <v>181</v>
      </c>
      <c r="F275" s="107">
        <v>43418</v>
      </c>
      <c r="G275" s="94">
        <v>2855346</v>
      </c>
      <c r="H275" s="96">
        <v>-2.0125999999999999</v>
      </c>
      <c r="I275" s="94">
        <v>-57.467269999999999</v>
      </c>
      <c r="J275" s="95">
        <v>1.5913667262648504E-4</v>
      </c>
      <c r="K275" s="95">
        <f>I275/'סכום נכסי הקרן'!$C$42</f>
        <v>-8.7688676026035205E-7</v>
      </c>
    </row>
    <row r="276" spans="2:11" s="140" customFormat="1">
      <c r="B276" s="87" t="s">
        <v>2483</v>
      </c>
      <c r="C276" s="84" t="s">
        <v>2734</v>
      </c>
      <c r="D276" s="97" t="s">
        <v>1948</v>
      </c>
      <c r="E276" s="97" t="s">
        <v>181</v>
      </c>
      <c r="F276" s="107">
        <v>43313</v>
      </c>
      <c r="G276" s="94">
        <v>89495000</v>
      </c>
      <c r="H276" s="96">
        <v>-3.1652999999999998</v>
      </c>
      <c r="I276" s="94">
        <v>-2832.7746099999999</v>
      </c>
      <c r="J276" s="95">
        <v>7.8444360718055491E-3</v>
      </c>
      <c r="K276" s="95">
        <f>I276/'סכום נכסי הקרן'!$C$42</f>
        <v>-4.3224996599119505E-5</v>
      </c>
    </row>
    <row r="277" spans="2:11" s="140" customFormat="1">
      <c r="B277" s="87" t="s">
        <v>2483</v>
      </c>
      <c r="C277" s="84" t="s">
        <v>2735</v>
      </c>
      <c r="D277" s="97" t="s">
        <v>1948</v>
      </c>
      <c r="E277" s="97" t="s">
        <v>181</v>
      </c>
      <c r="F277" s="107">
        <v>43272</v>
      </c>
      <c r="G277" s="94">
        <v>3563000</v>
      </c>
      <c r="H277" s="96">
        <v>-4.9587000000000003</v>
      </c>
      <c r="I277" s="94">
        <v>-176.67733999999999</v>
      </c>
      <c r="J277" s="95">
        <v>4.8924968971204288E-4</v>
      </c>
      <c r="K277" s="95">
        <f>I277/'סכום נכסי הקרן'!$C$42</f>
        <v>-2.6959001233922669E-6</v>
      </c>
    </row>
    <row r="278" spans="2:11" s="140" customFormat="1">
      <c r="B278" s="87" t="s">
        <v>2483</v>
      </c>
      <c r="C278" s="84" t="s">
        <v>2736</v>
      </c>
      <c r="D278" s="97" t="s">
        <v>1948</v>
      </c>
      <c r="E278" s="97" t="s">
        <v>181</v>
      </c>
      <c r="F278" s="107">
        <v>43402</v>
      </c>
      <c r="G278" s="94">
        <v>479744</v>
      </c>
      <c r="H278" s="96">
        <v>1.7365999999999999</v>
      </c>
      <c r="I278" s="94">
        <v>8.3311799999999998</v>
      </c>
      <c r="J278" s="95">
        <v>-2.3070458440992929E-5</v>
      </c>
      <c r="K278" s="95">
        <f>I278/'סכום נכסי הקרן'!$C$42</f>
        <v>1.2712456045581841E-7</v>
      </c>
    </row>
    <row r="279" spans="2:11" s="140" customFormat="1">
      <c r="B279" s="87" t="s">
        <v>2483</v>
      </c>
      <c r="C279" s="84" t="s">
        <v>2737</v>
      </c>
      <c r="D279" s="97" t="s">
        <v>1948</v>
      </c>
      <c r="E279" s="97" t="s">
        <v>181</v>
      </c>
      <c r="F279" s="107">
        <v>43339</v>
      </c>
      <c r="G279" s="94">
        <v>106890</v>
      </c>
      <c r="H279" s="96">
        <v>-4.1559999999999997</v>
      </c>
      <c r="I279" s="94">
        <v>-4.4423999999999992</v>
      </c>
      <c r="J279" s="95">
        <v>1.2301763325035226E-5</v>
      </c>
      <c r="K279" s="95">
        <f>I279/'סכום נכסי הקרן'!$C$42</f>
        <v>-6.7786093610860364E-8</v>
      </c>
    </row>
    <row r="280" spans="2:11" s="140" customFormat="1">
      <c r="B280" s="87" t="s">
        <v>2483</v>
      </c>
      <c r="C280" s="84" t="s">
        <v>2738</v>
      </c>
      <c r="D280" s="97" t="s">
        <v>1948</v>
      </c>
      <c r="E280" s="97" t="s">
        <v>181</v>
      </c>
      <c r="F280" s="107">
        <v>43269</v>
      </c>
      <c r="G280" s="94">
        <v>3532000</v>
      </c>
      <c r="H280" s="96">
        <v>-4.8723000000000001</v>
      </c>
      <c r="I280" s="94">
        <v>-172.09045999999998</v>
      </c>
      <c r="J280" s="95">
        <v>4.7654783662354617E-4</v>
      </c>
      <c r="K280" s="95">
        <f>I280/'סכום נכסי הקרן'!$C$42</f>
        <v>-2.6259094253322579E-6</v>
      </c>
    </row>
    <row r="281" spans="2:11" s="140" customFormat="1">
      <c r="B281" s="87" t="s">
        <v>2483</v>
      </c>
      <c r="C281" s="84" t="s">
        <v>2739</v>
      </c>
      <c r="D281" s="97" t="s">
        <v>1948</v>
      </c>
      <c r="E281" s="97" t="s">
        <v>181</v>
      </c>
      <c r="F281" s="107">
        <v>43346</v>
      </c>
      <c r="G281" s="94">
        <v>35650000</v>
      </c>
      <c r="H281" s="96">
        <v>-4.6731999999999996</v>
      </c>
      <c r="I281" s="94">
        <v>-1665.9843100000001</v>
      </c>
      <c r="J281" s="95">
        <v>4.6133947156586797E-3</v>
      </c>
      <c r="K281" s="95">
        <f>I281/'סכום נכסי הקרן'!$C$42</f>
        <v>-2.542107158110135E-5</v>
      </c>
    </row>
    <row r="282" spans="2:11" s="140" customFormat="1">
      <c r="B282" s="87" t="s">
        <v>2483</v>
      </c>
      <c r="C282" s="84" t="s">
        <v>2740</v>
      </c>
      <c r="D282" s="97" t="s">
        <v>1948</v>
      </c>
      <c r="E282" s="97" t="s">
        <v>181</v>
      </c>
      <c r="F282" s="107">
        <v>43129</v>
      </c>
      <c r="G282" s="94">
        <v>90824250</v>
      </c>
      <c r="H282" s="96">
        <v>-12.192299999999999</v>
      </c>
      <c r="I282" s="94">
        <v>-11073.574859999999</v>
      </c>
      <c r="J282" s="95">
        <v>3.066461756928239E-2</v>
      </c>
      <c r="K282" s="95">
        <f>I282/'סכום נכסי הקרן'!$C$42</f>
        <v>-1.6897046237773051E-4</v>
      </c>
    </row>
    <row r="283" spans="2:11" s="140" customFormat="1">
      <c r="B283" s="87" t="s">
        <v>2483</v>
      </c>
      <c r="C283" s="84" t="s">
        <v>2741</v>
      </c>
      <c r="D283" s="97" t="s">
        <v>1948</v>
      </c>
      <c r="E283" s="97" t="s">
        <v>181</v>
      </c>
      <c r="F283" s="107">
        <v>43382</v>
      </c>
      <c r="G283" s="94">
        <v>5394000</v>
      </c>
      <c r="H283" s="96">
        <v>-3.5674000000000001</v>
      </c>
      <c r="I283" s="94">
        <v>-192.42689000000001</v>
      </c>
      <c r="J283" s="95">
        <v>5.3286288000913657E-4</v>
      </c>
      <c r="K283" s="95">
        <f>I283/'סכום נכסי הקרן'!$C$42</f>
        <v>-2.9362207767843359E-6</v>
      </c>
    </row>
    <row r="284" spans="2:11" s="140" customFormat="1">
      <c r="B284" s="87" t="s">
        <v>2483</v>
      </c>
      <c r="C284" s="84" t="s">
        <v>2742</v>
      </c>
      <c r="D284" s="97" t="s">
        <v>1948</v>
      </c>
      <c r="E284" s="97" t="s">
        <v>181</v>
      </c>
      <c r="F284" s="107">
        <v>43103</v>
      </c>
      <c r="G284" s="94">
        <v>166110000</v>
      </c>
      <c r="H284" s="96">
        <v>-10.5404</v>
      </c>
      <c r="I284" s="94">
        <v>-17508.69411</v>
      </c>
      <c r="J284" s="95">
        <v>4.8484560388902011E-2</v>
      </c>
      <c r="K284" s="95">
        <f>I284/'סכום נכסי הקרן'!$C$42</f>
        <v>-2.6716324012794428E-4</v>
      </c>
    </row>
    <row r="285" spans="2:11" s="140" customFormat="1">
      <c r="B285" s="87" t="s">
        <v>2483</v>
      </c>
      <c r="C285" s="84" t="s">
        <v>2743</v>
      </c>
      <c r="D285" s="97" t="s">
        <v>1948</v>
      </c>
      <c r="E285" s="97" t="s">
        <v>181</v>
      </c>
      <c r="F285" s="107">
        <v>43360</v>
      </c>
      <c r="G285" s="94">
        <v>2286280</v>
      </c>
      <c r="H285" s="96">
        <v>4.9767999999999999</v>
      </c>
      <c r="I285" s="94">
        <v>113.78335000000001</v>
      </c>
      <c r="J285" s="95">
        <v>-3.1508550378841327E-4</v>
      </c>
      <c r="K285" s="95">
        <f>I285/'סכום נכסי הקרן'!$C$42</f>
        <v>1.7362076387667232E-6</v>
      </c>
    </row>
    <row r="286" spans="2:11" s="140" customFormat="1">
      <c r="B286" s="87" t="s">
        <v>2483</v>
      </c>
      <c r="C286" s="84" t="s">
        <v>2744</v>
      </c>
      <c r="D286" s="97" t="s">
        <v>1948</v>
      </c>
      <c r="E286" s="97" t="s">
        <v>181</v>
      </c>
      <c r="F286" s="107">
        <v>43255</v>
      </c>
      <c r="G286" s="94">
        <v>3396430.7</v>
      </c>
      <c r="H286" s="96">
        <v>-6.9934000000000003</v>
      </c>
      <c r="I286" s="94">
        <v>-237.52446</v>
      </c>
      <c r="J286" s="95">
        <v>6.5774574347802919E-4</v>
      </c>
      <c r="K286" s="95">
        <f>I286/'סכום נכסי הקרן'!$C$42</f>
        <v>-3.6243596435325637E-6</v>
      </c>
    </row>
    <row r="287" spans="2:11" s="140" customFormat="1">
      <c r="B287" s="87" t="s">
        <v>2483</v>
      </c>
      <c r="C287" s="84" t="s">
        <v>2745</v>
      </c>
      <c r="D287" s="97" t="s">
        <v>1948</v>
      </c>
      <c r="E287" s="97" t="s">
        <v>181</v>
      </c>
      <c r="F287" s="107">
        <v>43249</v>
      </c>
      <c r="G287" s="94">
        <v>104820000</v>
      </c>
      <c r="H287" s="96">
        <v>-6.1585999999999999</v>
      </c>
      <c r="I287" s="94">
        <v>-6455.491</v>
      </c>
      <c r="J287" s="95">
        <v>1.7876355670109621E-2</v>
      </c>
      <c r="K287" s="95">
        <f>I287/'סכום נכסי הקרן'!$C$42</f>
        <v>-9.8503628045666013E-5</v>
      </c>
    </row>
    <row r="288" spans="2:11" s="140" customFormat="1">
      <c r="B288" s="87" t="s">
        <v>2483</v>
      </c>
      <c r="C288" s="84" t="s">
        <v>2508</v>
      </c>
      <c r="D288" s="97" t="s">
        <v>1948</v>
      </c>
      <c r="E288" s="97" t="s">
        <v>181</v>
      </c>
      <c r="F288" s="107">
        <v>43298</v>
      </c>
      <c r="G288" s="94">
        <v>185109.6</v>
      </c>
      <c r="H288" s="96">
        <v>-4.6699000000000002</v>
      </c>
      <c r="I288" s="94">
        <v>-8.6445100000000004</v>
      </c>
      <c r="J288" s="95">
        <v>2.3938122654623688E-5</v>
      </c>
      <c r="K288" s="95">
        <f>I288/'סכום נכסי הקרן'!$C$42</f>
        <v>-1.3190562850711748E-7</v>
      </c>
    </row>
    <row r="289" spans="2:11" s="140" customFormat="1">
      <c r="B289" s="87" t="s">
        <v>2483</v>
      </c>
      <c r="C289" s="84" t="s">
        <v>2746</v>
      </c>
      <c r="D289" s="97" t="s">
        <v>1948</v>
      </c>
      <c r="E289" s="97" t="s">
        <v>181</v>
      </c>
      <c r="F289" s="107">
        <v>43255</v>
      </c>
      <c r="G289" s="94">
        <v>21850.92</v>
      </c>
      <c r="H289" s="96">
        <v>-6.9932999999999996</v>
      </c>
      <c r="I289" s="94">
        <v>-1.5281099999999999</v>
      </c>
      <c r="J289" s="95">
        <v>4.2315972345172832E-6</v>
      </c>
      <c r="K289" s="95">
        <f>I289/'סכום נכסי הקרן'!$C$42</f>
        <v>-2.3317262630040484E-8</v>
      </c>
    </row>
    <row r="290" spans="2:11" s="140" customFormat="1">
      <c r="B290" s="87" t="s">
        <v>2483</v>
      </c>
      <c r="C290" s="84" t="s">
        <v>2747</v>
      </c>
      <c r="D290" s="97" t="s">
        <v>1948</v>
      </c>
      <c r="E290" s="97" t="s">
        <v>181</v>
      </c>
      <c r="F290" s="107">
        <v>43312</v>
      </c>
      <c r="G290" s="94">
        <v>5355900</v>
      </c>
      <c r="H290" s="96">
        <v>-3.4514</v>
      </c>
      <c r="I290" s="94">
        <v>-184.85220999999999</v>
      </c>
      <c r="J290" s="95">
        <v>5.118872991017716E-4</v>
      </c>
      <c r="K290" s="95">
        <f>I290/'סכום נכסי הקרן'!$C$42</f>
        <v>-2.8206395667284393E-6</v>
      </c>
    </row>
    <row r="291" spans="2:11" s="140" customFormat="1">
      <c r="B291" s="87" t="s">
        <v>2483</v>
      </c>
      <c r="C291" s="84" t="s">
        <v>2748</v>
      </c>
      <c r="D291" s="97" t="s">
        <v>1948</v>
      </c>
      <c r="E291" s="97" t="s">
        <v>181</v>
      </c>
      <c r="F291" s="107">
        <v>43326</v>
      </c>
      <c r="G291" s="94">
        <v>144484000</v>
      </c>
      <c r="H291" s="96">
        <v>-2.6354000000000002</v>
      </c>
      <c r="I291" s="94">
        <v>-3807.77747</v>
      </c>
      <c r="J291" s="95">
        <v>1.0544385294062089E-2</v>
      </c>
      <c r="K291" s="95">
        <f>I291/'סכום נכסי הקרן'!$C$42</f>
        <v>-5.8102458137660967E-5</v>
      </c>
    </row>
    <row r="292" spans="2:11" s="140" customFormat="1">
      <c r="B292" s="87" t="s">
        <v>2483</v>
      </c>
      <c r="C292" s="84" t="s">
        <v>2749</v>
      </c>
      <c r="D292" s="97" t="s">
        <v>1948</v>
      </c>
      <c r="E292" s="97" t="s">
        <v>181</v>
      </c>
      <c r="F292" s="107">
        <v>43118</v>
      </c>
      <c r="G292" s="94">
        <v>67280000</v>
      </c>
      <c r="H292" s="96">
        <v>-11.297599999999999</v>
      </c>
      <c r="I292" s="94">
        <v>-7601.0170199999993</v>
      </c>
      <c r="J292" s="95">
        <v>2.1048512607960684E-2</v>
      </c>
      <c r="K292" s="95">
        <f>I292/'סכום נכסי הקרן'!$C$42</f>
        <v>-1.1598308375100462E-4</v>
      </c>
    </row>
    <row r="293" spans="2:11" s="140" customFormat="1">
      <c r="B293" s="87" t="s">
        <v>2483</v>
      </c>
      <c r="C293" s="84" t="s">
        <v>2750</v>
      </c>
      <c r="D293" s="97" t="s">
        <v>1948</v>
      </c>
      <c r="E293" s="97" t="s">
        <v>181</v>
      </c>
      <c r="F293" s="107">
        <v>43271</v>
      </c>
      <c r="G293" s="94">
        <v>70830</v>
      </c>
      <c r="H293" s="96">
        <v>-4.7876000000000003</v>
      </c>
      <c r="I293" s="94">
        <v>-3.3910399999999998</v>
      </c>
      <c r="J293" s="95">
        <v>9.3903681581414221E-6</v>
      </c>
      <c r="K293" s="95">
        <f>I293/'סכום נכסי הקרן'!$C$42</f>
        <v>-5.1743506860744635E-8</v>
      </c>
    </row>
    <row r="294" spans="2:11" s="140" customFormat="1">
      <c r="B294" s="87" t="s">
        <v>2483</v>
      </c>
      <c r="C294" s="84" t="s">
        <v>2751</v>
      </c>
      <c r="D294" s="97" t="s">
        <v>1948</v>
      </c>
      <c r="E294" s="97" t="s">
        <v>181</v>
      </c>
      <c r="F294" s="107">
        <v>43388</v>
      </c>
      <c r="G294" s="94">
        <v>539340</v>
      </c>
      <c r="H294" s="96">
        <v>-3.7984</v>
      </c>
      <c r="I294" s="94">
        <v>-20.486470000000001</v>
      </c>
      <c r="J294" s="95">
        <v>5.6730529737401955E-5</v>
      </c>
      <c r="K294" s="95">
        <f>I294/'סכום נכסי הקרן'!$C$42</f>
        <v>-3.1260079533047065E-7</v>
      </c>
    </row>
    <row r="295" spans="2:11" s="140" customFormat="1">
      <c r="B295" s="87" t="s">
        <v>2483</v>
      </c>
      <c r="C295" s="84" t="s">
        <v>2752</v>
      </c>
      <c r="D295" s="97" t="s">
        <v>1948</v>
      </c>
      <c r="E295" s="97" t="s">
        <v>181</v>
      </c>
      <c r="F295" s="107">
        <v>43279</v>
      </c>
      <c r="G295" s="94">
        <v>10711.5</v>
      </c>
      <c r="H295" s="96">
        <v>-3.9375</v>
      </c>
      <c r="I295" s="94">
        <v>-0.42176999999999998</v>
      </c>
      <c r="J295" s="95">
        <v>1.1679530698721655E-6</v>
      </c>
      <c r="K295" s="95">
        <f>I295/'סכום נכסי הקרן'!$C$42</f>
        <v>-6.4357420993725415E-9</v>
      </c>
    </row>
    <row r="296" spans="2:11" s="140" customFormat="1">
      <c r="B296" s="87" t="s">
        <v>2483</v>
      </c>
      <c r="C296" s="84" t="s">
        <v>2753</v>
      </c>
      <c r="D296" s="97" t="s">
        <v>1948</v>
      </c>
      <c r="E296" s="97" t="s">
        <v>181</v>
      </c>
      <c r="F296" s="107">
        <v>43326</v>
      </c>
      <c r="G296" s="94">
        <v>9752670</v>
      </c>
      <c r="H296" s="96">
        <v>-2.6354000000000002</v>
      </c>
      <c r="I296" s="94">
        <v>-257.02498000000003</v>
      </c>
      <c r="J296" s="95">
        <v>7.1174600949529829E-4</v>
      </c>
      <c r="K296" s="95">
        <f>I296/'סכום נכסי הקרן'!$C$42</f>
        <v>-3.9219159361177561E-6</v>
      </c>
    </row>
    <row r="297" spans="2:11" s="140" customFormat="1">
      <c r="B297" s="87" t="s">
        <v>2483</v>
      </c>
      <c r="C297" s="84" t="s">
        <v>2754</v>
      </c>
      <c r="D297" s="97" t="s">
        <v>1948</v>
      </c>
      <c r="E297" s="97" t="s">
        <v>181</v>
      </c>
      <c r="F297" s="107">
        <v>43278</v>
      </c>
      <c r="G297" s="94">
        <v>179295</v>
      </c>
      <c r="H297" s="96">
        <v>-4.1397000000000004</v>
      </c>
      <c r="I297" s="94">
        <v>-7.4222399999999995</v>
      </c>
      <c r="J297" s="95">
        <v>2.0553448546193377E-5</v>
      </c>
      <c r="K297" s="95">
        <f>I297/'סכום נכסי הקרן'!$C$42</f>
        <v>-1.1325514484113819E-7</v>
      </c>
    </row>
    <row r="298" spans="2:11" s="140" customFormat="1">
      <c r="B298" s="87" t="s">
        <v>2483</v>
      </c>
      <c r="C298" s="84" t="s">
        <v>2755</v>
      </c>
      <c r="D298" s="97" t="s">
        <v>1948</v>
      </c>
      <c r="E298" s="97" t="s">
        <v>181</v>
      </c>
      <c r="F298" s="107">
        <v>43326</v>
      </c>
      <c r="G298" s="94">
        <v>35890000</v>
      </c>
      <c r="H298" s="96">
        <v>-2.6749000000000001</v>
      </c>
      <c r="I298" s="94">
        <v>-960.02402000000006</v>
      </c>
      <c r="J298" s="95">
        <v>2.6584702594068268E-3</v>
      </c>
      <c r="K298" s="95">
        <f>I298/'סכום נכסי הקרן'!$C$42</f>
        <v>-1.4648901064378376E-5</v>
      </c>
    </row>
    <row r="299" spans="2:11" s="140" customFormat="1">
      <c r="B299" s="87" t="s">
        <v>2483</v>
      </c>
      <c r="C299" s="84" t="s">
        <v>2756</v>
      </c>
      <c r="D299" s="97" t="s">
        <v>1948</v>
      </c>
      <c r="E299" s="97" t="s">
        <v>181</v>
      </c>
      <c r="F299" s="107">
        <v>43110</v>
      </c>
      <c r="G299" s="94">
        <v>234759</v>
      </c>
      <c r="H299" s="96">
        <v>-11.347099999999999</v>
      </c>
      <c r="I299" s="94">
        <v>-26.638369999999998</v>
      </c>
      <c r="J299" s="95">
        <v>7.3766190146028871E-5</v>
      </c>
      <c r="K299" s="95">
        <f>I299/'סכום נכסי הקרן'!$C$42</f>
        <v>-4.0647196165602705E-7</v>
      </c>
    </row>
    <row r="300" spans="2:11" s="140" customFormat="1">
      <c r="B300" s="87" t="s">
        <v>2483</v>
      </c>
      <c r="C300" s="84" t="s">
        <v>2757</v>
      </c>
      <c r="D300" s="97" t="s">
        <v>1948</v>
      </c>
      <c r="E300" s="97" t="s">
        <v>181</v>
      </c>
      <c r="F300" s="107">
        <v>43284</v>
      </c>
      <c r="G300" s="94">
        <v>2492560</v>
      </c>
      <c r="H300" s="96">
        <v>-3.8757000000000001</v>
      </c>
      <c r="I300" s="94">
        <v>-96.603130000000007</v>
      </c>
      <c r="J300" s="95">
        <v>2.6751054423681126E-4</v>
      </c>
      <c r="K300" s="95">
        <f>I300/'סכום נכסי הקרן'!$C$42</f>
        <v>-1.4740565490010163E-6</v>
      </c>
    </row>
    <row r="301" spans="2:11" s="140" customFormat="1">
      <c r="B301" s="87" t="s">
        <v>2483</v>
      </c>
      <c r="C301" s="84" t="s">
        <v>2758</v>
      </c>
      <c r="D301" s="97" t="s">
        <v>1948</v>
      </c>
      <c r="E301" s="97" t="s">
        <v>181</v>
      </c>
      <c r="F301" s="107">
        <v>43103</v>
      </c>
      <c r="G301" s="94">
        <v>33909000</v>
      </c>
      <c r="H301" s="96">
        <v>-10.511100000000001</v>
      </c>
      <c r="I301" s="94">
        <v>-3564.20307</v>
      </c>
      <c r="J301" s="95">
        <v>9.8698862348064031E-3</v>
      </c>
      <c r="K301" s="95">
        <f>I301/'סכום נכסי הקרן'!$C$42</f>
        <v>-5.4385783124242736E-5</v>
      </c>
    </row>
    <row r="302" spans="2:11" s="140" customFormat="1">
      <c r="B302" s="87" t="s">
        <v>2483</v>
      </c>
      <c r="C302" s="84" t="s">
        <v>2759</v>
      </c>
      <c r="D302" s="97" t="s">
        <v>1948</v>
      </c>
      <c r="E302" s="97" t="s">
        <v>181</v>
      </c>
      <c r="F302" s="107">
        <v>43360</v>
      </c>
      <c r="G302" s="94">
        <v>5760420</v>
      </c>
      <c r="H302" s="96">
        <v>-5.4249999999999998</v>
      </c>
      <c r="I302" s="94">
        <v>-312.50448</v>
      </c>
      <c r="J302" s="95">
        <v>8.6537820794462558E-4</v>
      </c>
      <c r="K302" s="95">
        <f>I302/'סכום נכסי הקרן'!$C$42</f>
        <v>-4.7684715323008388E-6</v>
      </c>
    </row>
    <row r="303" spans="2:11" s="140" customFormat="1">
      <c r="B303" s="87" t="s">
        <v>2483</v>
      </c>
      <c r="C303" s="84" t="s">
        <v>2760</v>
      </c>
      <c r="D303" s="97" t="s">
        <v>1948</v>
      </c>
      <c r="E303" s="97" t="s">
        <v>181</v>
      </c>
      <c r="F303" s="107">
        <v>43389</v>
      </c>
      <c r="G303" s="94">
        <v>41342500</v>
      </c>
      <c r="H303" s="96">
        <v>-3.4811000000000001</v>
      </c>
      <c r="I303" s="94">
        <v>-1439.1542400000001</v>
      </c>
      <c r="J303" s="95">
        <v>3.9852635621963235E-3</v>
      </c>
      <c r="K303" s="95">
        <f>I303/'סכום נכסי הקרן'!$C$42</f>
        <v>-2.1959896459820508E-5</v>
      </c>
    </row>
    <row r="304" spans="2:11" s="140" customFormat="1">
      <c r="B304" s="87" t="s">
        <v>2483</v>
      </c>
      <c r="C304" s="84" t="s">
        <v>2761</v>
      </c>
      <c r="D304" s="97" t="s">
        <v>1948</v>
      </c>
      <c r="E304" s="97" t="s">
        <v>181</v>
      </c>
      <c r="F304" s="107">
        <v>43129</v>
      </c>
      <c r="G304" s="94">
        <v>59940000</v>
      </c>
      <c r="H304" s="96">
        <v>-12.2934</v>
      </c>
      <c r="I304" s="94">
        <v>-7368.6410700000006</v>
      </c>
      <c r="J304" s="95">
        <v>2.0405023966836473E-2</v>
      </c>
      <c r="K304" s="95">
        <f>I304/'סכום נכסי הקרן'!$C$42</f>
        <v>-1.1243728465600811E-4</v>
      </c>
    </row>
    <row r="305" spans="2:11" s="140" customFormat="1">
      <c r="B305" s="87" t="s">
        <v>2483</v>
      </c>
      <c r="C305" s="84" t="s">
        <v>2762</v>
      </c>
      <c r="D305" s="97" t="s">
        <v>1948</v>
      </c>
      <c r="E305" s="97" t="s">
        <v>181</v>
      </c>
      <c r="F305" s="107">
        <v>43171</v>
      </c>
      <c r="G305" s="94">
        <v>101517</v>
      </c>
      <c r="H305" s="96">
        <v>-10.7126</v>
      </c>
      <c r="I305" s="94">
        <v>-10.8751</v>
      </c>
      <c r="J305" s="95">
        <v>3.0115006828761615E-5</v>
      </c>
      <c r="K305" s="95">
        <f>I305/'סכום נכסי הקרן'!$C$42</f>
        <v>-1.6594195629107413E-7</v>
      </c>
    </row>
    <row r="306" spans="2:11" s="140" customFormat="1">
      <c r="B306" s="87" t="s">
        <v>2483</v>
      </c>
      <c r="C306" s="84" t="s">
        <v>2763</v>
      </c>
      <c r="D306" s="97" t="s">
        <v>1948</v>
      </c>
      <c r="E306" s="97" t="s">
        <v>181</v>
      </c>
      <c r="F306" s="107">
        <v>43382</v>
      </c>
      <c r="G306" s="94">
        <v>89900000</v>
      </c>
      <c r="H306" s="96">
        <v>-3.5674000000000001</v>
      </c>
      <c r="I306" s="94">
        <v>-3207.1147900000001</v>
      </c>
      <c r="J306" s="95">
        <v>8.8810478801548843E-3</v>
      </c>
      <c r="K306" s="95">
        <f>I306/'סכום נכסי הקרן'!$C$42</f>
        <v>-4.8937012285187024E-5</v>
      </c>
    </row>
    <row r="307" spans="2:11" s="140" customFormat="1">
      <c r="B307" s="87" t="s">
        <v>2483</v>
      </c>
      <c r="C307" s="84" t="s">
        <v>2671</v>
      </c>
      <c r="D307" s="97" t="s">
        <v>1948</v>
      </c>
      <c r="E307" s="97" t="s">
        <v>181</v>
      </c>
      <c r="F307" s="107">
        <v>43132</v>
      </c>
      <c r="G307" s="94">
        <v>1140870</v>
      </c>
      <c r="H307" s="96">
        <v>-11.2874</v>
      </c>
      <c r="I307" s="94">
        <v>-128.77462</v>
      </c>
      <c r="J307" s="95">
        <v>3.5659888742827026E-4</v>
      </c>
      <c r="K307" s="95">
        <f>I307/'סכום נכסי הקרן'!$C$42</f>
        <v>-1.9649577809343989E-6</v>
      </c>
    </row>
    <row r="308" spans="2:11" s="140" customFormat="1">
      <c r="B308" s="87" t="s">
        <v>2483</v>
      </c>
      <c r="C308" s="84" t="s">
        <v>2764</v>
      </c>
      <c r="D308" s="97" t="s">
        <v>1948</v>
      </c>
      <c r="E308" s="97" t="s">
        <v>181</v>
      </c>
      <c r="F308" s="107">
        <v>43396</v>
      </c>
      <c r="G308" s="94">
        <v>7219000</v>
      </c>
      <c r="H308" s="96">
        <v>-2.8586</v>
      </c>
      <c r="I308" s="94">
        <v>-206.36463000000001</v>
      </c>
      <c r="J308" s="95">
        <v>5.7145885938197027E-4</v>
      </c>
      <c r="K308" s="95">
        <f>I308/'סכום נכסי הקרן'!$C$42</f>
        <v>-3.148895220410266E-6</v>
      </c>
    </row>
    <row r="309" spans="2:11" s="140" customFormat="1">
      <c r="B309" s="87" t="s">
        <v>2483</v>
      </c>
      <c r="C309" s="84" t="s">
        <v>2736</v>
      </c>
      <c r="D309" s="97" t="s">
        <v>1948</v>
      </c>
      <c r="E309" s="97" t="s">
        <v>181</v>
      </c>
      <c r="F309" s="107">
        <v>43390</v>
      </c>
      <c r="G309" s="94">
        <v>72172</v>
      </c>
      <c r="H309" s="96">
        <v>-3.4849000000000001</v>
      </c>
      <c r="I309" s="94">
        <v>-2.5150900000000003</v>
      </c>
      <c r="J309" s="95">
        <v>6.9647132003337954E-6</v>
      </c>
      <c r="K309" s="95">
        <f>I309/'סכום נכסי הקרן'!$C$42</f>
        <v>-3.8377482032176044E-8</v>
      </c>
    </row>
    <row r="310" spans="2:11" s="140" customFormat="1">
      <c r="B310" s="87" t="s">
        <v>2483</v>
      </c>
      <c r="C310" s="84" t="s">
        <v>2765</v>
      </c>
      <c r="D310" s="97" t="s">
        <v>1948</v>
      </c>
      <c r="E310" s="97" t="s">
        <v>181</v>
      </c>
      <c r="F310" s="107">
        <v>43104</v>
      </c>
      <c r="G310" s="94">
        <v>152370</v>
      </c>
      <c r="H310" s="96">
        <v>-10.670999999999999</v>
      </c>
      <c r="I310" s="94">
        <v>-16.259409999999999</v>
      </c>
      <c r="J310" s="95">
        <v>4.5025079602176979E-5</v>
      </c>
      <c r="K310" s="95">
        <f>I310/'סכום נכסי הקרן'!$C$42</f>
        <v>-2.4810055112492332E-7</v>
      </c>
    </row>
    <row r="311" spans="2:11" s="140" customFormat="1">
      <c r="B311" s="87" t="s">
        <v>2483</v>
      </c>
      <c r="C311" s="84" t="s">
        <v>2766</v>
      </c>
      <c r="D311" s="97" t="s">
        <v>1948</v>
      </c>
      <c r="E311" s="97" t="s">
        <v>181</v>
      </c>
      <c r="F311" s="107">
        <v>43326</v>
      </c>
      <c r="G311" s="94">
        <v>65017800</v>
      </c>
      <c r="H311" s="96">
        <v>-2.6354000000000002</v>
      </c>
      <c r="I311" s="94">
        <v>-1713.4998600000001</v>
      </c>
      <c r="J311" s="95">
        <v>4.7449733781741851E-3</v>
      </c>
      <c r="K311" s="95">
        <f>I311/'סכום נכסי הקרן'!$C$42</f>
        <v>-2.6146106139059103E-5</v>
      </c>
    </row>
    <row r="312" spans="2:11" s="140" customFormat="1">
      <c r="B312" s="87" t="s">
        <v>2483</v>
      </c>
      <c r="C312" s="84" t="s">
        <v>2767</v>
      </c>
      <c r="D312" s="97" t="s">
        <v>1948</v>
      </c>
      <c r="E312" s="97" t="s">
        <v>181</v>
      </c>
      <c r="F312" s="107">
        <v>43290</v>
      </c>
      <c r="G312" s="94">
        <v>45760000</v>
      </c>
      <c r="H312" s="96">
        <v>-5.0632000000000001</v>
      </c>
      <c r="I312" s="94">
        <v>-2316.8999399999998</v>
      </c>
      <c r="J312" s="95">
        <v>6.4158911195903827E-3</v>
      </c>
      <c r="K312" s="95">
        <f>I312/'סכום נכסי הקרן'!$C$42</f>
        <v>-3.5353321677434898E-5</v>
      </c>
    </row>
    <row r="313" spans="2:11" s="140" customFormat="1">
      <c r="B313" s="87" t="s">
        <v>2483</v>
      </c>
      <c r="C313" s="84" t="s">
        <v>2768</v>
      </c>
      <c r="D313" s="97" t="s">
        <v>1948</v>
      </c>
      <c r="E313" s="97" t="s">
        <v>181</v>
      </c>
      <c r="F313" s="107">
        <v>43383</v>
      </c>
      <c r="G313" s="94">
        <v>96276600</v>
      </c>
      <c r="H313" s="96">
        <v>-4.1322000000000001</v>
      </c>
      <c r="I313" s="94">
        <v>-3978.3003399999998</v>
      </c>
      <c r="J313" s="95">
        <v>1.1016592206597148E-2</v>
      </c>
      <c r="K313" s="95">
        <f>I313/'סכום נכסי הקרן'!$C$42</f>
        <v>-6.0704447879379987E-5</v>
      </c>
    </row>
    <row r="314" spans="2:11" s="140" customFormat="1">
      <c r="B314" s="87" t="s">
        <v>2483</v>
      </c>
      <c r="C314" s="84" t="s">
        <v>2769</v>
      </c>
      <c r="D314" s="97" t="s">
        <v>1948</v>
      </c>
      <c r="E314" s="97" t="s">
        <v>181</v>
      </c>
      <c r="F314" s="107">
        <v>43116</v>
      </c>
      <c r="G314" s="94">
        <v>1670000</v>
      </c>
      <c r="H314" s="96">
        <v>-12.0611</v>
      </c>
      <c r="I314" s="94">
        <v>-201.42037999999999</v>
      </c>
      <c r="J314" s="95">
        <v>5.5776738780809003E-4</v>
      </c>
      <c r="K314" s="95">
        <f>I314/'סכום נכסי הקרן'!$C$42</f>
        <v>-3.0734514527766678E-6</v>
      </c>
    </row>
    <row r="315" spans="2:11" s="140" customFormat="1">
      <c r="B315" s="87" t="s">
        <v>2483</v>
      </c>
      <c r="C315" s="84" t="s">
        <v>2770</v>
      </c>
      <c r="D315" s="97" t="s">
        <v>1948</v>
      </c>
      <c r="E315" s="97" t="s">
        <v>181</v>
      </c>
      <c r="F315" s="107">
        <v>43360</v>
      </c>
      <c r="G315" s="94">
        <v>3535500</v>
      </c>
      <c r="H315" s="96">
        <v>-5.3803000000000001</v>
      </c>
      <c r="I315" s="94">
        <v>-190.22154999999998</v>
      </c>
      <c r="J315" s="95">
        <v>5.2675591739180494E-4</v>
      </c>
      <c r="K315" s="95">
        <f>I315/'סכום נכסי הקרן'!$C$42</f>
        <v>-2.9025697359767145E-6</v>
      </c>
    </row>
    <row r="316" spans="2:11" s="140" customFormat="1">
      <c r="B316" s="87" t="s">
        <v>2483</v>
      </c>
      <c r="C316" s="84" t="s">
        <v>2771</v>
      </c>
      <c r="D316" s="97" t="s">
        <v>1948</v>
      </c>
      <c r="E316" s="97" t="s">
        <v>181</v>
      </c>
      <c r="F316" s="107">
        <v>43397</v>
      </c>
      <c r="G316" s="94">
        <v>72410000</v>
      </c>
      <c r="H316" s="96">
        <v>-2.5110000000000001</v>
      </c>
      <c r="I316" s="94">
        <v>-1818.22099</v>
      </c>
      <c r="J316" s="95">
        <v>5.034964049070602E-3</v>
      </c>
      <c r="K316" s="95">
        <f>I316/'סכום נכסי הקרן'!$C$42</f>
        <v>-2.7744034358313352E-5</v>
      </c>
    </row>
    <row r="317" spans="2:11" s="140" customFormat="1">
      <c r="B317" s="87" t="s">
        <v>2483</v>
      </c>
      <c r="C317" s="84" t="s">
        <v>2772</v>
      </c>
      <c r="D317" s="97" t="s">
        <v>1948</v>
      </c>
      <c r="E317" s="97" t="s">
        <v>181</v>
      </c>
      <c r="F317" s="107">
        <v>43143</v>
      </c>
      <c r="G317" s="94">
        <v>131180</v>
      </c>
      <c r="H317" s="96">
        <v>7.5193000000000003</v>
      </c>
      <c r="I317" s="94">
        <v>9.863760000000001</v>
      </c>
      <c r="J317" s="95">
        <v>-2.7314433867942888E-5</v>
      </c>
      <c r="K317" s="95">
        <f>I317/'סכום נכסי הקרן'!$C$42</f>
        <v>1.5051003032483797E-7</v>
      </c>
    </row>
    <row r="318" spans="2:11" s="140" customFormat="1">
      <c r="B318" s="87" t="s">
        <v>2483</v>
      </c>
      <c r="C318" s="84" t="s">
        <v>2773</v>
      </c>
      <c r="D318" s="97" t="s">
        <v>1948</v>
      </c>
      <c r="E318" s="97" t="s">
        <v>181</v>
      </c>
      <c r="F318" s="107">
        <v>43298</v>
      </c>
      <c r="G318" s="94">
        <v>2135880</v>
      </c>
      <c r="H318" s="96">
        <v>-4.6699000000000002</v>
      </c>
      <c r="I318" s="94">
        <v>-99.744339999999994</v>
      </c>
      <c r="J318" s="95">
        <v>2.7620909051230059E-4</v>
      </c>
      <c r="K318" s="95">
        <f>I318/'סכום נכסי הקרן'!$C$42</f>
        <v>-1.5219879273351082E-6</v>
      </c>
    </row>
    <row r="319" spans="2:11" s="140" customFormat="1">
      <c r="B319" s="87" t="s">
        <v>2483</v>
      </c>
      <c r="C319" s="84" t="s">
        <v>2774</v>
      </c>
      <c r="D319" s="97" t="s">
        <v>1948</v>
      </c>
      <c r="E319" s="97" t="s">
        <v>181</v>
      </c>
      <c r="F319" s="107">
        <v>43116</v>
      </c>
      <c r="G319" s="94">
        <v>1169000</v>
      </c>
      <c r="H319" s="96">
        <v>-12.0611</v>
      </c>
      <c r="I319" s="94">
        <v>-140.99427</v>
      </c>
      <c r="J319" s="95">
        <v>3.9043718254234527E-4</v>
      </c>
      <c r="K319" s="95">
        <f>I319/'סכום נכסי הקרן'!$C$42</f>
        <v>-2.1514160779792281E-6</v>
      </c>
    </row>
    <row r="320" spans="2:11" s="140" customFormat="1">
      <c r="B320" s="87" t="s">
        <v>2483</v>
      </c>
      <c r="C320" s="84" t="s">
        <v>2775</v>
      </c>
      <c r="D320" s="97" t="s">
        <v>1948</v>
      </c>
      <c r="E320" s="97" t="s">
        <v>181</v>
      </c>
      <c r="F320" s="107">
        <v>43298</v>
      </c>
      <c r="G320" s="94">
        <v>85435200</v>
      </c>
      <c r="H320" s="96">
        <v>-4.6699000000000002</v>
      </c>
      <c r="I320" s="94">
        <v>-3989.7734100000002</v>
      </c>
      <c r="J320" s="95">
        <v>1.1048363094349617E-2</v>
      </c>
      <c r="K320" s="95">
        <f>I320/'סכום נכסי הקרן'!$C$42</f>
        <v>-6.0879514194215206E-5</v>
      </c>
    </row>
    <row r="321" spans="2:11" s="140" customFormat="1">
      <c r="B321" s="87" t="s">
        <v>2483</v>
      </c>
      <c r="C321" s="84" t="s">
        <v>2776</v>
      </c>
      <c r="D321" s="97" t="s">
        <v>1948</v>
      </c>
      <c r="E321" s="97" t="s">
        <v>181</v>
      </c>
      <c r="F321" s="107">
        <v>43328</v>
      </c>
      <c r="G321" s="94">
        <v>121597600</v>
      </c>
      <c r="H321" s="96">
        <v>-2.9876999999999998</v>
      </c>
      <c r="I321" s="94">
        <v>-3633.0053599999997</v>
      </c>
      <c r="J321" s="95">
        <v>1.0060411511188637E-2</v>
      </c>
      <c r="K321" s="95">
        <f>I321/'סכום נכסי הקרן'!$C$42</f>
        <v>-5.5435629709552826E-5</v>
      </c>
    </row>
    <row r="322" spans="2:11" s="140" customFormat="1">
      <c r="B322" s="87" t="s">
        <v>2483</v>
      </c>
      <c r="C322" s="84" t="s">
        <v>2777</v>
      </c>
      <c r="D322" s="97" t="s">
        <v>1948</v>
      </c>
      <c r="E322" s="97" t="s">
        <v>181</v>
      </c>
      <c r="F322" s="107">
        <v>43346</v>
      </c>
      <c r="G322" s="94">
        <v>150621250</v>
      </c>
      <c r="H322" s="96">
        <v>-4.6250999999999998</v>
      </c>
      <c r="I322" s="94">
        <v>-6966.3536399999994</v>
      </c>
      <c r="J322" s="95">
        <v>1.9291021456369902E-2</v>
      </c>
      <c r="K322" s="95">
        <f>I322/'סכום נכסי הקרן'!$C$42</f>
        <v>-1.062988249521425E-4</v>
      </c>
    </row>
    <row r="323" spans="2:11" s="140" customFormat="1">
      <c r="B323" s="87" t="s">
        <v>2483</v>
      </c>
      <c r="C323" s="84" t="s">
        <v>2778</v>
      </c>
      <c r="D323" s="97" t="s">
        <v>1948</v>
      </c>
      <c r="E323" s="97" t="s">
        <v>181</v>
      </c>
      <c r="F323" s="107">
        <v>43103</v>
      </c>
      <c r="G323" s="94">
        <v>9797100</v>
      </c>
      <c r="H323" s="96">
        <v>-10.5404</v>
      </c>
      <c r="I323" s="94">
        <v>-1032.65563</v>
      </c>
      <c r="J323" s="95">
        <v>2.8595995760231289E-3</v>
      </c>
      <c r="K323" s="95">
        <f>I323/'סכום נכסי הקרן'!$C$42</f>
        <v>-1.5757178822924996E-5</v>
      </c>
    </row>
    <row r="324" spans="2:11" s="140" customFormat="1">
      <c r="B324" s="87" t="s">
        <v>2483</v>
      </c>
      <c r="C324" s="84" t="s">
        <v>2779</v>
      </c>
      <c r="D324" s="97" t="s">
        <v>1948</v>
      </c>
      <c r="E324" s="97" t="s">
        <v>181</v>
      </c>
      <c r="F324" s="107">
        <v>43312</v>
      </c>
      <c r="G324" s="94">
        <v>164082000</v>
      </c>
      <c r="H324" s="96">
        <v>-3.5556000000000001</v>
      </c>
      <c r="I324" s="94">
        <v>-5834.02628</v>
      </c>
      <c r="J324" s="95">
        <v>1.6155413859309315E-2</v>
      </c>
      <c r="K324" s="95">
        <f>I324/'סכום נכסי הקרן'!$C$42</f>
        <v>-8.9020766149896344E-5</v>
      </c>
    </row>
    <row r="325" spans="2:11" s="140" customFormat="1">
      <c r="B325" s="87" t="s">
        <v>2483</v>
      </c>
      <c r="C325" s="84" t="s">
        <v>2780</v>
      </c>
      <c r="D325" s="97" t="s">
        <v>1948</v>
      </c>
      <c r="E325" s="97" t="s">
        <v>181</v>
      </c>
      <c r="F325" s="107">
        <v>43412</v>
      </c>
      <c r="G325" s="94">
        <v>170548.9</v>
      </c>
      <c r="H325" s="96">
        <v>-2.9119000000000002</v>
      </c>
      <c r="I325" s="94">
        <v>-4.9661499999999998</v>
      </c>
      <c r="J325" s="95">
        <v>1.3752116409288604E-5</v>
      </c>
      <c r="K325" s="95">
        <f>I325/'סכום נכסי הקרן'!$C$42</f>
        <v>-7.5777937327925049E-8</v>
      </c>
    </row>
    <row r="326" spans="2:11" s="140" customFormat="1">
      <c r="B326" s="87" t="s">
        <v>2483</v>
      </c>
      <c r="C326" s="84" t="s">
        <v>2781</v>
      </c>
      <c r="D326" s="97" t="s">
        <v>1948</v>
      </c>
      <c r="E326" s="97" t="s">
        <v>181</v>
      </c>
      <c r="F326" s="107">
        <v>43271</v>
      </c>
      <c r="G326" s="94">
        <v>53100000</v>
      </c>
      <c r="H326" s="96">
        <v>-4.5849000000000002</v>
      </c>
      <c r="I326" s="94">
        <v>-2434.6077599999999</v>
      </c>
      <c r="J326" s="95">
        <v>6.7418441501922756E-3</v>
      </c>
      <c r="K326" s="95">
        <f>I326/'סכום נכסי הקרן'!$C$42</f>
        <v>-3.71494123728361E-5</v>
      </c>
    </row>
    <row r="327" spans="2:11" s="140" customFormat="1">
      <c r="B327" s="87" t="s">
        <v>2483</v>
      </c>
      <c r="C327" s="84" t="s">
        <v>2782</v>
      </c>
      <c r="D327" s="97" t="s">
        <v>1948</v>
      </c>
      <c r="E327" s="97" t="s">
        <v>181</v>
      </c>
      <c r="F327" s="107">
        <v>43255</v>
      </c>
      <c r="G327" s="94">
        <v>52593000</v>
      </c>
      <c r="H327" s="96">
        <v>-6.6372</v>
      </c>
      <c r="I327" s="94">
        <v>-3490.7191400000002</v>
      </c>
      <c r="J327" s="95">
        <v>9.6663966987327824E-3</v>
      </c>
      <c r="K327" s="95">
        <f>I327/'סכום נכסי הקרן'!$C$42</f>
        <v>-5.3264499908441842E-5</v>
      </c>
    </row>
    <row r="328" spans="2:11" s="140" customFormat="1">
      <c r="B328" s="87" t="s">
        <v>2483</v>
      </c>
      <c r="C328" s="84" t="s">
        <v>2783</v>
      </c>
      <c r="D328" s="97" t="s">
        <v>1948</v>
      </c>
      <c r="E328" s="97" t="s">
        <v>181</v>
      </c>
      <c r="F328" s="107">
        <v>43123</v>
      </c>
      <c r="G328" s="94">
        <v>50287500</v>
      </c>
      <c r="H328" s="96">
        <v>-11.5473</v>
      </c>
      <c r="I328" s="94">
        <v>-5806.8725800000002</v>
      </c>
      <c r="J328" s="95">
        <v>1.6080220632495205E-2</v>
      </c>
      <c r="K328" s="95">
        <f>I328/'סכום נכסי הקרן'!$C$42</f>
        <v>-8.8606430824378341E-5</v>
      </c>
    </row>
    <row r="329" spans="2:11" s="140" customFormat="1">
      <c r="B329" s="87" t="s">
        <v>2483</v>
      </c>
      <c r="C329" s="84" t="s">
        <v>2784</v>
      </c>
      <c r="D329" s="97" t="s">
        <v>1948</v>
      </c>
      <c r="E329" s="97" t="s">
        <v>181</v>
      </c>
      <c r="F329" s="107">
        <v>43360</v>
      </c>
      <c r="G329" s="94">
        <v>31824000</v>
      </c>
      <c r="H329" s="96">
        <v>-5.3654000000000002</v>
      </c>
      <c r="I329" s="94">
        <v>-1707.49704</v>
      </c>
      <c r="J329" s="95">
        <v>4.7283505457136254E-3</v>
      </c>
      <c r="K329" s="95">
        <f>I329/'סכום נכסי הקרן'!$C$42</f>
        <v>-2.6054509768077392E-5</v>
      </c>
    </row>
    <row r="330" spans="2:11" s="140" customFormat="1">
      <c r="B330" s="87" t="s">
        <v>2483</v>
      </c>
      <c r="C330" s="84" t="s">
        <v>2785</v>
      </c>
      <c r="D330" s="97" t="s">
        <v>1948</v>
      </c>
      <c r="E330" s="97" t="s">
        <v>181</v>
      </c>
      <c r="F330" s="107">
        <v>43390</v>
      </c>
      <c r="G330" s="94">
        <v>829978</v>
      </c>
      <c r="H330" s="96">
        <v>-3.4849000000000001</v>
      </c>
      <c r="I330" s="94">
        <v>-28.923490000000001</v>
      </c>
      <c r="J330" s="95">
        <v>8.0094077191163152E-5</v>
      </c>
      <c r="K330" s="95">
        <f>I330/'סכום נכסי הקרן'!$C$42</f>
        <v>-4.413403567199676E-7</v>
      </c>
    </row>
    <row r="331" spans="2:11" s="140" customFormat="1">
      <c r="B331" s="87" t="s">
        <v>2483</v>
      </c>
      <c r="C331" s="84" t="s">
        <v>2786</v>
      </c>
      <c r="D331" s="97" t="s">
        <v>1948</v>
      </c>
      <c r="E331" s="97" t="s">
        <v>181</v>
      </c>
      <c r="F331" s="107">
        <v>43313</v>
      </c>
      <c r="G331" s="94">
        <v>10520496</v>
      </c>
      <c r="H331" s="96">
        <v>-3.2542</v>
      </c>
      <c r="I331" s="94">
        <v>-342.35338000000002</v>
      </c>
      <c r="J331" s="95">
        <v>9.480349032698201E-4</v>
      </c>
      <c r="K331" s="95">
        <f>I331/'סכום נכסי הקרן'!$C$42</f>
        <v>-5.2239326185562885E-6</v>
      </c>
    </row>
    <row r="332" spans="2:11" s="140" customFormat="1">
      <c r="B332" s="87" t="s">
        <v>2483</v>
      </c>
      <c r="C332" s="84" t="s">
        <v>2787</v>
      </c>
      <c r="D332" s="97" t="s">
        <v>1948</v>
      </c>
      <c r="E332" s="97" t="s">
        <v>181</v>
      </c>
      <c r="F332" s="107">
        <v>43397</v>
      </c>
      <c r="G332" s="94">
        <v>27482.36</v>
      </c>
      <c r="H332" s="96">
        <v>-2.6284999999999998</v>
      </c>
      <c r="I332" s="94">
        <v>-0.72236999999999996</v>
      </c>
      <c r="J332" s="95">
        <v>2.0003657421901894E-6</v>
      </c>
      <c r="K332" s="95">
        <f>I332/'סכום נכסי הקרן'!$C$42</f>
        <v>-1.1022564479037729E-8</v>
      </c>
    </row>
    <row r="333" spans="2:11" s="140" customFormat="1">
      <c r="B333" s="87" t="s">
        <v>2483</v>
      </c>
      <c r="C333" s="84" t="s">
        <v>2788</v>
      </c>
      <c r="D333" s="97" t="s">
        <v>1948</v>
      </c>
      <c r="E333" s="97" t="s">
        <v>181</v>
      </c>
      <c r="F333" s="107">
        <v>43269</v>
      </c>
      <c r="G333" s="94">
        <v>31788000</v>
      </c>
      <c r="H333" s="96">
        <v>-4.8723000000000001</v>
      </c>
      <c r="I333" s="94">
        <v>-1548.81412</v>
      </c>
      <c r="J333" s="95">
        <v>4.2889304742285044E-3</v>
      </c>
      <c r="K333" s="95">
        <f>I333/'סכום נכסי הקרן'!$C$42</f>
        <v>-2.3633184522812519E-5</v>
      </c>
    </row>
    <row r="334" spans="2:11" s="140" customFormat="1">
      <c r="B334" s="87" t="s">
        <v>2483</v>
      </c>
      <c r="C334" s="84" t="s">
        <v>2789</v>
      </c>
      <c r="D334" s="97" t="s">
        <v>1948</v>
      </c>
      <c r="E334" s="97" t="s">
        <v>181</v>
      </c>
      <c r="F334" s="107">
        <v>43326</v>
      </c>
      <c r="G334" s="94">
        <v>15893240</v>
      </c>
      <c r="H334" s="96">
        <v>-2.6354000000000002</v>
      </c>
      <c r="I334" s="94">
        <v>-418.85552000000001</v>
      </c>
      <c r="J334" s="95">
        <v>1.1598823776392399E-3</v>
      </c>
      <c r="K334" s="95">
        <f>I334/'סכום נכסי הקרן'!$C$42</f>
        <v>-6.3912703692025939E-6</v>
      </c>
    </row>
    <row r="335" spans="2:11" s="140" customFormat="1">
      <c r="B335" s="87" t="s">
        <v>2483</v>
      </c>
      <c r="C335" s="84" t="s">
        <v>2790</v>
      </c>
      <c r="D335" s="97" t="s">
        <v>1948</v>
      </c>
      <c r="E335" s="97" t="s">
        <v>181</v>
      </c>
      <c r="F335" s="107">
        <v>43397</v>
      </c>
      <c r="G335" s="94">
        <v>21696.6</v>
      </c>
      <c r="H335" s="96">
        <v>-2.6284999999999998</v>
      </c>
      <c r="I335" s="94">
        <v>-0.57028999999999996</v>
      </c>
      <c r="J335" s="95">
        <v>1.5792302824226409E-6</v>
      </c>
      <c r="K335" s="95">
        <f>I335/'סכום נכסי הקרן'!$C$42</f>
        <v>-8.7019924647347296E-9</v>
      </c>
    </row>
    <row r="336" spans="2:11" s="140" customFormat="1">
      <c r="B336" s="87" t="s">
        <v>2483</v>
      </c>
      <c r="C336" s="84" t="s">
        <v>2791</v>
      </c>
      <c r="D336" s="97" t="s">
        <v>1948</v>
      </c>
      <c r="E336" s="97" t="s">
        <v>181</v>
      </c>
      <c r="F336" s="107">
        <v>43171</v>
      </c>
      <c r="G336" s="94">
        <v>118436.5</v>
      </c>
      <c r="H336" s="96">
        <v>-10.7126</v>
      </c>
      <c r="I336" s="94">
        <v>-12.687620000000001</v>
      </c>
      <c r="J336" s="95">
        <v>3.5134183864123775E-5</v>
      </c>
      <c r="K336" s="95">
        <f>I336/'סכום נכסי הקרן'!$C$42</f>
        <v>-1.9359899986922032E-7</v>
      </c>
    </row>
    <row r="337" spans="2:11" s="140" customFormat="1">
      <c r="B337" s="87" t="s">
        <v>2483</v>
      </c>
      <c r="C337" s="84" t="s">
        <v>2792</v>
      </c>
      <c r="D337" s="97" t="s">
        <v>1948</v>
      </c>
      <c r="E337" s="97" t="s">
        <v>181</v>
      </c>
      <c r="F337" s="107">
        <v>43314</v>
      </c>
      <c r="G337" s="94">
        <v>8263900</v>
      </c>
      <c r="H337" s="96">
        <v>-2.7526999999999999</v>
      </c>
      <c r="I337" s="94">
        <v>-227.47789</v>
      </c>
      <c r="J337" s="95">
        <v>6.2992507753880734E-4</v>
      </c>
      <c r="K337" s="95">
        <f>I337/'סכום נכסי הקרן'!$C$42</f>
        <v>-3.4710601354990545E-6</v>
      </c>
    </row>
    <row r="338" spans="2:11" s="140" customFormat="1">
      <c r="B338" s="87" t="s">
        <v>2483</v>
      </c>
      <c r="C338" s="84" t="s">
        <v>2558</v>
      </c>
      <c r="D338" s="97" t="s">
        <v>1948</v>
      </c>
      <c r="E338" s="97" t="s">
        <v>181</v>
      </c>
      <c r="F338" s="107">
        <v>43402</v>
      </c>
      <c r="G338" s="94">
        <v>46850</v>
      </c>
      <c r="H338" s="96">
        <v>1.7365999999999999</v>
      </c>
      <c r="I338" s="94">
        <v>0.81359000000000004</v>
      </c>
      <c r="J338" s="95">
        <v>-2.2529694812748537E-6</v>
      </c>
      <c r="K338" s="95">
        <f>I338/'סכום נכסי הקרן'!$C$42</f>
        <v>1.2414480438695276E-8</v>
      </c>
    </row>
    <row r="339" spans="2:11" s="140" customFormat="1">
      <c r="B339" s="87" t="s">
        <v>2483</v>
      </c>
      <c r="C339" s="84" t="s">
        <v>2793</v>
      </c>
      <c r="D339" s="97" t="s">
        <v>1948</v>
      </c>
      <c r="E339" s="97" t="s">
        <v>181</v>
      </c>
      <c r="F339" s="107">
        <v>43320</v>
      </c>
      <c r="G339" s="94">
        <v>53677500</v>
      </c>
      <c r="H339" s="96">
        <v>-3.1196999999999999</v>
      </c>
      <c r="I339" s="94">
        <v>-1674.56349</v>
      </c>
      <c r="J339" s="95">
        <v>4.6371519284001883E-3</v>
      </c>
      <c r="K339" s="95">
        <f>I339/'סכום נכסי הקרן'!$C$42</f>
        <v>-2.5551980346314842E-5</v>
      </c>
    </row>
    <row r="340" spans="2:11" s="140" customFormat="1">
      <c r="B340" s="87" t="s">
        <v>2483</v>
      </c>
      <c r="C340" s="84" t="s">
        <v>2794</v>
      </c>
      <c r="D340" s="97" t="s">
        <v>1948</v>
      </c>
      <c r="E340" s="97" t="s">
        <v>181</v>
      </c>
      <c r="F340" s="107">
        <v>43298</v>
      </c>
      <c r="G340" s="94">
        <v>172650.3</v>
      </c>
      <c r="H340" s="96">
        <v>-4.6699000000000002</v>
      </c>
      <c r="I340" s="94">
        <v>-8.0626700000000007</v>
      </c>
      <c r="J340" s="95">
        <v>2.2326908452156894E-5</v>
      </c>
      <c r="K340" s="95">
        <f>I340/'סכום נכסי הקרן'!$C$42</f>
        <v>-1.2302739586112814E-7</v>
      </c>
    </row>
    <row r="341" spans="2:11" s="140" customFormat="1">
      <c r="B341" s="87" t="s">
        <v>2483</v>
      </c>
      <c r="C341" s="84" t="s">
        <v>2795</v>
      </c>
      <c r="D341" s="97" t="s">
        <v>1948</v>
      </c>
      <c r="E341" s="97" t="s">
        <v>181</v>
      </c>
      <c r="F341" s="107">
        <v>43307</v>
      </c>
      <c r="G341" s="94">
        <v>53149500</v>
      </c>
      <c r="H341" s="96">
        <v>-4.3240999999999996</v>
      </c>
      <c r="I341" s="94">
        <v>-2298.2565199999999</v>
      </c>
      <c r="J341" s="95">
        <v>6.3642643096657415E-3</v>
      </c>
      <c r="K341" s="95">
        <f>I341/'סכום נכסי הקרן'!$C$42</f>
        <v>-3.5068843779598909E-5</v>
      </c>
    </row>
    <row r="342" spans="2:11" s="140" customFormat="1">
      <c r="B342" s="87" t="s">
        <v>2483</v>
      </c>
      <c r="C342" s="84" t="s">
        <v>2796</v>
      </c>
      <c r="D342" s="97" t="s">
        <v>1948</v>
      </c>
      <c r="E342" s="97" t="s">
        <v>181</v>
      </c>
      <c r="F342" s="107">
        <v>43255</v>
      </c>
      <c r="G342" s="94">
        <v>16474900</v>
      </c>
      <c r="H342" s="96">
        <v>-6.9934000000000003</v>
      </c>
      <c r="I342" s="94">
        <v>-1152.14825</v>
      </c>
      <c r="J342" s="95">
        <v>3.1904950222522775E-3</v>
      </c>
      <c r="K342" s="95">
        <f>I342/'סכום נכסי הקרן'!$C$42</f>
        <v>-1.7580503585469333E-5</v>
      </c>
    </row>
    <row r="343" spans="2:11" s="140" customFormat="1">
      <c r="B343" s="87" t="s">
        <v>2483</v>
      </c>
      <c r="C343" s="84" t="s">
        <v>2797</v>
      </c>
      <c r="D343" s="97" t="s">
        <v>1948</v>
      </c>
      <c r="E343" s="97" t="s">
        <v>181</v>
      </c>
      <c r="F343" s="107">
        <v>43327</v>
      </c>
      <c r="G343" s="94">
        <v>82399.8</v>
      </c>
      <c r="H343" s="96">
        <v>-2.8441000000000001</v>
      </c>
      <c r="I343" s="94">
        <v>-2.3435700000000002</v>
      </c>
      <c r="J343" s="95">
        <v>6.4897450647516679E-6</v>
      </c>
      <c r="K343" s="95">
        <f>I343/'סכום נכסי הקרן'!$C$42</f>
        <v>-3.5760277193319841E-8</v>
      </c>
    </row>
    <row r="344" spans="2:11" s="140" customFormat="1">
      <c r="B344" s="87" t="s">
        <v>2483</v>
      </c>
      <c r="C344" s="84" t="s">
        <v>2798</v>
      </c>
      <c r="D344" s="97" t="s">
        <v>1948</v>
      </c>
      <c r="E344" s="97" t="s">
        <v>183</v>
      </c>
      <c r="F344" s="107">
        <v>43325</v>
      </c>
      <c r="G344" s="94">
        <v>1567320</v>
      </c>
      <c r="H344" s="96">
        <v>-1.3978999999999999</v>
      </c>
      <c r="I344" s="94">
        <v>-21.90907</v>
      </c>
      <c r="J344" s="95">
        <v>6.0669951785437951E-5</v>
      </c>
      <c r="K344" s="95">
        <f>I344/'סכום נכסי הקרן'!$C$42</f>
        <v>-3.3430809246058274E-7</v>
      </c>
    </row>
    <row r="345" spans="2:11" s="140" customFormat="1">
      <c r="B345" s="87" t="s">
        <v>2483</v>
      </c>
      <c r="C345" s="84" t="s">
        <v>2799</v>
      </c>
      <c r="D345" s="97" t="s">
        <v>1948</v>
      </c>
      <c r="E345" s="97" t="s">
        <v>181</v>
      </c>
      <c r="F345" s="107">
        <v>43376</v>
      </c>
      <c r="G345" s="94">
        <v>89830000</v>
      </c>
      <c r="H345" s="96">
        <v>-3.6263999999999998</v>
      </c>
      <c r="I345" s="94">
        <v>-3257.63843</v>
      </c>
      <c r="J345" s="95">
        <v>9.0209564569600532E-3</v>
      </c>
      <c r="K345" s="95">
        <f>I345/'סכום נכסי הקרן'!$C$42</f>
        <v>-4.9707946958021841E-5</v>
      </c>
    </row>
    <row r="346" spans="2:11" s="140" customFormat="1">
      <c r="B346" s="87" t="s">
        <v>2483</v>
      </c>
      <c r="C346" s="84" t="s">
        <v>2800</v>
      </c>
      <c r="D346" s="97" t="s">
        <v>1948</v>
      </c>
      <c r="E346" s="97" t="s">
        <v>181</v>
      </c>
      <c r="F346" s="107">
        <v>43376</v>
      </c>
      <c r="G346" s="94">
        <v>6109800</v>
      </c>
      <c r="H346" s="96">
        <v>-3.6034000000000002</v>
      </c>
      <c r="I346" s="94">
        <v>-220.16043999999999</v>
      </c>
      <c r="J346" s="95">
        <v>6.0966181037628729E-4</v>
      </c>
      <c r="K346" s="95">
        <f>I346/'סכום נכסי הקרן'!$C$42</f>
        <v>-3.3594039697569352E-6</v>
      </c>
    </row>
    <row r="347" spans="2:11" s="140" customFormat="1">
      <c r="B347" s="87" t="s">
        <v>2483</v>
      </c>
      <c r="C347" s="84" t="s">
        <v>2801</v>
      </c>
      <c r="D347" s="97" t="s">
        <v>1948</v>
      </c>
      <c r="E347" s="97" t="s">
        <v>181</v>
      </c>
      <c r="F347" s="107">
        <v>43124</v>
      </c>
      <c r="G347" s="94">
        <v>55159500</v>
      </c>
      <c r="H347" s="96">
        <v>-11.841799999999999</v>
      </c>
      <c r="I347" s="94">
        <v>-6531.8573200000001</v>
      </c>
      <c r="J347" s="95">
        <v>1.8087827035732688E-2</v>
      </c>
      <c r="K347" s="95">
        <f>I347/'סכום נכסי הקרן'!$C$42</f>
        <v>-9.9668893333851874E-5</v>
      </c>
    </row>
    <row r="348" spans="2:11" s="140" customFormat="1">
      <c r="B348" s="87" t="s">
        <v>2483</v>
      </c>
      <c r="C348" s="84" t="s">
        <v>2802</v>
      </c>
      <c r="D348" s="97" t="s">
        <v>1948</v>
      </c>
      <c r="E348" s="97" t="s">
        <v>181</v>
      </c>
      <c r="F348" s="107">
        <v>43396</v>
      </c>
      <c r="G348" s="94">
        <v>180475000</v>
      </c>
      <c r="H348" s="96">
        <v>-2.8586</v>
      </c>
      <c r="I348" s="94">
        <v>-5159.1157999999996</v>
      </c>
      <c r="J348" s="95">
        <v>1.4286471623007783E-2</v>
      </c>
      <c r="K348" s="95">
        <f>I348/'סכום נכסי הקרן'!$C$42</f>
        <v>-7.8722381273201158E-5</v>
      </c>
    </row>
    <row r="349" spans="2:11" s="140" customFormat="1">
      <c r="B349" s="87" t="s">
        <v>2483</v>
      </c>
      <c r="C349" s="84" t="s">
        <v>2803</v>
      </c>
      <c r="D349" s="97" t="s">
        <v>1948</v>
      </c>
      <c r="E349" s="97" t="s">
        <v>181</v>
      </c>
      <c r="F349" s="107">
        <v>43412</v>
      </c>
      <c r="G349" s="94">
        <v>544305</v>
      </c>
      <c r="H349" s="96">
        <v>-2.9119000000000002</v>
      </c>
      <c r="I349" s="94">
        <v>-15.849399999999999</v>
      </c>
      <c r="J349" s="95">
        <v>4.3889691978167955E-5</v>
      </c>
      <c r="K349" s="95">
        <f>I349/'סכום נכסי הקרן'!$C$42</f>
        <v>-2.4184425357373726E-7</v>
      </c>
    </row>
    <row r="350" spans="2:11" s="140" customFormat="1">
      <c r="B350" s="87" t="s">
        <v>2483</v>
      </c>
      <c r="C350" s="84" t="s">
        <v>2804</v>
      </c>
      <c r="D350" s="97" t="s">
        <v>1948</v>
      </c>
      <c r="E350" s="97" t="s">
        <v>181</v>
      </c>
      <c r="F350" s="107">
        <v>43118</v>
      </c>
      <c r="G350" s="94">
        <v>1678300</v>
      </c>
      <c r="H350" s="96">
        <v>-11.542899999999999</v>
      </c>
      <c r="I350" s="94">
        <v>-193.72498999999999</v>
      </c>
      <c r="J350" s="95">
        <v>5.3645754032163157E-4</v>
      </c>
      <c r="K350" s="95">
        <f>I350/'סכום נכסי הקרן'!$C$42</f>
        <v>-2.9560283420905345E-6</v>
      </c>
    </row>
    <row r="351" spans="2:11" s="140" customFormat="1">
      <c r="B351" s="87" t="s">
        <v>2483</v>
      </c>
      <c r="C351" s="84" t="s">
        <v>2805</v>
      </c>
      <c r="D351" s="97" t="s">
        <v>1948</v>
      </c>
      <c r="E351" s="97" t="s">
        <v>181</v>
      </c>
      <c r="F351" s="107">
        <v>43307</v>
      </c>
      <c r="G351" s="94">
        <v>1063590</v>
      </c>
      <c r="H351" s="96">
        <v>-4.2653999999999996</v>
      </c>
      <c r="I351" s="94">
        <v>-45.366379999999999</v>
      </c>
      <c r="J351" s="95">
        <v>1.2562724420889872E-4</v>
      </c>
      <c r="K351" s="95">
        <f>I351/'סכום נכסי הקרן'!$C$42</f>
        <v>-6.9224060900996401E-7</v>
      </c>
    </row>
    <row r="352" spans="2:11" s="140" customFormat="1">
      <c r="B352" s="87" t="s">
        <v>2483</v>
      </c>
      <c r="C352" s="84" t="s">
        <v>2806</v>
      </c>
      <c r="D352" s="97" t="s">
        <v>1948</v>
      </c>
      <c r="E352" s="97" t="s">
        <v>181</v>
      </c>
      <c r="F352" s="107">
        <v>43398</v>
      </c>
      <c r="G352" s="94">
        <v>3655.5</v>
      </c>
      <c r="H352" s="96">
        <v>-2.1576</v>
      </c>
      <c r="I352" s="94">
        <v>-7.887000000000001E-2</v>
      </c>
      <c r="J352" s="95">
        <v>2.1840448258723405E-7</v>
      </c>
      <c r="K352" s="95">
        <f>I352/'סכום נכסי הקרן'!$C$42</f>
        <v>-1.2034686662814152E-9</v>
      </c>
    </row>
    <row r="353" spans="2:11" s="140" customFormat="1">
      <c r="B353" s="87" t="s">
        <v>2483</v>
      </c>
      <c r="C353" s="84" t="s">
        <v>2807</v>
      </c>
      <c r="D353" s="97" t="s">
        <v>1948</v>
      </c>
      <c r="E353" s="97" t="s">
        <v>181</v>
      </c>
      <c r="F353" s="107">
        <v>43276</v>
      </c>
      <c r="G353" s="94">
        <v>887625</v>
      </c>
      <c r="H353" s="96">
        <v>-5.1776</v>
      </c>
      <c r="I353" s="94">
        <v>-45.957519999999995</v>
      </c>
      <c r="J353" s="95">
        <v>1.2726421169763482E-4</v>
      </c>
      <c r="K353" s="95">
        <f>I353/'סכום נכסי הקרן'!$C$42</f>
        <v>-7.0126074933436603E-7</v>
      </c>
    </row>
    <row r="354" spans="2:11" s="140" customFormat="1">
      <c r="B354" s="87" t="s">
        <v>2483</v>
      </c>
      <c r="C354" s="84" t="s">
        <v>2808</v>
      </c>
      <c r="D354" s="97" t="s">
        <v>1948</v>
      </c>
      <c r="E354" s="97" t="s">
        <v>181</v>
      </c>
      <c r="F354" s="107">
        <v>43376</v>
      </c>
      <c r="G354" s="94">
        <v>71782000</v>
      </c>
      <c r="H354" s="96">
        <v>-3.7591999999999999</v>
      </c>
      <c r="I354" s="94">
        <v>-2698.4101299999998</v>
      </c>
      <c r="J354" s="95">
        <v>7.4723579085938987E-3</v>
      </c>
      <c r="K354" s="95">
        <f>I354/'סכום נכסי הקרן'!$C$42</f>
        <v>-4.1174743758480526E-5</v>
      </c>
    </row>
    <row r="355" spans="2:11" s="140" customFormat="1">
      <c r="B355" s="87" t="s">
        <v>2483</v>
      </c>
      <c r="C355" s="84" t="s">
        <v>2809</v>
      </c>
      <c r="D355" s="97" t="s">
        <v>1948</v>
      </c>
      <c r="E355" s="97" t="s">
        <v>181</v>
      </c>
      <c r="F355" s="107">
        <v>43116</v>
      </c>
      <c r="G355" s="94">
        <v>1172220</v>
      </c>
      <c r="H355" s="96">
        <v>-11.7387</v>
      </c>
      <c r="I355" s="94">
        <v>-137.60379999999998</v>
      </c>
      <c r="J355" s="95">
        <v>3.8104839281142677E-4</v>
      </c>
      <c r="K355" s="95">
        <f>I355/'סכום נכסי הקרן'!$C$42</f>
        <v>-2.0996812686858699E-6</v>
      </c>
    </row>
    <row r="356" spans="2:11" s="140" customFormat="1">
      <c r="B356" s="87" t="s">
        <v>2483</v>
      </c>
      <c r="C356" s="84" t="s">
        <v>2555</v>
      </c>
      <c r="D356" s="97" t="s">
        <v>1948</v>
      </c>
      <c r="E356" s="97" t="s">
        <v>181</v>
      </c>
      <c r="F356" s="107">
        <v>43269</v>
      </c>
      <c r="G356" s="94">
        <v>14162</v>
      </c>
      <c r="H356" s="96">
        <v>-4.8170999999999999</v>
      </c>
      <c r="I356" s="94">
        <v>-0.68220000000000003</v>
      </c>
      <c r="J356" s="95">
        <v>1.8891281605301261E-6</v>
      </c>
      <c r="K356" s="95">
        <f>I356/'סכום נכסי הקרן'!$C$42</f>
        <v>-1.0409614861635366E-8</v>
      </c>
    </row>
    <row r="357" spans="2:11" s="140" customFormat="1">
      <c r="B357" s="87" t="s">
        <v>2483</v>
      </c>
      <c r="C357" s="84" t="s">
        <v>2810</v>
      </c>
      <c r="D357" s="97" t="s">
        <v>1948</v>
      </c>
      <c r="E357" s="97" t="s">
        <v>181</v>
      </c>
      <c r="F357" s="107">
        <v>43397</v>
      </c>
      <c r="G357" s="94">
        <v>1810600</v>
      </c>
      <c r="H357" s="96">
        <v>-2.4912000000000001</v>
      </c>
      <c r="I357" s="94">
        <v>-45.105969999999999</v>
      </c>
      <c r="J357" s="95">
        <v>1.2490612450165208E-4</v>
      </c>
      <c r="K357" s="95">
        <f>I357/'סכום נכסי הקרן'!$C$42</f>
        <v>-6.8826704142550416E-7</v>
      </c>
    </row>
    <row r="358" spans="2:11" s="140" customFormat="1">
      <c r="B358" s="87" t="s">
        <v>2483</v>
      </c>
      <c r="C358" s="84" t="s">
        <v>2811</v>
      </c>
      <c r="D358" s="97" t="s">
        <v>1948</v>
      </c>
      <c r="E358" s="97" t="s">
        <v>181</v>
      </c>
      <c r="F358" s="107">
        <v>43271</v>
      </c>
      <c r="G358" s="94">
        <v>3715110</v>
      </c>
      <c r="H358" s="96">
        <v>-4.6380999999999997</v>
      </c>
      <c r="I358" s="94">
        <v>-172.30926000000002</v>
      </c>
      <c r="J358" s="95">
        <v>4.7715373114351695E-4</v>
      </c>
      <c r="K358" s="95">
        <f>I358/'סכום נכסי הקרן'!$C$42</f>
        <v>-2.629248070497497E-6</v>
      </c>
    </row>
    <row r="359" spans="2:11" s="140" customFormat="1">
      <c r="B359" s="87" t="s">
        <v>2483</v>
      </c>
      <c r="C359" s="84" t="s">
        <v>2812</v>
      </c>
      <c r="D359" s="97" t="s">
        <v>1948</v>
      </c>
      <c r="E359" s="97" t="s">
        <v>181</v>
      </c>
      <c r="F359" s="107">
        <v>43418</v>
      </c>
      <c r="G359" s="94">
        <v>530801.5</v>
      </c>
      <c r="H359" s="96">
        <v>-2.0125999999999999</v>
      </c>
      <c r="I359" s="94">
        <v>-10.683020000000001</v>
      </c>
      <c r="J359" s="95">
        <v>2.9583104546330328E-5</v>
      </c>
      <c r="K359" s="95">
        <f>I359/'סכום נכסי הקרן'!$C$42</f>
        <v>-1.6301102867069461E-7</v>
      </c>
    </row>
    <row r="360" spans="2:11" s="140" customFormat="1">
      <c r="B360" s="87" t="s">
        <v>2483</v>
      </c>
      <c r="C360" s="84" t="s">
        <v>2813</v>
      </c>
      <c r="D360" s="97" t="s">
        <v>1948</v>
      </c>
      <c r="E360" s="97" t="s">
        <v>181</v>
      </c>
      <c r="F360" s="107">
        <v>43396</v>
      </c>
      <c r="G360" s="94">
        <v>360950</v>
      </c>
      <c r="H360" s="96">
        <v>-2.8586</v>
      </c>
      <c r="I360" s="94">
        <v>-10.31823</v>
      </c>
      <c r="J360" s="95">
        <v>2.8572938815342659E-5</v>
      </c>
      <c r="K360" s="95">
        <f>I360/'סכום נכסי הקרן'!$C$42</f>
        <v>-1.5744473813217808E-7</v>
      </c>
    </row>
    <row r="361" spans="2:11" s="140" customFormat="1">
      <c r="B361" s="87" t="s">
        <v>2483</v>
      </c>
      <c r="C361" s="84" t="s">
        <v>2814</v>
      </c>
      <c r="D361" s="97" t="s">
        <v>1948</v>
      </c>
      <c r="E361" s="97" t="s">
        <v>181</v>
      </c>
      <c r="F361" s="107">
        <v>43396</v>
      </c>
      <c r="G361" s="94">
        <v>3609500</v>
      </c>
      <c r="H361" s="96">
        <v>-2.8586</v>
      </c>
      <c r="I361" s="94">
        <v>-103.18232</v>
      </c>
      <c r="J361" s="95">
        <v>2.8572944353683793E-4</v>
      </c>
      <c r="K361" s="95">
        <f>I361/'סכום נכסי הקרן'!$C$42</f>
        <v>-1.5744476864995837E-6</v>
      </c>
    </row>
    <row r="362" spans="2:11" s="140" customFormat="1">
      <c r="B362" s="87" t="s">
        <v>2483</v>
      </c>
      <c r="C362" s="84" t="s">
        <v>2815</v>
      </c>
      <c r="D362" s="97" t="s">
        <v>1948</v>
      </c>
      <c r="E362" s="97" t="s">
        <v>181</v>
      </c>
      <c r="F362" s="107">
        <v>43328</v>
      </c>
      <c r="G362" s="94">
        <v>10005240</v>
      </c>
      <c r="H362" s="96">
        <v>-3.0768</v>
      </c>
      <c r="I362" s="94">
        <v>-307.84242</v>
      </c>
      <c r="J362" s="95">
        <v>8.5246816861293242E-4</v>
      </c>
      <c r="K362" s="95">
        <f>I362/'סכום נכסי הקרן'!$C$42</f>
        <v>-4.6973336708792086E-6</v>
      </c>
    </row>
    <row r="363" spans="2:11" s="140" customFormat="1">
      <c r="B363" s="87" t="s">
        <v>2483</v>
      </c>
      <c r="C363" s="84" t="s">
        <v>2816</v>
      </c>
      <c r="D363" s="97" t="s">
        <v>1948</v>
      </c>
      <c r="E363" s="97" t="s">
        <v>181</v>
      </c>
      <c r="F363" s="107">
        <v>43419</v>
      </c>
      <c r="G363" s="94">
        <v>72500000</v>
      </c>
      <c r="H363" s="96">
        <v>-2.2212999999999998</v>
      </c>
      <c r="I363" s="94">
        <v>-1610.4346799999998</v>
      </c>
      <c r="J363" s="95">
        <v>4.4595683152775165E-3</v>
      </c>
      <c r="K363" s="95">
        <f>I363/'סכום נכסי הקרן'!$C$42</f>
        <v>-2.4573445878951911E-5</v>
      </c>
    </row>
    <row r="364" spans="2:11" s="140" customFormat="1">
      <c r="B364" s="87" t="s">
        <v>2483</v>
      </c>
      <c r="C364" s="84" t="s">
        <v>2817</v>
      </c>
      <c r="D364" s="97" t="s">
        <v>1948</v>
      </c>
      <c r="E364" s="97" t="s">
        <v>181</v>
      </c>
      <c r="F364" s="107">
        <v>43419</v>
      </c>
      <c r="G364" s="94">
        <v>72498000</v>
      </c>
      <c r="H364" s="96">
        <v>-2.2241</v>
      </c>
      <c r="I364" s="94">
        <v>-1612.43154</v>
      </c>
      <c r="J364" s="95">
        <v>4.4650979612151252E-3</v>
      </c>
      <c r="K364" s="95">
        <f>I364/'סכום נכסי הקרן'!$C$42</f>
        <v>-2.4603915746340663E-5</v>
      </c>
    </row>
    <row r="365" spans="2:11" s="140" customFormat="1">
      <c r="B365" s="87" t="s">
        <v>2483</v>
      </c>
      <c r="C365" s="84" t="s">
        <v>2818</v>
      </c>
      <c r="D365" s="97" t="s">
        <v>1948</v>
      </c>
      <c r="E365" s="97" t="s">
        <v>181</v>
      </c>
      <c r="F365" s="107">
        <v>43419</v>
      </c>
      <c r="G365" s="94">
        <v>2537430</v>
      </c>
      <c r="H365" s="96">
        <v>-2.2241</v>
      </c>
      <c r="I365" s="94">
        <v>-56.435099999999998</v>
      </c>
      <c r="J365" s="95">
        <v>1.5627841784276417E-4</v>
      </c>
      <c r="K365" s="95">
        <f>I365/'סכום נכסי הקרן'!$C$42</f>
        <v>-8.6113699161225155E-7</v>
      </c>
    </row>
    <row r="366" spans="2:11" s="140" customFormat="1">
      <c r="B366" s="87" t="s">
        <v>2483</v>
      </c>
      <c r="C366" s="84" t="s">
        <v>2819</v>
      </c>
      <c r="D366" s="97" t="s">
        <v>1948</v>
      </c>
      <c r="E366" s="97" t="s">
        <v>181</v>
      </c>
      <c r="F366" s="107">
        <v>43419</v>
      </c>
      <c r="G366" s="94">
        <v>1449960</v>
      </c>
      <c r="H366" s="96">
        <v>-2.2241</v>
      </c>
      <c r="I366" s="94">
        <v>-32.248629999999999</v>
      </c>
      <c r="J366" s="95">
        <v>8.9301957008966042E-5</v>
      </c>
      <c r="K366" s="95">
        <f>I366/'סכום נכסי הקרן'!$C$42</f>
        <v>-4.9207830271970111E-7</v>
      </c>
    </row>
    <row r="367" spans="2:11" s="140" customFormat="1">
      <c r="B367" s="87" t="s">
        <v>2483</v>
      </c>
      <c r="C367" s="84" t="s">
        <v>2820</v>
      </c>
      <c r="D367" s="97" t="s">
        <v>1948</v>
      </c>
      <c r="E367" s="97" t="s">
        <v>181</v>
      </c>
      <c r="F367" s="107">
        <v>43419</v>
      </c>
      <c r="G367" s="94">
        <v>3624900</v>
      </c>
      <c r="H367" s="96">
        <v>-2.2241</v>
      </c>
      <c r="I367" s="94">
        <v>-80.621580000000009</v>
      </c>
      <c r="J367" s="95">
        <v>2.23254906368268E-4</v>
      </c>
      <c r="K367" s="95">
        <f>I367/'סכום נכסי הקרן'!$C$42</f>
        <v>-1.2301958330937038E-6</v>
      </c>
    </row>
    <row r="368" spans="2:11" s="140" customFormat="1">
      <c r="B368" s="87" t="s">
        <v>2483</v>
      </c>
      <c r="C368" s="84" t="s">
        <v>2821</v>
      </c>
      <c r="D368" s="97" t="s">
        <v>1948</v>
      </c>
      <c r="E368" s="97" t="s">
        <v>181</v>
      </c>
      <c r="F368" s="107">
        <v>43419</v>
      </c>
      <c r="G368" s="94">
        <v>23561850</v>
      </c>
      <c r="H368" s="96">
        <v>-2.2241</v>
      </c>
      <c r="I368" s="94">
        <v>-524.04025000000001</v>
      </c>
      <c r="J368" s="95">
        <v>1.4511568360103305E-3</v>
      </c>
      <c r="K368" s="95">
        <f>I368/'סכום נכסי הקרן'!$C$42</f>
        <v>-7.9962726099312696E-6</v>
      </c>
    </row>
    <row r="369" spans="2:11" s="140" customFormat="1">
      <c r="B369" s="87" t="s">
        <v>2483</v>
      </c>
      <c r="C369" s="84" t="s">
        <v>2822</v>
      </c>
      <c r="D369" s="97" t="s">
        <v>1948</v>
      </c>
      <c r="E369" s="97" t="s">
        <v>181</v>
      </c>
      <c r="F369" s="107">
        <v>43419</v>
      </c>
      <c r="G369" s="94">
        <v>1812450</v>
      </c>
      <c r="H369" s="96">
        <v>-2.2241</v>
      </c>
      <c r="I369" s="94">
        <v>-40.310790000000004</v>
      </c>
      <c r="J369" s="95">
        <v>1.11627453184134E-4</v>
      </c>
      <c r="K369" s="95">
        <f>I369/'סכום נכסי הקרן'!$C$42</f>
        <v>-6.1509791654685189E-7</v>
      </c>
    </row>
    <row r="370" spans="2:11" s="140" customFormat="1">
      <c r="B370" s="87" t="s">
        <v>2483</v>
      </c>
      <c r="C370" s="84" t="s">
        <v>2823</v>
      </c>
      <c r="D370" s="97" t="s">
        <v>1948</v>
      </c>
      <c r="E370" s="97" t="s">
        <v>181</v>
      </c>
      <c r="F370" s="107">
        <v>43419</v>
      </c>
      <c r="G370" s="94">
        <v>5074860</v>
      </c>
      <c r="H370" s="96">
        <v>-2.2241</v>
      </c>
      <c r="I370" s="94">
        <v>-112.87021</v>
      </c>
      <c r="J370" s="95">
        <v>3.1255686337723398E-4</v>
      </c>
      <c r="K370" s="95">
        <f>I370/'סכום נכסי הקרן'!$C$42</f>
        <v>-1.7222741358134048E-6</v>
      </c>
    </row>
    <row r="371" spans="2:11" s="140" customFormat="1">
      <c r="B371" s="87" t="s">
        <v>2483</v>
      </c>
      <c r="C371" s="84" t="s">
        <v>2824</v>
      </c>
      <c r="D371" s="97" t="s">
        <v>1948</v>
      </c>
      <c r="E371" s="97" t="s">
        <v>183</v>
      </c>
      <c r="F371" s="107">
        <v>43423</v>
      </c>
      <c r="G371" s="94">
        <v>42380000</v>
      </c>
      <c r="H371" s="96">
        <v>-1.2744</v>
      </c>
      <c r="I371" s="94">
        <v>-540.09618</v>
      </c>
      <c r="J371" s="95">
        <v>1.495618444785617E-3</v>
      </c>
      <c r="K371" s="95">
        <f>I371/'סכום נכסי הקרן'!$C$42</f>
        <v>-8.2412682820880814E-6</v>
      </c>
    </row>
    <row r="372" spans="2:11" s="140" customFormat="1">
      <c r="B372" s="87" t="s">
        <v>2483</v>
      </c>
      <c r="C372" s="84" t="s">
        <v>2825</v>
      </c>
      <c r="D372" s="97" t="s">
        <v>1948</v>
      </c>
      <c r="E372" s="97" t="s">
        <v>181</v>
      </c>
      <c r="F372" s="107">
        <v>43423</v>
      </c>
      <c r="G372" s="94">
        <v>3637600</v>
      </c>
      <c r="H372" s="96">
        <v>-1.8817999999999999</v>
      </c>
      <c r="I372" s="94">
        <v>-68.452979999999997</v>
      </c>
      <c r="J372" s="95">
        <v>1.8955797741161757E-4</v>
      </c>
      <c r="K372" s="95">
        <f>I372/'סכום נכסי הקרן'!$C$42</f>
        <v>-1.0445165023911294E-6</v>
      </c>
    </row>
    <row r="373" spans="2:11" s="140" customFormat="1">
      <c r="B373" s="87" t="s">
        <v>2483</v>
      </c>
      <c r="C373" s="84" t="s">
        <v>2826</v>
      </c>
      <c r="D373" s="97" t="s">
        <v>1948</v>
      </c>
      <c r="E373" s="97" t="s">
        <v>181</v>
      </c>
      <c r="F373" s="107">
        <v>43423</v>
      </c>
      <c r="G373" s="94">
        <v>3637600</v>
      </c>
      <c r="H373" s="96">
        <v>-1.8817999999999999</v>
      </c>
      <c r="I373" s="94">
        <v>-68.452979999999997</v>
      </c>
      <c r="J373" s="95">
        <v>1.8955797741161757E-4</v>
      </c>
      <c r="K373" s="95">
        <f>I373/'סכום נכסי הקרן'!$C$42</f>
        <v>-1.0445165023911294E-6</v>
      </c>
    </row>
    <row r="374" spans="2:11" s="140" customFormat="1">
      <c r="B374" s="87" t="s">
        <v>2483</v>
      </c>
      <c r="C374" s="84" t="s">
        <v>2827</v>
      </c>
      <c r="D374" s="97" t="s">
        <v>1948</v>
      </c>
      <c r="E374" s="97" t="s">
        <v>181</v>
      </c>
      <c r="F374" s="107">
        <v>43423</v>
      </c>
      <c r="G374" s="94">
        <v>181880</v>
      </c>
      <c r="H374" s="96">
        <v>-1.8817999999999999</v>
      </c>
      <c r="I374" s="94">
        <v>-3.42265</v>
      </c>
      <c r="J374" s="95">
        <v>9.4779016397514445E-6</v>
      </c>
      <c r="K374" s="95">
        <f>I374/'סכום נכסי הקרן'!$C$42</f>
        <v>-5.2225840378446621E-8</v>
      </c>
    </row>
    <row r="375" spans="2:11" s="140" customFormat="1">
      <c r="B375" s="87" t="s">
        <v>2483</v>
      </c>
      <c r="C375" s="84" t="s">
        <v>2828</v>
      </c>
      <c r="D375" s="97" t="s">
        <v>1948</v>
      </c>
      <c r="E375" s="97" t="s">
        <v>183</v>
      </c>
      <c r="F375" s="107">
        <v>43423</v>
      </c>
      <c r="G375" s="94">
        <v>2119000</v>
      </c>
      <c r="H375" s="96">
        <v>-1.2744</v>
      </c>
      <c r="I375" s="94">
        <v>-27.004810000000003</v>
      </c>
      <c r="J375" s="95">
        <v>7.4780925008451426E-5</v>
      </c>
      <c r="K375" s="95">
        <f>I375/'סכום נכסי הקרן'!$C$42</f>
        <v>-4.1206342936329428E-7</v>
      </c>
    </row>
    <row r="376" spans="2:11" s="140" customFormat="1">
      <c r="B376" s="87" t="s">
        <v>2483</v>
      </c>
      <c r="C376" s="84" t="s">
        <v>2829</v>
      </c>
      <c r="D376" s="97" t="s">
        <v>1948</v>
      </c>
      <c r="E376" s="97" t="s">
        <v>181</v>
      </c>
      <c r="F376" s="107">
        <v>43423</v>
      </c>
      <c r="G376" s="94">
        <v>1455040</v>
      </c>
      <c r="H376" s="96">
        <v>-1.8817999999999999</v>
      </c>
      <c r="I376" s="94">
        <v>-27.38119</v>
      </c>
      <c r="J376" s="95">
        <v>7.5823185426305897E-5</v>
      </c>
      <c r="K376" s="95">
        <f>I376/'סכום נכסי הקרן'!$C$42</f>
        <v>-4.1780657043867143E-7</v>
      </c>
    </row>
    <row r="377" spans="2:11" s="140" customFormat="1">
      <c r="B377" s="87" t="s">
        <v>2483</v>
      </c>
      <c r="C377" s="84" t="s">
        <v>2830</v>
      </c>
      <c r="D377" s="97" t="s">
        <v>1948</v>
      </c>
      <c r="E377" s="97" t="s">
        <v>181</v>
      </c>
      <c r="F377" s="107">
        <v>43423</v>
      </c>
      <c r="G377" s="94">
        <v>181880</v>
      </c>
      <c r="H377" s="96">
        <v>-1.8817999999999999</v>
      </c>
      <c r="I377" s="94">
        <v>-3.42265</v>
      </c>
      <c r="J377" s="95">
        <v>9.4779016397514445E-6</v>
      </c>
      <c r="K377" s="95">
        <f>I377/'סכום נכסי הקרן'!$C$42</f>
        <v>-5.2225840378446621E-8</v>
      </c>
    </row>
    <row r="378" spans="2:11" s="140" customFormat="1">
      <c r="B378" s="87" t="s">
        <v>2483</v>
      </c>
      <c r="C378" s="84" t="s">
        <v>2831</v>
      </c>
      <c r="D378" s="97" t="s">
        <v>1948</v>
      </c>
      <c r="E378" s="97" t="s">
        <v>183</v>
      </c>
      <c r="F378" s="107">
        <v>43423</v>
      </c>
      <c r="G378" s="94">
        <v>423800</v>
      </c>
      <c r="H378" s="96">
        <v>-1.2744</v>
      </c>
      <c r="I378" s="94">
        <v>-5.4009600000000004</v>
      </c>
      <c r="J378" s="95">
        <v>1.495617946334915E-5</v>
      </c>
      <c r="K378" s="95">
        <f>I378/'סכום נכסי הקרן'!$C$42</f>
        <v>-8.2412655354878552E-8</v>
      </c>
    </row>
    <row r="379" spans="2:11" s="140" customFormat="1">
      <c r="B379" s="87" t="s">
        <v>2483</v>
      </c>
      <c r="C379" s="84" t="s">
        <v>2832</v>
      </c>
      <c r="D379" s="97" t="s">
        <v>1948</v>
      </c>
      <c r="E379" s="97" t="s">
        <v>181</v>
      </c>
      <c r="F379" s="107">
        <v>43423</v>
      </c>
      <c r="G379" s="94">
        <v>2546.3200000000002</v>
      </c>
      <c r="H379" s="96">
        <v>-1.8818999999999999</v>
      </c>
      <c r="I379" s="94">
        <v>-4.7920000000000004E-2</v>
      </c>
      <c r="J379" s="95">
        <v>1.3269865355116336E-7</v>
      </c>
      <c r="K379" s="95">
        <f>I379/'סכום נכסי הקרן'!$C$42</f>
        <v>-7.3120601607969335E-10</v>
      </c>
    </row>
    <row r="380" spans="2:11" s="140" customFormat="1">
      <c r="B380" s="87" t="s">
        <v>2483</v>
      </c>
      <c r="C380" s="84" t="s">
        <v>2833</v>
      </c>
      <c r="D380" s="97" t="s">
        <v>1948</v>
      </c>
      <c r="E380" s="97" t="s">
        <v>181</v>
      </c>
      <c r="F380" s="107">
        <v>43425</v>
      </c>
      <c r="G380" s="94">
        <v>187400</v>
      </c>
      <c r="H380" s="96">
        <v>0.77200000000000002</v>
      </c>
      <c r="I380" s="94">
        <v>1.4467099999999999</v>
      </c>
      <c r="J380" s="95">
        <v>-4.0061867503965676E-6</v>
      </c>
      <c r="K380" s="95">
        <f>I380/'סכום נכסי הקרן'!$C$42</f>
        <v>2.2075188971674727E-8</v>
      </c>
    </row>
    <row r="381" spans="2:11" s="140" customFormat="1">
      <c r="B381" s="87" t="s">
        <v>2483</v>
      </c>
      <c r="C381" s="84" t="s">
        <v>2834</v>
      </c>
      <c r="D381" s="97" t="s">
        <v>1948</v>
      </c>
      <c r="E381" s="97" t="s">
        <v>181</v>
      </c>
      <c r="F381" s="107">
        <v>43425</v>
      </c>
      <c r="G381" s="94">
        <v>56220</v>
      </c>
      <c r="H381" s="96">
        <v>0.77200000000000002</v>
      </c>
      <c r="I381" s="94">
        <v>0.43401000000000001</v>
      </c>
      <c r="J381" s="95">
        <v>-1.2018477176072706E-6</v>
      </c>
      <c r="K381" s="95">
        <f>I381/'סכום נכסי הקרן'!$C$42</f>
        <v>6.6225109148319634E-9</v>
      </c>
    </row>
    <row r="382" spans="2:11" s="140" customFormat="1">
      <c r="B382" s="87" t="s">
        <v>2483</v>
      </c>
      <c r="C382" s="84" t="s">
        <v>2835</v>
      </c>
      <c r="D382" s="97" t="s">
        <v>1948</v>
      </c>
      <c r="E382" s="97" t="s">
        <v>181</v>
      </c>
      <c r="F382" s="107">
        <v>43425</v>
      </c>
      <c r="G382" s="94">
        <v>2998400</v>
      </c>
      <c r="H382" s="96">
        <v>0.54500000000000004</v>
      </c>
      <c r="I382" s="94">
        <v>16.34178</v>
      </c>
      <c r="J382" s="95">
        <v>-4.5253176181747294E-5</v>
      </c>
      <c r="K382" s="95">
        <f>I382/'סכום נכסי הקרן'!$C$42</f>
        <v>2.4935742590673642E-7</v>
      </c>
    </row>
    <row r="383" spans="2:11" s="140" customFormat="1">
      <c r="B383" s="87" t="s">
        <v>2483</v>
      </c>
      <c r="C383" s="84" t="s">
        <v>2836</v>
      </c>
      <c r="D383" s="97" t="s">
        <v>1948</v>
      </c>
      <c r="E383" s="97" t="s">
        <v>181</v>
      </c>
      <c r="F383" s="107">
        <v>43425</v>
      </c>
      <c r="G383" s="94">
        <v>2998400</v>
      </c>
      <c r="H383" s="96">
        <v>0.77200000000000002</v>
      </c>
      <c r="I383" s="94">
        <v>23.14733</v>
      </c>
      <c r="J383" s="95">
        <v>-6.4098904931228091E-5</v>
      </c>
      <c r="K383" s="95">
        <f>I383/'סכום נכסי הקרן'!$C$42</f>
        <v>3.5320256578009109E-7</v>
      </c>
    </row>
    <row r="384" spans="2:11" s="140" customFormat="1">
      <c r="B384" s="87" t="s">
        <v>2483</v>
      </c>
      <c r="C384" s="84" t="s">
        <v>2837</v>
      </c>
      <c r="D384" s="97" t="s">
        <v>1948</v>
      </c>
      <c r="E384" s="97" t="s">
        <v>181</v>
      </c>
      <c r="F384" s="107">
        <v>43425</v>
      </c>
      <c r="G384" s="94">
        <v>18740</v>
      </c>
      <c r="H384" s="96">
        <v>0.77200000000000002</v>
      </c>
      <c r="I384" s="94">
        <v>0.14466999999999999</v>
      </c>
      <c r="J384" s="95">
        <v>-4.0061590586909018E-7</v>
      </c>
      <c r="K384" s="95">
        <f>I384/'סכום נכסי הקרן'!$C$42</f>
        <v>2.2075036382773209E-9</v>
      </c>
    </row>
    <row r="385" spans="2:11" s="140" customFormat="1">
      <c r="B385" s="87" t="s">
        <v>2483</v>
      </c>
      <c r="C385" s="84" t="s">
        <v>2752</v>
      </c>
      <c r="D385" s="97" t="s">
        <v>1948</v>
      </c>
      <c r="E385" s="97" t="s">
        <v>181</v>
      </c>
      <c r="F385" s="107">
        <v>43425</v>
      </c>
      <c r="G385" s="94">
        <v>149920</v>
      </c>
      <c r="H385" s="96">
        <v>0.77200000000000002</v>
      </c>
      <c r="I385" s="94">
        <v>1.1573699999999998</v>
      </c>
      <c r="J385" s="95">
        <v>-3.2049549386583869E-6</v>
      </c>
      <c r="K385" s="95">
        <f>I385/'סכום נכסי הקרן'!$C$42</f>
        <v>1.7660181695120085E-8</v>
      </c>
    </row>
    <row r="386" spans="2:11" s="140" customFormat="1">
      <c r="B386" s="87" t="s">
        <v>2483</v>
      </c>
      <c r="C386" s="84" t="s">
        <v>2838</v>
      </c>
      <c r="D386" s="97" t="s">
        <v>1948</v>
      </c>
      <c r="E386" s="97" t="s">
        <v>181</v>
      </c>
      <c r="F386" s="107">
        <v>43425</v>
      </c>
      <c r="G386" s="94">
        <v>14992000</v>
      </c>
      <c r="H386" s="96">
        <v>0.60299999999999998</v>
      </c>
      <c r="I386" s="94">
        <v>90.397379999999998</v>
      </c>
      <c r="J386" s="95">
        <v>-2.5032576399317328E-4</v>
      </c>
      <c r="K386" s="95">
        <f>I386/'סכום נכסי הקרן'!$C$42</f>
        <v>1.3793636914407792E-6</v>
      </c>
    </row>
    <row r="387" spans="2:11" s="140" customFormat="1">
      <c r="B387" s="87" t="s">
        <v>2483</v>
      </c>
      <c r="C387" s="84" t="s">
        <v>2839</v>
      </c>
      <c r="D387" s="97" t="s">
        <v>1948</v>
      </c>
      <c r="E387" s="97" t="s">
        <v>181</v>
      </c>
      <c r="F387" s="107">
        <v>43425</v>
      </c>
      <c r="G387" s="94">
        <v>2248800</v>
      </c>
      <c r="H387" s="96">
        <v>0.77200000000000002</v>
      </c>
      <c r="I387" s="94">
        <v>17.360490000000002</v>
      </c>
      <c r="J387" s="95">
        <v>-4.8074157929641825E-5</v>
      </c>
      <c r="K387" s="95">
        <f>I387/'סכום נכסי הקרן'!$C$42</f>
        <v>2.6490180989339222E-7</v>
      </c>
    </row>
    <row r="388" spans="2:11" s="140" customFormat="1">
      <c r="B388" s="87" t="s">
        <v>2483</v>
      </c>
      <c r="C388" s="84" t="s">
        <v>2840</v>
      </c>
      <c r="D388" s="97" t="s">
        <v>1948</v>
      </c>
      <c r="E388" s="97" t="s">
        <v>181</v>
      </c>
      <c r="F388" s="107">
        <v>43426</v>
      </c>
      <c r="G388" s="94">
        <v>41228000</v>
      </c>
      <c r="H388" s="96">
        <v>0.88919999999999999</v>
      </c>
      <c r="I388" s="94">
        <v>366.59656000000001</v>
      </c>
      <c r="J388" s="95">
        <v>-1.0151684037664498E-3</v>
      </c>
      <c r="K388" s="95">
        <f>I388/'סכום נכסי הקרן'!$C$42</f>
        <v>5.5938566391093535E-6</v>
      </c>
    </row>
    <row r="389" spans="2:11" s="140" customFormat="1">
      <c r="B389" s="87" t="s">
        <v>2483</v>
      </c>
      <c r="C389" s="84" t="s">
        <v>2841</v>
      </c>
      <c r="D389" s="97" t="s">
        <v>1948</v>
      </c>
      <c r="E389" s="97" t="s">
        <v>181</v>
      </c>
      <c r="F389" s="107">
        <v>43426</v>
      </c>
      <c r="G389" s="94">
        <v>48724000</v>
      </c>
      <c r="H389" s="96">
        <v>0.59019999999999995</v>
      </c>
      <c r="I389" s="94">
        <v>287.55849000000001</v>
      </c>
      <c r="J389" s="95">
        <v>-7.9629850668208829E-4</v>
      </c>
      <c r="K389" s="95">
        <f>I389/'סכום נכסי הקרן'!$C$42</f>
        <v>4.3878234111601071E-6</v>
      </c>
    </row>
    <row r="390" spans="2:11" s="140" customFormat="1">
      <c r="B390" s="87" t="s">
        <v>2483</v>
      </c>
      <c r="C390" s="84" t="s">
        <v>2842</v>
      </c>
      <c r="D390" s="97" t="s">
        <v>1948</v>
      </c>
      <c r="E390" s="97" t="s">
        <v>181</v>
      </c>
      <c r="F390" s="107">
        <v>43426</v>
      </c>
      <c r="G390" s="94">
        <v>37480000</v>
      </c>
      <c r="H390" s="96">
        <v>0.64470000000000005</v>
      </c>
      <c r="I390" s="94">
        <v>241.64867000000001</v>
      </c>
      <c r="J390" s="95">
        <v>-6.6916638442048005E-4</v>
      </c>
      <c r="K390" s="95">
        <f>I390/'סכום נכסי הקרן'!$C$42</f>
        <v>3.6872905108859871E-6</v>
      </c>
    </row>
    <row r="391" spans="2:11" s="140" customFormat="1">
      <c r="B391" s="87" t="s">
        <v>2483</v>
      </c>
      <c r="C391" s="84" t="s">
        <v>2843</v>
      </c>
      <c r="D391" s="97" t="s">
        <v>1948</v>
      </c>
      <c r="E391" s="97" t="s">
        <v>181</v>
      </c>
      <c r="F391" s="107">
        <v>43426</v>
      </c>
      <c r="G391" s="94">
        <v>91850000</v>
      </c>
      <c r="H391" s="96">
        <v>-1.0620000000000001</v>
      </c>
      <c r="I391" s="94">
        <v>-975.43607999999995</v>
      </c>
      <c r="J391" s="95">
        <v>2.7011488823294001E-3</v>
      </c>
      <c r="K391" s="95">
        <f>I391/'סכום נכסי הקרן'!$C$42</f>
        <v>-1.4884071994933075E-5</v>
      </c>
    </row>
    <row r="392" spans="2:11" s="140" customFormat="1">
      <c r="B392" s="87" t="s">
        <v>2483</v>
      </c>
      <c r="C392" s="84" t="s">
        <v>2844</v>
      </c>
      <c r="D392" s="97" t="s">
        <v>1948</v>
      </c>
      <c r="E392" s="97" t="s">
        <v>181</v>
      </c>
      <c r="F392" s="107">
        <v>43430</v>
      </c>
      <c r="G392" s="94">
        <v>2623600</v>
      </c>
      <c r="H392" s="96">
        <v>0.89829999999999999</v>
      </c>
      <c r="I392" s="94">
        <v>23.567080000000001</v>
      </c>
      <c r="J392" s="95">
        <v>-6.5261264276555742E-5</v>
      </c>
      <c r="K392" s="95">
        <f>I392/'סכום נכסי הקרן'!$C$42</f>
        <v>3.5960748492135681E-7</v>
      </c>
    </row>
    <row r="393" spans="2:11" s="140" customFormat="1">
      <c r="B393" s="87" t="s">
        <v>2483</v>
      </c>
      <c r="C393" s="84" t="s">
        <v>2845</v>
      </c>
      <c r="D393" s="97" t="s">
        <v>1948</v>
      </c>
      <c r="E393" s="97" t="s">
        <v>181</v>
      </c>
      <c r="F393" s="107">
        <v>43430</v>
      </c>
      <c r="G393" s="94">
        <v>20614</v>
      </c>
      <c r="H393" s="96">
        <v>0.89829999999999999</v>
      </c>
      <c r="I393" s="94">
        <v>0.18517</v>
      </c>
      <c r="J393" s="95">
        <v>-5.1276731381612937E-7</v>
      </c>
      <c r="K393" s="95">
        <f>I393/'סכום נכסי הקרן'!$C$42</f>
        <v>2.8254886894298162E-9</v>
      </c>
    </row>
    <row r="394" spans="2:11" s="140" customFormat="1">
      <c r="B394" s="87" t="s">
        <v>2483</v>
      </c>
      <c r="C394" s="84" t="s">
        <v>2846</v>
      </c>
      <c r="D394" s="97" t="s">
        <v>1948</v>
      </c>
      <c r="E394" s="97" t="s">
        <v>181</v>
      </c>
      <c r="F394" s="107">
        <v>43430</v>
      </c>
      <c r="G394" s="94">
        <v>4497600</v>
      </c>
      <c r="H394" s="96">
        <v>0.93610000000000004</v>
      </c>
      <c r="I394" s="94">
        <v>42.100439999999999</v>
      </c>
      <c r="J394" s="95">
        <v>-1.1658329928863813E-4</v>
      </c>
      <c r="K394" s="95">
        <f>I394/'סכום נכסי הקרן'!$C$42</f>
        <v>6.4240598930722372E-7</v>
      </c>
    </row>
    <row r="395" spans="2:11" s="140" customFormat="1">
      <c r="B395" s="87" t="s">
        <v>2483</v>
      </c>
      <c r="C395" s="84" t="s">
        <v>2847</v>
      </c>
      <c r="D395" s="97" t="s">
        <v>1948</v>
      </c>
      <c r="E395" s="97" t="s">
        <v>181</v>
      </c>
      <c r="F395" s="107">
        <v>43430</v>
      </c>
      <c r="G395" s="94">
        <v>2286280</v>
      </c>
      <c r="H395" s="96">
        <v>0.79159999999999997</v>
      </c>
      <c r="I395" s="94">
        <v>18.099060000000001</v>
      </c>
      <c r="J395" s="95">
        <v>-5.0119384235010826E-5</v>
      </c>
      <c r="K395" s="95">
        <f>I395/'סכום נכסי הקרן'!$C$42</f>
        <v>2.7617156839289093E-7</v>
      </c>
    </row>
    <row r="396" spans="2:11" s="140" customFormat="1">
      <c r="B396" s="87" t="s">
        <v>2483</v>
      </c>
      <c r="C396" s="84" t="s">
        <v>2848</v>
      </c>
      <c r="D396" s="97" t="s">
        <v>1948</v>
      </c>
      <c r="E396" s="97" t="s">
        <v>181</v>
      </c>
      <c r="F396" s="107">
        <v>43430</v>
      </c>
      <c r="G396" s="94">
        <v>37480000</v>
      </c>
      <c r="H396" s="96">
        <v>0.97189999999999999</v>
      </c>
      <c r="I396" s="94">
        <v>364.24941999999999</v>
      </c>
      <c r="J396" s="95">
        <v>-1.0086687727627753E-3</v>
      </c>
      <c r="K396" s="95">
        <f>I396/'סכום נכסי הקרן'!$C$42</f>
        <v>5.5580418876781913E-6</v>
      </c>
    </row>
    <row r="397" spans="2:11" s="140" customFormat="1">
      <c r="B397" s="87" t="s">
        <v>2483</v>
      </c>
      <c r="C397" s="84" t="s">
        <v>2849</v>
      </c>
      <c r="D397" s="97" t="s">
        <v>1948</v>
      </c>
      <c r="E397" s="97" t="s">
        <v>181</v>
      </c>
      <c r="F397" s="107">
        <v>43430</v>
      </c>
      <c r="G397" s="94">
        <v>27776.25</v>
      </c>
      <c r="H397" s="96">
        <v>-0.83420000000000005</v>
      </c>
      <c r="I397" s="94">
        <v>-0.23169999999999999</v>
      </c>
      <c r="J397" s="95">
        <v>6.416168202797276E-7</v>
      </c>
      <c r="K397" s="95">
        <f>I397/'סכום נכסי הקרן'!$C$42</f>
        <v>-3.5354848481983495E-9</v>
      </c>
    </row>
    <row r="398" spans="2:11" s="140" customFormat="1">
      <c r="B398" s="87" t="s">
        <v>2483</v>
      </c>
      <c r="C398" s="84" t="s">
        <v>2850</v>
      </c>
      <c r="D398" s="97" t="s">
        <v>1948</v>
      </c>
      <c r="E398" s="97" t="s">
        <v>181</v>
      </c>
      <c r="F398" s="107">
        <v>43430</v>
      </c>
      <c r="G398" s="94">
        <v>862040</v>
      </c>
      <c r="H398" s="96">
        <v>0.89829999999999999</v>
      </c>
      <c r="I398" s="94">
        <v>7.7434700000000003</v>
      </c>
      <c r="J398" s="95">
        <v>-2.1442989207300229E-5</v>
      </c>
      <c r="K398" s="95">
        <f>I398/'סכום נכסי הקרן'!$C$42</f>
        <v>1.1815675812463736E-7</v>
      </c>
    </row>
    <row r="399" spans="2:11" s="140" customFormat="1">
      <c r="B399" s="87" t="s">
        <v>2483</v>
      </c>
      <c r="C399" s="84" t="s">
        <v>2851</v>
      </c>
      <c r="D399" s="97" t="s">
        <v>1948</v>
      </c>
      <c r="E399" s="97" t="s">
        <v>181</v>
      </c>
      <c r="F399" s="107">
        <v>43431</v>
      </c>
      <c r="G399" s="94">
        <v>56220000</v>
      </c>
      <c r="H399" s="96">
        <v>1.0012000000000001</v>
      </c>
      <c r="I399" s="94">
        <v>562.86615000000006</v>
      </c>
      <c r="J399" s="95">
        <v>-1.5586723755118355E-3</v>
      </c>
      <c r="K399" s="95">
        <f>I399/'סכום נכסי הקרן'!$C$42</f>
        <v>8.5887127530804482E-6</v>
      </c>
    </row>
    <row r="400" spans="2:11" s="140" customFormat="1">
      <c r="B400" s="87" t="s">
        <v>2483</v>
      </c>
      <c r="C400" s="84" t="s">
        <v>2852</v>
      </c>
      <c r="D400" s="97" t="s">
        <v>1948</v>
      </c>
      <c r="E400" s="97" t="s">
        <v>181</v>
      </c>
      <c r="F400" s="107">
        <v>43431</v>
      </c>
      <c r="G400" s="94">
        <v>2623600</v>
      </c>
      <c r="H400" s="96">
        <v>0.72640000000000005</v>
      </c>
      <c r="I400" s="94">
        <v>19.058959999999999</v>
      </c>
      <c r="J400" s="95">
        <v>-5.2777511061883981E-5</v>
      </c>
      <c r="K400" s="95">
        <f>I400/'סכום נכסי הקרן'!$C$42</f>
        <v>2.9081857704971266E-7</v>
      </c>
    </row>
    <row r="401" spans="2:11" s="140" customFormat="1">
      <c r="B401" s="87" t="s">
        <v>2483</v>
      </c>
      <c r="C401" s="84" t="s">
        <v>2853</v>
      </c>
      <c r="D401" s="97" t="s">
        <v>1948</v>
      </c>
      <c r="E401" s="97" t="s">
        <v>181</v>
      </c>
      <c r="F401" s="107">
        <v>43431</v>
      </c>
      <c r="G401" s="94">
        <v>93700</v>
      </c>
      <c r="H401" s="96">
        <v>0.87960000000000005</v>
      </c>
      <c r="I401" s="94">
        <v>0.82420000000000004</v>
      </c>
      <c r="J401" s="95">
        <v>-2.2823503809864117E-6</v>
      </c>
      <c r="K401" s="95">
        <f>I401/'סכום נכסי הקרן'!$C$42</f>
        <v>1.2576377263207078E-8</v>
      </c>
    </row>
    <row r="402" spans="2:11" s="140" customFormat="1">
      <c r="B402" s="87" t="s">
        <v>2483</v>
      </c>
      <c r="C402" s="84" t="s">
        <v>2854</v>
      </c>
      <c r="D402" s="97" t="s">
        <v>1948</v>
      </c>
      <c r="E402" s="97" t="s">
        <v>181</v>
      </c>
      <c r="F402" s="107">
        <v>43431</v>
      </c>
      <c r="G402" s="94">
        <v>2623600</v>
      </c>
      <c r="H402" s="96">
        <v>0.87960000000000005</v>
      </c>
      <c r="I402" s="94">
        <v>23.077669999999998</v>
      </c>
      <c r="J402" s="95">
        <v>-6.3906004509559184E-5</v>
      </c>
      <c r="K402" s="95">
        <f>I402/'סכום נכסי הקרן'!$C$42</f>
        <v>3.5213963149210879E-7</v>
      </c>
    </row>
    <row r="403" spans="2:11" s="140" customFormat="1">
      <c r="B403" s="87" t="s">
        <v>2483</v>
      </c>
      <c r="C403" s="84" t="s">
        <v>2855</v>
      </c>
      <c r="D403" s="97" t="s">
        <v>1948</v>
      </c>
      <c r="E403" s="97" t="s">
        <v>181</v>
      </c>
      <c r="F403" s="107">
        <v>43431</v>
      </c>
      <c r="G403" s="94">
        <v>93700000</v>
      </c>
      <c r="H403" s="96">
        <v>0.92730000000000001</v>
      </c>
      <c r="I403" s="94">
        <v>868.90109999999993</v>
      </c>
      <c r="J403" s="95">
        <v>-2.4061353514007668E-3</v>
      </c>
      <c r="K403" s="95">
        <f>I403/'סכום נכסי הקרן'!$C$42</f>
        <v>1.3258466437776775E-5</v>
      </c>
    </row>
    <row r="404" spans="2:11" s="140" customFormat="1">
      <c r="B404" s="87" t="s">
        <v>2483</v>
      </c>
      <c r="C404" s="84" t="s">
        <v>2856</v>
      </c>
      <c r="D404" s="97" t="s">
        <v>1948</v>
      </c>
      <c r="E404" s="97" t="s">
        <v>181</v>
      </c>
      <c r="F404" s="107">
        <v>43433</v>
      </c>
      <c r="G404" s="94">
        <v>1874000</v>
      </c>
      <c r="H404" s="96">
        <v>1.2991999999999999</v>
      </c>
      <c r="I404" s="94">
        <v>24.34667</v>
      </c>
      <c r="J404" s="95">
        <v>-6.7420081958566414E-5</v>
      </c>
      <c r="K404" s="95">
        <f>I404/'סכום נכסי הקרן'!$C$42</f>
        <v>3.7150316309488701E-7</v>
      </c>
    </row>
    <row r="405" spans="2:11" s="140" customFormat="1">
      <c r="B405" s="87" t="s">
        <v>2483</v>
      </c>
      <c r="C405" s="84" t="s">
        <v>2857</v>
      </c>
      <c r="D405" s="97" t="s">
        <v>1948</v>
      </c>
      <c r="E405" s="97" t="s">
        <v>181</v>
      </c>
      <c r="F405" s="107">
        <v>43433</v>
      </c>
      <c r="G405" s="94">
        <v>7368000</v>
      </c>
      <c r="H405" s="96">
        <v>-1.2936000000000001</v>
      </c>
      <c r="I405" s="94">
        <v>-95.316000000000003</v>
      </c>
      <c r="J405" s="95">
        <v>2.6394626172543167E-4</v>
      </c>
      <c r="K405" s="95">
        <f>I405/'סכום נכסי הקרן'!$C$42</f>
        <v>-1.4544163737197838E-6</v>
      </c>
    </row>
    <row r="406" spans="2:11" s="140" customFormat="1">
      <c r="B406" s="87" t="s">
        <v>2483</v>
      </c>
      <c r="C406" s="84" t="s">
        <v>2858</v>
      </c>
      <c r="D406" s="97" t="s">
        <v>1948</v>
      </c>
      <c r="E406" s="97" t="s">
        <v>181</v>
      </c>
      <c r="F406" s="107">
        <v>43433</v>
      </c>
      <c r="G406" s="94">
        <v>12904.85</v>
      </c>
      <c r="H406" s="96">
        <v>-1.2825</v>
      </c>
      <c r="I406" s="94">
        <v>-0.16550000000000001</v>
      </c>
      <c r="J406" s="95">
        <v>4.5829772877123407E-7</v>
      </c>
      <c r="K406" s="95">
        <f>I406/'סכום נכסי הקרן'!$C$42</f>
        <v>-2.5253463201416786E-9</v>
      </c>
    </row>
    <row r="407" spans="2:11" s="140" customFormat="1">
      <c r="B407" s="87" t="s">
        <v>2483</v>
      </c>
      <c r="C407" s="84" t="s">
        <v>2859</v>
      </c>
      <c r="D407" s="97" t="s">
        <v>1948</v>
      </c>
      <c r="E407" s="97" t="s">
        <v>181</v>
      </c>
      <c r="F407" s="107">
        <v>43433</v>
      </c>
      <c r="G407" s="94">
        <v>4126080</v>
      </c>
      <c r="H407" s="96">
        <v>-1.2936000000000001</v>
      </c>
      <c r="I407" s="94">
        <v>-53.376959999999997</v>
      </c>
      <c r="J407" s="95">
        <v>1.4780990656624175E-4</v>
      </c>
      <c r="K407" s="95">
        <f>I407/'סכום נכסי הקרן'!$C$42</f>
        <v>-8.1447316928307891E-7</v>
      </c>
    </row>
    <row r="408" spans="2:11" s="140" customFormat="1">
      <c r="B408" s="87" t="s">
        <v>2483</v>
      </c>
      <c r="C408" s="84" t="s">
        <v>2860</v>
      </c>
      <c r="D408" s="97" t="s">
        <v>1948</v>
      </c>
      <c r="E408" s="97" t="s">
        <v>181</v>
      </c>
      <c r="F408" s="107">
        <v>43433</v>
      </c>
      <c r="G408" s="94">
        <v>2839.07</v>
      </c>
      <c r="H408" s="96">
        <v>-1.2825</v>
      </c>
      <c r="I408" s="94">
        <v>-3.6409999999999998E-2</v>
      </c>
      <c r="J408" s="95">
        <v>1.0082550032967149E-7</v>
      </c>
      <c r="K408" s="95">
        <f>I408/'סכום נכסי הקרן'!$C$42</f>
        <v>-5.5557619043116918E-10</v>
      </c>
    </row>
    <row r="409" spans="2:11" s="140" customFormat="1">
      <c r="B409" s="87" t="s">
        <v>2483</v>
      </c>
      <c r="C409" s="84" t="s">
        <v>2861</v>
      </c>
      <c r="D409" s="97" t="s">
        <v>1948</v>
      </c>
      <c r="E409" s="97" t="s">
        <v>181</v>
      </c>
      <c r="F409" s="107">
        <v>43433</v>
      </c>
      <c r="G409" s="94">
        <v>21016.47</v>
      </c>
      <c r="H409" s="96">
        <v>-1.2825</v>
      </c>
      <c r="I409" s="94">
        <v>-0.26954</v>
      </c>
      <c r="J409" s="95">
        <v>7.4640223451962794E-7</v>
      </c>
      <c r="K409" s="95">
        <f>I409/'סכום נכסי הקרן'!$C$42</f>
        <v>-4.1128812515467553E-9</v>
      </c>
    </row>
    <row r="410" spans="2:11" s="140" customFormat="1">
      <c r="B410" s="87" t="s">
        <v>2483</v>
      </c>
      <c r="C410" s="84" t="s">
        <v>2862</v>
      </c>
      <c r="D410" s="97" t="s">
        <v>1948</v>
      </c>
      <c r="E410" s="97" t="s">
        <v>181</v>
      </c>
      <c r="F410" s="107">
        <v>43433</v>
      </c>
      <c r="G410" s="94">
        <v>77429.100000000006</v>
      </c>
      <c r="H410" s="96">
        <v>-1.2825</v>
      </c>
      <c r="I410" s="94">
        <v>-0.99302999999999997</v>
      </c>
      <c r="J410" s="95">
        <v>2.7498694477444021E-6</v>
      </c>
      <c r="K410" s="95">
        <f>I410/'סכום נכסי הקרן'!$C$42</f>
        <v>-1.5152535687554627E-8</v>
      </c>
    </row>
    <row r="411" spans="2:11" s="140" customFormat="1">
      <c r="B411" s="87" t="s">
        <v>2483</v>
      </c>
      <c r="C411" s="84" t="s">
        <v>2863</v>
      </c>
      <c r="D411" s="97" t="s">
        <v>1948</v>
      </c>
      <c r="E411" s="97" t="s">
        <v>181</v>
      </c>
      <c r="F411" s="107">
        <v>43433</v>
      </c>
      <c r="G411" s="94">
        <v>1013100</v>
      </c>
      <c r="H411" s="96">
        <v>-1.2936000000000001</v>
      </c>
      <c r="I411" s="94">
        <v>-13.10595</v>
      </c>
      <c r="J411" s="95">
        <v>3.6292610987246857E-5</v>
      </c>
      <c r="K411" s="95">
        <f>I411/'סכום נכסי הקרן'!$C$42</f>
        <v>-1.9998225138647028E-7</v>
      </c>
    </row>
    <row r="412" spans="2:11" s="140" customFormat="1">
      <c r="B412" s="87" t="s">
        <v>2483</v>
      </c>
      <c r="C412" s="84" t="s">
        <v>2864</v>
      </c>
      <c r="D412" s="97" t="s">
        <v>1948</v>
      </c>
      <c r="E412" s="97" t="s">
        <v>181</v>
      </c>
      <c r="F412" s="107">
        <v>43437</v>
      </c>
      <c r="G412" s="94">
        <v>13670390</v>
      </c>
      <c r="H412" s="96">
        <v>-1.0004</v>
      </c>
      <c r="I412" s="94">
        <v>-136.76443</v>
      </c>
      <c r="J412" s="95">
        <v>3.787240341129452E-4</v>
      </c>
      <c r="K412" s="95">
        <f>I412/'סכום נכסי הקרן'!$C$42</f>
        <v>-2.0868734140590587E-6</v>
      </c>
    </row>
    <row r="413" spans="2:11" s="140" customFormat="1">
      <c r="B413" s="87" t="s">
        <v>2483</v>
      </c>
      <c r="C413" s="84" t="s">
        <v>2865</v>
      </c>
      <c r="D413" s="97" t="s">
        <v>1948</v>
      </c>
      <c r="E413" s="97" t="s">
        <v>181</v>
      </c>
      <c r="F413" s="107">
        <v>43437</v>
      </c>
      <c r="G413" s="94">
        <v>48071.4</v>
      </c>
      <c r="H413" s="96">
        <v>-0.98950000000000005</v>
      </c>
      <c r="I413" s="94">
        <v>-0.47569</v>
      </c>
      <c r="J413" s="95">
        <v>1.3172667468228901E-6</v>
      </c>
      <c r="K413" s="95">
        <f>I413/'סכום נכסי הקרן'!$C$42</f>
        <v>-7.2585014563637161E-9</v>
      </c>
    </row>
    <row r="414" spans="2:11" s="140" customFormat="1">
      <c r="B414" s="87" t="s">
        <v>2483</v>
      </c>
      <c r="C414" s="84" t="s">
        <v>2866</v>
      </c>
      <c r="D414" s="97" t="s">
        <v>1948</v>
      </c>
      <c r="E414" s="97" t="s">
        <v>181</v>
      </c>
      <c r="F414" s="107">
        <v>43437</v>
      </c>
      <c r="G414" s="94">
        <v>48071.4</v>
      </c>
      <c r="H414" s="96">
        <v>-0.98950000000000005</v>
      </c>
      <c r="I414" s="94">
        <v>-0.47569</v>
      </c>
      <c r="J414" s="95">
        <v>1.3172667468228901E-6</v>
      </c>
      <c r="K414" s="95">
        <f>I414/'סכום נכסי הקרן'!$C$42</f>
        <v>-7.2585014563637161E-9</v>
      </c>
    </row>
    <row r="415" spans="2:11" s="140" customFormat="1">
      <c r="B415" s="87" t="s">
        <v>2483</v>
      </c>
      <c r="C415" s="84" t="s">
        <v>2525</v>
      </c>
      <c r="D415" s="97" t="s">
        <v>1948</v>
      </c>
      <c r="E415" s="97" t="s">
        <v>181</v>
      </c>
      <c r="F415" s="107">
        <v>43437</v>
      </c>
      <c r="G415" s="94">
        <v>14791.2</v>
      </c>
      <c r="H415" s="96">
        <v>-0.98960000000000004</v>
      </c>
      <c r="I415" s="94">
        <v>-0.14637</v>
      </c>
      <c r="J415" s="95">
        <v>4.0532349583229924E-7</v>
      </c>
      <c r="K415" s="95">
        <f>I415/'סכום נכסי הקרן'!$C$42</f>
        <v>-2.233443751535574E-9</v>
      </c>
    </row>
    <row r="416" spans="2:11" s="140" customFormat="1">
      <c r="B416" s="87" t="s">
        <v>2483</v>
      </c>
      <c r="C416" s="84" t="s">
        <v>2867</v>
      </c>
      <c r="D416" s="97" t="s">
        <v>1948</v>
      </c>
      <c r="E416" s="97" t="s">
        <v>181</v>
      </c>
      <c r="F416" s="107">
        <v>43437</v>
      </c>
      <c r="G416" s="94">
        <v>3029654</v>
      </c>
      <c r="H416" s="96">
        <v>-1.0004</v>
      </c>
      <c r="I416" s="94">
        <v>-30.309950000000001</v>
      </c>
      <c r="J416" s="95">
        <v>8.3933421414922446E-5</v>
      </c>
      <c r="K416" s="95">
        <f>I416/'סכום נכסי הקרן'!$C$42</f>
        <v>-4.6249619755998956E-7</v>
      </c>
    </row>
    <row r="417" spans="2:11" s="140" customFormat="1">
      <c r="B417" s="87" t="s">
        <v>2483</v>
      </c>
      <c r="C417" s="84" t="s">
        <v>2868</v>
      </c>
      <c r="D417" s="97" t="s">
        <v>1948</v>
      </c>
      <c r="E417" s="97" t="s">
        <v>181</v>
      </c>
      <c r="F417" s="107">
        <v>43437</v>
      </c>
      <c r="G417" s="94">
        <v>149920</v>
      </c>
      <c r="H417" s="96">
        <v>1.1131</v>
      </c>
      <c r="I417" s="94">
        <v>1.6687000000000001</v>
      </c>
      <c r="J417" s="95">
        <v>-4.6209149244746726E-6</v>
      </c>
      <c r="K417" s="95">
        <f>I417/'סכום נכסי הקרן'!$C$42</f>
        <v>2.5462509996497999E-8</v>
      </c>
    </row>
    <row r="418" spans="2:11" s="140" customFormat="1">
      <c r="B418" s="87" t="s">
        <v>2483</v>
      </c>
      <c r="C418" s="84" t="s">
        <v>2869</v>
      </c>
      <c r="D418" s="97" t="s">
        <v>1948</v>
      </c>
      <c r="E418" s="97" t="s">
        <v>181</v>
      </c>
      <c r="F418" s="107">
        <v>43437</v>
      </c>
      <c r="G418" s="94">
        <v>277335</v>
      </c>
      <c r="H418" s="96">
        <v>-0.98950000000000005</v>
      </c>
      <c r="I418" s="94">
        <v>-2.7443599999999999</v>
      </c>
      <c r="J418" s="95">
        <v>7.5996009361367002E-6</v>
      </c>
      <c r="K418" s="95">
        <f>I418/'סכום נכסי הקרן'!$C$42</f>
        <v>-4.1875887777305232E-8</v>
      </c>
    </row>
    <row r="419" spans="2:11" s="140" customFormat="1">
      <c r="B419" s="87" t="s">
        <v>2483</v>
      </c>
      <c r="C419" s="84" t="s">
        <v>2870</v>
      </c>
      <c r="D419" s="97" t="s">
        <v>1948</v>
      </c>
      <c r="E419" s="97" t="s">
        <v>181</v>
      </c>
      <c r="F419" s="107">
        <v>43437</v>
      </c>
      <c r="G419" s="94">
        <v>2773.52</v>
      </c>
      <c r="H419" s="96">
        <v>1.113</v>
      </c>
      <c r="I419" s="94">
        <v>3.0870000000000002E-2</v>
      </c>
      <c r="J419" s="95">
        <v>-8.5484295390743178E-8</v>
      </c>
      <c r="K419" s="95">
        <f>I419/'סכום נכסי הקרן'!$C$42</f>
        <v>4.7104193898956871E-10</v>
      </c>
    </row>
    <row r="420" spans="2:11" s="140" customFormat="1">
      <c r="B420" s="87" t="s">
        <v>2483</v>
      </c>
      <c r="C420" s="84" t="s">
        <v>2871</v>
      </c>
      <c r="D420" s="97" t="s">
        <v>1948</v>
      </c>
      <c r="E420" s="97" t="s">
        <v>181</v>
      </c>
      <c r="F420" s="107">
        <v>43438</v>
      </c>
      <c r="G420" s="94">
        <v>55567.5</v>
      </c>
      <c r="H420" s="96">
        <v>-0.80700000000000005</v>
      </c>
      <c r="I420" s="94">
        <v>-0.44841000000000003</v>
      </c>
      <c r="J420" s="95">
        <v>1.241723773766218E-6</v>
      </c>
      <c r="K420" s="95">
        <f>I420/'סכום נכסי הקרן'!$C$42</f>
        <v>-6.8422389330195175E-9</v>
      </c>
    </row>
    <row r="421" spans="2:11" s="140" customFormat="1">
      <c r="B421" s="87" t="s">
        <v>2483</v>
      </c>
      <c r="C421" s="84" t="s">
        <v>2869</v>
      </c>
      <c r="D421" s="97" t="s">
        <v>1948</v>
      </c>
      <c r="E421" s="97" t="s">
        <v>181</v>
      </c>
      <c r="F421" s="107">
        <v>43438</v>
      </c>
      <c r="G421" s="94">
        <v>25931.5</v>
      </c>
      <c r="H421" s="96">
        <v>-0.80700000000000005</v>
      </c>
      <c r="I421" s="94">
        <v>-0.20926</v>
      </c>
      <c r="J421" s="95">
        <v>5.7947663276536823E-7</v>
      </c>
      <c r="K421" s="95">
        <f>I421/'סכום נכסי הקרן'!$C$42</f>
        <v>-3.1930753531894116E-9</v>
      </c>
    </row>
    <row r="422" spans="2:11" s="140" customFormat="1">
      <c r="B422" s="87" t="s">
        <v>2483</v>
      </c>
      <c r="C422" s="84" t="s">
        <v>2872</v>
      </c>
      <c r="D422" s="97" t="s">
        <v>1948</v>
      </c>
      <c r="E422" s="97" t="s">
        <v>181</v>
      </c>
      <c r="F422" s="107">
        <v>43438</v>
      </c>
      <c r="G422" s="94">
        <v>128898000</v>
      </c>
      <c r="H422" s="96">
        <v>-0.82779999999999998</v>
      </c>
      <c r="I422" s="94">
        <v>-1066.95507</v>
      </c>
      <c r="J422" s="95">
        <v>2.9545805757217707E-3</v>
      </c>
      <c r="K422" s="95">
        <f>I422/'סכום נכסי הקרן'!$C$42</f>
        <v>-1.6280550210157142E-5</v>
      </c>
    </row>
    <row r="423" spans="2:11" s="140" customFormat="1">
      <c r="B423" s="87" t="s">
        <v>2483</v>
      </c>
      <c r="C423" s="84" t="s">
        <v>2873</v>
      </c>
      <c r="D423" s="97" t="s">
        <v>1948</v>
      </c>
      <c r="E423" s="97" t="s">
        <v>181</v>
      </c>
      <c r="F423" s="107">
        <v>43438</v>
      </c>
      <c r="G423" s="94">
        <v>7496</v>
      </c>
      <c r="H423" s="96">
        <v>0.78359999999999996</v>
      </c>
      <c r="I423" s="94">
        <v>5.8740000000000001E-2</v>
      </c>
      <c r="J423" s="95">
        <v>-1.6266107908170567E-7</v>
      </c>
      <c r="K423" s="95">
        <f>I423/'סכום נכסי הקרן'!$C$42</f>
        <v>8.9630720752339691E-10</v>
      </c>
    </row>
    <row r="424" spans="2:11" s="140" customFormat="1">
      <c r="B424" s="87" t="s">
        <v>2483</v>
      </c>
      <c r="C424" s="84" t="s">
        <v>2488</v>
      </c>
      <c r="D424" s="97" t="s">
        <v>1948</v>
      </c>
      <c r="E424" s="97" t="s">
        <v>181</v>
      </c>
      <c r="F424" s="107">
        <v>43439</v>
      </c>
      <c r="G424" s="94">
        <v>37480</v>
      </c>
      <c r="H424" s="96">
        <v>0.87429999999999997</v>
      </c>
      <c r="I424" s="94">
        <v>0.32768000000000003</v>
      </c>
      <c r="J424" s="95">
        <v>-9.0740181126137752E-7</v>
      </c>
      <c r="K424" s="95">
        <f>I424/'סכום נכסי הקרן'!$C$42</f>
        <v>5.0000331249790048E-9</v>
      </c>
    </row>
    <row r="425" spans="2:11" s="140" customFormat="1">
      <c r="B425" s="87" t="s">
        <v>2483</v>
      </c>
      <c r="C425" s="84" t="s">
        <v>2874</v>
      </c>
      <c r="D425" s="97" t="s">
        <v>1948</v>
      </c>
      <c r="E425" s="97" t="s">
        <v>181</v>
      </c>
      <c r="F425" s="107">
        <v>43440</v>
      </c>
      <c r="G425" s="94">
        <v>149920</v>
      </c>
      <c r="H425" s="96">
        <v>0.68359999999999999</v>
      </c>
      <c r="I425" s="94">
        <v>1.02478</v>
      </c>
      <c r="J425" s="95">
        <v>-2.8377906132337475E-6</v>
      </c>
      <c r="K425" s="95">
        <f>I425/'סכום נכסי הקרן'!$C$42</f>
        <v>1.5637005449877881E-8</v>
      </c>
    </row>
    <row r="426" spans="2:11" s="140" customFormat="1">
      <c r="B426" s="87" t="s">
        <v>2483</v>
      </c>
      <c r="C426" s="84" t="s">
        <v>2822</v>
      </c>
      <c r="D426" s="97" t="s">
        <v>1948</v>
      </c>
      <c r="E426" s="97" t="s">
        <v>181</v>
      </c>
      <c r="F426" s="107">
        <v>43440</v>
      </c>
      <c r="G426" s="94">
        <v>74960</v>
      </c>
      <c r="H426" s="96">
        <v>0.64780000000000004</v>
      </c>
      <c r="I426" s="94">
        <v>0.48557</v>
      </c>
      <c r="J426" s="95">
        <v>-1.3446261520208345E-6</v>
      </c>
      <c r="K426" s="95">
        <f>I426/'סכום נכסי הקרן'!$C$42</f>
        <v>7.4092592910646216E-9</v>
      </c>
    </row>
    <row r="427" spans="2:11" s="140" customFormat="1">
      <c r="B427" s="87" t="s">
        <v>2483</v>
      </c>
      <c r="C427" s="84" t="s">
        <v>2875</v>
      </c>
      <c r="D427" s="97" t="s">
        <v>1948</v>
      </c>
      <c r="E427" s="97" t="s">
        <v>181</v>
      </c>
      <c r="F427" s="107">
        <v>43440</v>
      </c>
      <c r="G427" s="94">
        <v>16681.5</v>
      </c>
      <c r="H427" s="96">
        <v>-0.73899999999999999</v>
      </c>
      <c r="I427" s="94">
        <v>-0.12328</v>
      </c>
      <c r="J427" s="95">
        <v>3.4138334744965397E-7</v>
      </c>
      <c r="K427" s="95">
        <f>I427/'סכום נכסי הקרן'!$C$42</f>
        <v>-1.881115977927892E-9</v>
      </c>
    </row>
    <row r="428" spans="2:11" s="140" customFormat="1">
      <c r="B428" s="87" t="s">
        <v>2483</v>
      </c>
      <c r="C428" s="84" t="s">
        <v>2876</v>
      </c>
      <c r="D428" s="97" t="s">
        <v>1948</v>
      </c>
      <c r="E428" s="97" t="s">
        <v>181</v>
      </c>
      <c r="F428" s="107">
        <v>43440</v>
      </c>
      <c r="G428" s="94">
        <v>63716000</v>
      </c>
      <c r="H428" s="96">
        <v>0.42599999999999999</v>
      </c>
      <c r="I428" s="94">
        <v>271.41727000000003</v>
      </c>
      <c r="J428" s="95">
        <v>-7.5160071534917708E-4</v>
      </c>
      <c r="K428" s="95">
        <f>I428/'סכום נכסי הקרן'!$C$42</f>
        <v>4.1415263082622382E-6</v>
      </c>
    </row>
    <row r="429" spans="2:11" s="140" customFormat="1">
      <c r="B429" s="87" t="s">
        <v>2483</v>
      </c>
      <c r="C429" s="84" t="s">
        <v>2877</v>
      </c>
      <c r="D429" s="97" t="s">
        <v>1948</v>
      </c>
      <c r="E429" s="97" t="s">
        <v>181</v>
      </c>
      <c r="F429" s="107">
        <v>43440</v>
      </c>
      <c r="G429" s="94">
        <v>1842400</v>
      </c>
      <c r="H429" s="96">
        <v>-0.71750000000000003</v>
      </c>
      <c r="I429" s="94">
        <v>-13.2187</v>
      </c>
      <c r="J429" s="95">
        <v>3.6604834968630278E-5</v>
      </c>
      <c r="K429" s="95">
        <f>I429/'סכום נכסי הקרן'!$C$42</f>
        <v>-2.0170269125109853E-7</v>
      </c>
    </row>
    <row r="430" spans="2:11" s="140" customFormat="1">
      <c r="B430" s="87" t="s">
        <v>2483</v>
      </c>
      <c r="C430" s="84" t="s">
        <v>2878</v>
      </c>
      <c r="D430" s="97" t="s">
        <v>1948</v>
      </c>
      <c r="E430" s="97" t="s">
        <v>181</v>
      </c>
      <c r="F430" s="107">
        <v>43440</v>
      </c>
      <c r="G430" s="94">
        <v>104944000</v>
      </c>
      <c r="H430" s="96">
        <v>0.51029999999999998</v>
      </c>
      <c r="I430" s="94">
        <v>535.56306000000006</v>
      </c>
      <c r="J430" s="95">
        <v>-1.4830654623067805E-3</v>
      </c>
      <c r="K430" s="95">
        <f>I430/'סכום נכסי הקרן'!$C$42</f>
        <v>8.1720979019626419E-6</v>
      </c>
    </row>
    <row r="431" spans="2:11" s="140" customFormat="1">
      <c r="B431" s="87" t="s">
        <v>2483</v>
      </c>
      <c r="C431" s="84" t="s">
        <v>2879</v>
      </c>
      <c r="D431" s="97" t="s">
        <v>1948</v>
      </c>
      <c r="E431" s="97" t="s">
        <v>181</v>
      </c>
      <c r="F431" s="107">
        <v>43440</v>
      </c>
      <c r="G431" s="94">
        <v>74960</v>
      </c>
      <c r="H431" s="96">
        <v>0.64890000000000003</v>
      </c>
      <c r="I431" s="94">
        <v>0.4864</v>
      </c>
      <c r="J431" s="95">
        <v>-1.3469245635911073E-6</v>
      </c>
      <c r="K431" s="95">
        <f>I431/'סכום נכסי הקרן'!$C$42</f>
        <v>7.4219241698907093E-9</v>
      </c>
    </row>
    <row r="432" spans="2:11" s="140" customFormat="1">
      <c r="B432" s="87" t="s">
        <v>2483</v>
      </c>
      <c r="C432" s="84" t="s">
        <v>2880</v>
      </c>
      <c r="D432" s="97" t="s">
        <v>1948</v>
      </c>
      <c r="E432" s="97" t="s">
        <v>181</v>
      </c>
      <c r="F432" s="107">
        <v>43440</v>
      </c>
      <c r="G432" s="94">
        <v>11244000</v>
      </c>
      <c r="H432" s="96">
        <v>0.54949999999999999</v>
      </c>
      <c r="I432" s="94">
        <v>61.780260000000006</v>
      </c>
      <c r="J432" s="95">
        <v>-1.7108007758849742E-4</v>
      </c>
      <c r="K432" s="95">
        <f>I432/'סכום נכסי הקרן'!$C$42</f>
        <v>9.4269820089665343E-7</v>
      </c>
    </row>
    <row r="433" spans="2:11" s="140" customFormat="1">
      <c r="B433" s="87" t="s">
        <v>2483</v>
      </c>
      <c r="C433" s="84" t="s">
        <v>2881</v>
      </c>
      <c r="D433" s="97" t="s">
        <v>1948</v>
      </c>
      <c r="E433" s="97" t="s">
        <v>181</v>
      </c>
      <c r="F433" s="107">
        <v>43440</v>
      </c>
      <c r="G433" s="94">
        <v>1874000</v>
      </c>
      <c r="H433" s="96">
        <v>0.6038</v>
      </c>
      <c r="I433" s="94">
        <v>11.315809999999999</v>
      </c>
      <c r="J433" s="95">
        <v>-3.133540798916506E-5</v>
      </c>
      <c r="K433" s="95">
        <f>I433/'סכום נכסי הקרן'!$C$42</f>
        <v>1.7266670176992388E-7</v>
      </c>
    </row>
    <row r="434" spans="2:11" s="140" customFormat="1">
      <c r="B434" s="87" t="s">
        <v>2483</v>
      </c>
      <c r="C434" s="84" t="s">
        <v>2882</v>
      </c>
      <c r="D434" s="97" t="s">
        <v>1948</v>
      </c>
      <c r="E434" s="97" t="s">
        <v>181</v>
      </c>
      <c r="F434" s="107">
        <v>43444</v>
      </c>
      <c r="G434" s="94">
        <v>2305020</v>
      </c>
      <c r="H434" s="96">
        <v>0.39729999999999999</v>
      </c>
      <c r="I434" s="94">
        <v>9.15747</v>
      </c>
      <c r="J434" s="95">
        <v>-2.535859638846352E-5</v>
      </c>
      <c r="K434" s="95">
        <f>I434/'סכום נכסי הקרן'!$C$42</f>
        <v>1.3973282879944299E-7</v>
      </c>
    </row>
    <row r="435" spans="2:11" s="140" customFormat="1">
      <c r="B435" s="87" t="s">
        <v>2483</v>
      </c>
      <c r="C435" s="84" t="s">
        <v>2883</v>
      </c>
      <c r="D435" s="97" t="s">
        <v>1948</v>
      </c>
      <c r="E435" s="97" t="s">
        <v>181</v>
      </c>
      <c r="F435" s="107">
        <v>43444</v>
      </c>
      <c r="G435" s="94">
        <v>6559000</v>
      </c>
      <c r="H435" s="96">
        <v>0.3649</v>
      </c>
      <c r="I435" s="94">
        <v>23.931290000000001</v>
      </c>
      <c r="J435" s="95">
        <v>-6.6269823888614774E-5</v>
      </c>
      <c r="K435" s="95">
        <f>I435/'סכום נכסי הקרן'!$C$42</f>
        <v>3.6516492530358518E-7</v>
      </c>
    </row>
    <row r="436" spans="2:11" s="140" customFormat="1">
      <c r="B436" s="87" t="s">
        <v>2483</v>
      </c>
      <c r="C436" s="84" t="s">
        <v>2884</v>
      </c>
      <c r="D436" s="97" t="s">
        <v>1948</v>
      </c>
      <c r="E436" s="97" t="s">
        <v>181</v>
      </c>
      <c r="F436" s="107">
        <v>43444</v>
      </c>
      <c r="G436" s="94">
        <v>93700</v>
      </c>
      <c r="H436" s="96">
        <v>0.50549999999999995</v>
      </c>
      <c r="I436" s="94">
        <v>0.47367999999999999</v>
      </c>
      <c r="J436" s="95">
        <v>-1.3117007139840372E-6</v>
      </c>
      <c r="K436" s="95">
        <f>I436/'סכום נכסי הקרן'!$C$42</f>
        <v>7.2278310871583703E-9</v>
      </c>
    </row>
    <row r="437" spans="2:11" s="140" customFormat="1">
      <c r="B437" s="87" t="s">
        <v>2483</v>
      </c>
      <c r="C437" s="84" t="s">
        <v>2885</v>
      </c>
      <c r="D437" s="97" t="s">
        <v>1948</v>
      </c>
      <c r="E437" s="97" t="s">
        <v>181</v>
      </c>
      <c r="F437" s="107">
        <v>43444</v>
      </c>
      <c r="G437" s="94">
        <v>1874000</v>
      </c>
      <c r="H437" s="96">
        <v>0.3649</v>
      </c>
      <c r="I437" s="94">
        <v>6.83751</v>
      </c>
      <c r="J437" s="95">
        <v>-1.8934231440789126E-5</v>
      </c>
      <c r="K437" s="95">
        <f>I437/'סכום נכסי הקרן'!$C$42</f>
        <v>1.0433281400260984E-7</v>
      </c>
    </row>
    <row r="438" spans="2:11" s="140" customFormat="1">
      <c r="B438" s="87" t="s">
        <v>2483</v>
      </c>
      <c r="C438" s="84" t="s">
        <v>2886</v>
      </c>
      <c r="D438" s="97" t="s">
        <v>1948</v>
      </c>
      <c r="E438" s="97" t="s">
        <v>181</v>
      </c>
      <c r="F438" s="107">
        <v>43444</v>
      </c>
      <c r="G438" s="94">
        <v>1517940</v>
      </c>
      <c r="H438" s="96">
        <v>0.3649</v>
      </c>
      <c r="I438" s="94">
        <v>5.5383800000000001</v>
      </c>
      <c r="J438" s="95">
        <v>-1.5336718882610436E-5</v>
      </c>
      <c r="K438" s="95">
        <f>I438/'סכום נכסי הקרן'!$C$42</f>
        <v>8.4509532039554496E-8</v>
      </c>
    </row>
    <row r="439" spans="2:11" s="140" customFormat="1">
      <c r="B439" s="87" t="s">
        <v>2483</v>
      </c>
      <c r="C439" s="84" t="s">
        <v>2829</v>
      </c>
      <c r="D439" s="97" t="s">
        <v>1948</v>
      </c>
      <c r="E439" s="97" t="s">
        <v>181</v>
      </c>
      <c r="F439" s="107">
        <v>43444</v>
      </c>
      <c r="G439" s="94">
        <v>142424</v>
      </c>
      <c r="H439" s="96">
        <v>0.50549999999999995</v>
      </c>
      <c r="I439" s="94">
        <v>0.71999000000000002</v>
      </c>
      <c r="J439" s="95">
        <v>-1.9937751162416968E-6</v>
      </c>
      <c r="K439" s="95">
        <f>I439/'סכום נכסי הקרן'!$C$42</f>
        <v>1.0986248320476176E-8</v>
      </c>
    </row>
    <row r="440" spans="2:11" s="140" customFormat="1">
      <c r="B440" s="87" t="s">
        <v>2483</v>
      </c>
      <c r="C440" s="84" t="s">
        <v>2492</v>
      </c>
      <c r="D440" s="97" t="s">
        <v>1948</v>
      </c>
      <c r="E440" s="97" t="s">
        <v>181</v>
      </c>
      <c r="F440" s="107">
        <v>43444</v>
      </c>
      <c r="G440" s="94">
        <v>712.12</v>
      </c>
      <c r="H440" s="96">
        <v>0.50549999999999995</v>
      </c>
      <c r="I440" s="94">
        <v>3.5999999999999999E-3</v>
      </c>
      <c r="J440" s="95">
        <v>-9.9690140397368129E-9</v>
      </c>
      <c r="K440" s="95">
        <f>I440/'סכום נכסי הקרן'!$C$42</f>
        <v>5.493200454688847E-11</v>
      </c>
    </row>
    <row r="441" spans="2:11" s="140" customFormat="1">
      <c r="B441" s="87" t="s">
        <v>2483</v>
      </c>
      <c r="C441" s="84" t="s">
        <v>2829</v>
      </c>
      <c r="D441" s="97" t="s">
        <v>1948</v>
      </c>
      <c r="E441" s="97" t="s">
        <v>181</v>
      </c>
      <c r="F441" s="107">
        <v>43444</v>
      </c>
      <c r="G441" s="94">
        <v>839552</v>
      </c>
      <c r="H441" s="96">
        <v>0.50549999999999995</v>
      </c>
      <c r="I441" s="94">
        <v>4.2441499999999994</v>
      </c>
      <c r="J441" s="95">
        <v>-1.1752775260208052E-5</v>
      </c>
      <c r="K441" s="95">
        <f>I441/'סכום נכסי הקרן'!$C$42</f>
        <v>6.4761018638243527E-8</v>
      </c>
    </row>
    <row r="442" spans="2:11" s="140" customFormat="1">
      <c r="B442" s="87" t="s">
        <v>2483</v>
      </c>
      <c r="C442" s="84" t="s">
        <v>2887</v>
      </c>
      <c r="D442" s="97" t="s">
        <v>1948</v>
      </c>
      <c r="E442" s="97" t="s">
        <v>181</v>
      </c>
      <c r="F442" s="107">
        <v>43444</v>
      </c>
      <c r="G442" s="94">
        <v>9370</v>
      </c>
      <c r="H442" s="96">
        <v>0.50549999999999995</v>
      </c>
      <c r="I442" s="94">
        <v>4.7369999999999995E-2</v>
      </c>
      <c r="J442" s="95">
        <v>-1.3117560973953689E-7</v>
      </c>
      <c r="K442" s="95">
        <f>I442/'סכום נכסי הקרן'!$C$42</f>
        <v>7.2281362649614073E-10</v>
      </c>
    </row>
    <row r="443" spans="2:11" s="140" customFormat="1">
      <c r="B443" s="87" t="s">
        <v>2483</v>
      </c>
      <c r="C443" s="84" t="s">
        <v>2888</v>
      </c>
      <c r="D443" s="97" t="s">
        <v>1948</v>
      </c>
      <c r="E443" s="97" t="s">
        <v>181</v>
      </c>
      <c r="F443" s="107">
        <v>43444</v>
      </c>
      <c r="G443" s="94">
        <v>213636</v>
      </c>
      <c r="H443" s="96">
        <v>0.50549999999999995</v>
      </c>
      <c r="I443" s="94">
        <v>1.0799799999999999</v>
      </c>
      <c r="J443" s="95">
        <v>-2.9906488285097117E-6</v>
      </c>
      <c r="K443" s="95">
        <f>I443/'סכום נכסי הקרן'!$C$42</f>
        <v>1.6479296186263505E-8</v>
      </c>
    </row>
    <row r="444" spans="2:11" s="140" customFormat="1">
      <c r="B444" s="87" t="s">
        <v>2483</v>
      </c>
      <c r="C444" s="84" t="s">
        <v>2889</v>
      </c>
      <c r="D444" s="97" t="s">
        <v>1948</v>
      </c>
      <c r="E444" s="97" t="s">
        <v>181</v>
      </c>
      <c r="F444" s="107">
        <v>43444</v>
      </c>
      <c r="G444" s="94">
        <v>1461720</v>
      </c>
      <c r="H444" s="96">
        <v>0.39729999999999999</v>
      </c>
      <c r="I444" s="94">
        <v>5.8071700000000002</v>
      </c>
      <c r="J444" s="95">
        <v>-1.6081044239205121E-5</v>
      </c>
      <c r="K444" s="95">
        <f>I444/'סכום נכסי הקרן'!$C$42</f>
        <v>8.8610969123487324E-8</v>
      </c>
    </row>
    <row r="445" spans="2:11" s="140" customFormat="1">
      <c r="B445" s="87" t="s">
        <v>2483</v>
      </c>
      <c r="C445" s="84" t="s">
        <v>2890</v>
      </c>
      <c r="D445" s="97" t="s">
        <v>1948</v>
      </c>
      <c r="E445" s="97" t="s">
        <v>181</v>
      </c>
      <c r="F445" s="107">
        <v>43444</v>
      </c>
      <c r="G445" s="94">
        <v>1799040</v>
      </c>
      <c r="H445" s="96">
        <v>0.3649</v>
      </c>
      <c r="I445" s="94">
        <v>6.5640100000000006</v>
      </c>
      <c r="J445" s="95">
        <v>-1.8176863290825789E-5</v>
      </c>
      <c r="K445" s="95">
        <f>I445/'סכום נכסי הקרן'!$C$42</f>
        <v>1.0015950754606151E-7</v>
      </c>
    </row>
    <row r="446" spans="2:11" s="140" customFormat="1">
      <c r="B446" s="87" t="s">
        <v>2483</v>
      </c>
      <c r="C446" s="84" t="s">
        <v>2891</v>
      </c>
      <c r="D446" s="97" t="s">
        <v>1948</v>
      </c>
      <c r="E446" s="97" t="s">
        <v>181</v>
      </c>
      <c r="F446" s="107">
        <v>43444</v>
      </c>
      <c r="G446" s="94">
        <v>2811000</v>
      </c>
      <c r="H446" s="96">
        <v>0.50549999999999995</v>
      </c>
      <c r="I446" s="94">
        <v>14.210319999999999</v>
      </c>
      <c r="J446" s="95">
        <v>-3.9350799885875784E-5</v>
      </c>
      <c r="K446" s="95">
        <f>I446/'סכום נכסי הקרן'!$C$42</f>
        <v>2.1683371190353894E-7</v>
      </c>
    </row>
    <row r="447" spans="2:11" s="140" customFormat="1">
      <c r="B447" s="87" t="s">
        <v>2483</v>
      </c>
      <c r="C447" s="84" t="s">
        <v>2892</v>
      </c>
      <c r="D447" s="97" t="s">
        <v>1948</v>
      </c>
      <c r="E447" s="97" t="s">
        <v>181</v>
      </c>
      <c r="F447" s="107">
        <v>43445</v>
      </c>
      <c r="G447" s="94">
        <v>16794.900000000001</v>
      </c>
      <c r="H447" s="96">
        <v>-5.91E-2</v>
      </c>
      <c r="I447" s="94">
        <v>-9.9299999999999996E-3</v>
      </c>
      <c r="J447" s="95">
        <v>2.7497863726274043E-8</v>
      </c>
      <c r="K447" s="95">
        <f>I447/'סכום נכסי הקרן'!$C$42</f>
        <v>-1.515207792085007E-10</v>
      </c>
    </row>
    <row r="448" spans="2:11" s="140" customFormat="1">
      <c r="B448" s="87" t="s">
        <v>2483</v>
      </c>
      <c r="C448" s="84" t="s">
        <v>2893</v>
      </c>
      <c r="D448" s="97" t="s">
        <v>1948</v>
      </c>
      <c r="E448" s="97" t="s">
        <v>181</v>
      </c>
      <c r="F448" s="107">
        <v>43445</v>
      </c>
      <c r="G448" s="94">
        <v>74960000</v>
      </c>
      <c r="H448" s="96">
        <v>-6.7299999999999999E-2</v>
      </c>
      <c r="I448" s="94">
        <v>-50.46696</v>
      </c>
      <c r="J448" s="95">
        <v>1.3975162021745449E-4</v>
      </c>
      <c r="K448" s="95">
        <f>I448/'סכום נכסי הקרן'!$C$42</f>
        <v>-7.700697989410108E-7</v>
      </c>
    </row>
    <row r="449" spans="2:11" s="140" customFormat="1">
      <c r="B449" s="87" t="s">
        <v>2483</v>
      </c>
      <c r="C449" s="84" t="s">
        <v>2894</v>
      </c>
      <c r="D449" s="97" t="s">
        <v>1948</v>
      </c>
      <c r="E449" s="97" t="s">
        <v>181</v>
      </c>
      <c r="F449" s="107">
        <v>43445</v>
      </c>
      <c r="G449" s="94">
        <v>93700000</v>
      </c>
      <c r="H449" s="96">
        <v>0.28149999999999997</v>
      </c>
      <c r="I449" s="94">
        <v>263.79701</v>
      </c>
      <c r="J449" s="95">
        <v>-7.3049891564738679E-4</v>
      </c>
      <c r="K449" s="95">
        <f>I449/'סכום נכסי הקרן'!$C$42</f>
        <v>4.0252495979932175E-6</v>
      </c>
    </row>
    <row r="450" spans="2:11" s="140" customFormat="1">
      <c r="B450" s="87" t="s">
        <v>2483</v>
      </c>
      <c r="C450" s="84" t="s">
        <v>2895</v>
      </c>
      <c r="D450" s="97" t="s">
        <v>1948</v>
      </c>
      <c r="E450" s="97" t="s">
        <v>181</v>
      </c>
      <c r="F450" s="107">
        <v>43445</v>
      </c>
      <c r="G450" s="94">
        <v>74960000</v>
      </c>
      <c r="H450" s="96">
        <v>0.20130000000000001</v>
      </c>
      <c r="I450" s="94">
        <v>150.89929999999998</v>
      </c>
      <c r="J450" s="95">
        <v>-4.1786590007957143E-4</v>
      </c>
      <c r="K450" s="95">
        <f>I450/'סכום נכסי הקרן'!$C$42</f>
        <v>2.3025558427006355E-6</v>
      </c>
    </row>
    <row r="451" spans="2:11" s="140" customFormat="1">
      <c r="B451" s="87" t="s">
        <v>2483</v>
      </c>
      <c r="C451" s="84" t="s">
        <v>2896</v>
      </c>
      <c r="D451" s="97" t="s">
        <v>1948</v>
      </c>
      <c r="E451" s="97" t="s">
        <v>181</v>
      </c>
      <c r="F451" s="107">
        <v>43445</v>
      </c>
      <c r="G451" s="94">
        <v>27223890</v>
      </c>
      <c r="H451" s="96">
        <v>-6.3799999999999996E-2</v>
      </c>
      <c r="I451" s="94">
        <v>-17.378959999999999</v>
      </c>
      <c r="J451" s="95">
        <v>4.81253045100068E-5</v>
      </c>
      <c r="K451" s="95">
        <f>I451/'סכום נכסי הקרן'!$C$42</f>
        <v>-2.6518364159449804E-7</v>
      </c>
    </row>
    <row r="452" spans="2:11" s="140" customFormat="1">
      <c r="B452" s="87" t="s">
        <v>2483</v>
      </c>
      <c r="C452" s="84" t="s">
        <v>2839</v>
      </c>
      <c r="D452" s="97" t="s">
        <v>1948</v>
      </c>
      <c r="E452" s="97" t="s">
        <v>181</v>
      </c>
      <c r="F452" s="107">
        <v>43445</v>
      </c>
      <c r="G452" s="94">
        <v>35455.9</v>
      </c>
      <c r="H452" s="96">
        <v>-5.91E-2</v>
      </c>
      <c r="I452" s="94">
        <v>-2.095E-2</v>
      </c>
      <c r="J452" s="95">
        <v>5.8014123370135063E-8</v>
      </c>
      <c r="K452" s="95">
        <f>I452/'סכום נכסי הקרן'!$C$42</f>
        <v>-3.1967374868258707E-10</v>
      </c>
    </row>
    <row r="453" spans="2:11" s="140" customFormat="1">
      <c r="B453" s="87" t="s">
        <v>2483</v>
      </c>
      <c r="C453" s="84" t="s">
        <v>2897</v>
      </c>
      <c r="D453" s="97" t="s">
        <v>1948</v>
      </c>
      <c r="E453" s="97" t="s">
        <v>181</v>
      </c>
      <c r="F453" s="107">
        <v>43446</v>
      </c>
      <c r="G453" s="94">
        <v>1124400</v>
      </c>
      <c r="H453" s="96">
        <v>5.5E-2</v>
      </c>
      <c r="I453" s="94">
        <v>0.61864999999999992</v>
      </c>
      <c r="J453" s="95">
        <v>-1.7131473710231051E-6</v>
      </c>
      <c r="K453" s="95">
        <f>I453/'סכום נכסי הקרן'!$C$42</f>
        <v>9.4399123924812648E-9</v>
      </c>
    </row>
    <row r="454" spans="2:11" s="140" customFormat="1">
      <c r="B454" s="87" t="s">
        <v>2483</v>
      </c>
      <c r="C454" s="84" t="s">
        <v>2898</v>
      </c>
      <c r="D454" s="97" t="s">
        <v>1948</v>
      </c>
      <c r="E454" s="97" t="s">
        <v>181</v>
      </c>
      <c r="F454" s="107">
        <v>43446</v>
      </c>
      <c r="G454" s="94">
        <v>1311800</v>
      </c>
      <c r="H454" s="96">
        <v>-2.6599999999999999E-2</v>
      </c>
      <c r="I454" s="94">
        <v>-0.34895999999999999</v>
      </c>
      <c r="J454" s="95">
        <v>9.6632976091848836E-7</v>
      </c>
      <c r="K454" s="95">
        <f>I454/'סכום נכסי הקרן'!$C$42</f>
        <v>-5.324742307411723E-9</v>
      </c>
    </row>
    <row r="455" spans="2:11" s="140" customFormat="1">
      <c r="B455" s="87" t="s">
        <v>2483</v>
      </c>
      <c r="C455" s="84" t="s">
        <v>2899</v>
      </c>
      <c r="D455" s="97" t="s">
        <v>1948</v>
      </c>
      <c r="E455" s="97" t="s">
        <v>181</v>
      </c>
      <c r="F455" s="107">
        <v>43446</v>
      </c>
      <c r="G455" s="94">
        <v>3541860</v>
      </c>
      <c r="H455" s="96">
        <v>-5.5500000000000001E-2</v>
      </c>
      <c r="I455" s="94">
        <v>-1.96461</v>
      </c>
      <c r="J455" s="95">
        <v>5.440340186835372E-6</v>
      </c>
      <c r="K455" s="95">
        <f>I455/'סכום נכסי הקרן'!$C$42</f>
        <v>-2.9977768181350711E-8</v>
      </c>
    </row>
    <row r="456" spans="2:11" s="140" customFormat="1">
      <c r="B456" s="87" t="s">
        <v>2483</v>
      </c>
      <c r="C456" s="84" t="s">
        <v>2900</v>
      </c>
      <c r="D456" s="97" t="s">
        <v>1948</v>
      </c>
      <c r="E456" s="97" t="s">
        <v>181</v>
      </c>
      <c r="F456" s="107">
        <v>43447</v>
      </c>
      <c r="G456" s="94">
        <v>746020</v>
      </c>
      <c r="H456" s="96">
        <v>-4.24E-2</v>
      </c>
      <c r="I456" s="94">
        <v>-0.31622</v>
      </c>
      <c r="J456" s="95">
        <v>8.756671165682153E-7</v>
      </c>
      <c r="K456" s="95">
        <f>I456/'סכום נכסי הקרן'!$C$42</f>
        <v>-4.8251662438380763E-9</v>
      </c>
    </row>
    <row r="457" spans="2:11" s="140" customFormat="1">
      <c r="B457" s="87" t="s">
        <v>2483</v>
      </c>
      <c r="C457" s="84" t="s">
        <v>2901</v>
      </c>
      <c r="D457" s="97" t="s">
        <v>1948</v>
      </c>
      <c r="E457" s="97" t="s">
        <v>181</v>
      </c>
      <c r="F457" s="107">
        <v>43451</v>
      </c>
      <c r="G457" s="94">
        <v>2666760</v>
      </c>
      <c r="H457" s="96">
        <v>0.64710000000000001</v>
      </c>
      <c r="I457" s="94">
        <v>17.25723</v>
      </c>
      <c r="J457" s="95">
        <v>-4.7788213376935367E-5</v>
      </c>
      <c r="K457" s="95">
        <f>I457/'סכום נכסי הקרן'!$C$42</f>
        <v>2.6332617689630561E-7</v>
      </c>
    </row>
    <row r="458" spans="2:11" s="140" customFormat="1">
      <c r="B458" s="87" t="s">
        <v>2483</v>
      </c>
      <c r="C458" s="84" t="s">
        <v>2902</v>
      </c>
      <c r="D458" s="97" t="s">
        <v>1948</v>
      </c>
      <c r="E458" s="97" t="s">
        <v>181</v>
      </c>
      <c r="F458" s="107">
        <v>43451</v>
      </c>
      <c r="G458" s="94">
        <v>2741880</v>
      </c>
      <c r="H458" s="96">
        <v>0.64710000000000001</v>
      </c>
      <c r="I458" s="94">
        <v>17.74335</v>
      </c>
      <c r="J458" s="95">
        <v>-4.9134362572767831E-5</v>
      </c>
      <c r="K458" s="95">
        <f>I458/'סכום נכסי הקרן'!$C$42</f>
        <v>2.7074382857695376E-7</v>
      </c>
    </row>
    <row r="459" spans="2:11" s="140" customFormat="1">
      <c r="B459" s="87" t="s">
        <v>2483</v>
      </c>
      <c r="C459" s="84" t="s">
        <v>2903</v>
      </c>
      <c r="D459" s="97" t="s">
        <v>1948</v>
      </c>
      <c r="E459" s="97" t="s">
        <v>181</v>
      </c>
      <c r="F459" s="107">
        <v>43451</v>
      </c>
      <c r="G459" s="94">
        <v>88338.85</v>
      </c>
      <c r="H459" s="96">
        <v>0.65659999999999996</v>
      </c>
      <c r="I459" s="94">
        <v>0.58004999999999995</v>
      </c>
      <c r="J459" s="95">
        <v>-1.6062573871525939E-6</v>
      </c>
      <c r="K459" s="95">
        <f>I459/'סכום נכסי הקרן'!$C$42</f>
        <v>8.8509192326174041E-9</v>
      </c>
    </row>
    <row r="460" spans="2:11" s="140" customFormat="1">
      <c r="B460" s="87" t="s">
        <v>2483</v>
      </c>
      <c r="C460" s="84" t="s">
        <v>2904</v>
      </c>
      <c r="D460" s="97" t="s">
        <v>1948</v>
      </c>
      <c r="E460" s="97" t="s">
        <v>181</v>
      </c>
      <c r="F460" s="107">
        <v>43451</v>
      </c>
      <c r="G460" s="94">
        <v>1239480</v>
      </c>
      <c r="H460" s="96">
        <v>0.64710000000000001</v>
      </c>
      <c r="I460" s="94">
        <v>8.0209700000000002</v>
      </c>
      <c r="J460" s="95">
        <v>-2.2211434039529942E-5</v>
      </c>
      <c r="K460" s="95">
        <f>I460/'סכום נכסי הקרן'!$C$42</f>
        <v>1.2239110014179336E-7</v>
      </c>
    </row>
    <row r="461" spans="2:11" s="140" customFormat="1">
      <c r="B461" s="87" t="s">
        <v>2483</v>
      </c>
      <c r="C461" s="84" t="s">
        <v>2905</v>
      </c>
      <c r="D461" s="97" t="s">
        <v>1948</v>
      </c>
      <c r="E461" s="97" t="s">
        <v>181</v>
      </c>
      <c r="F461" s="107">
        <v>43451</v>
      </c>
      <c r="G461" s="94">
        <v>920220</v>
      </c>
      <c r="H461" s="96">
        <v>0.64710000000000001</v>
      </c>
      <c r="I461" s="94">
        <v>5.9549599999999998</v>
      </c>
      <c r="J461" s="95">
        <v>-1.649029995724198E-5</v>
      </c>
      <c r="K461" s="95">
        <f>I461/'סכום נכסי הקרן'!$C$42</f>
        <v>9.0866080499038606E-8</v>
      </c>
    </row>
    <row r="462" spans="2:11" s="140" customFormat="1">
      <c r="B462" s="87" t="s">
        <v>2483</v>
      </c>
      <c r="C462" s="84" t="s">
        <v>2906</v>
      </c>
      <c r="D462" s="97" t="s">
        <v>1948</v>
      </c>
      <c r="E462" s="97" t="s">
        <v>181</v>
      </c>
      <c r="F462" s="107">
        <v>43452</v>
      </c>
      <c r="G462" s="94">
        <v>43102000</v>
      </c>
      <c r="H462" s="96">
        <v>-0.26590000000000003</v>
      </c>
      <c r="I462" s="94">
        <v>-114.62183999999999</v>
      </c>
      <c r="J462" s="95">
        <v>3.1740742561679627E-4</v>
      </c>
      <c r="K462" s="95">
        <f>I462/'סכום נכסי הקרן'!$C$42</f>
        <v>-1.7490020655702009E-6</v>
      </c>
    </row>
    <row r="463" spans="2:11" s="140" customFormat="1">
      <c r="B463" s="87" t="s">
        <v>2483</v>
      </c>
      <c r="C463" s="84" t="s">
        <v>2502</v>
      </c>
      <c r="D463" s="97" t="s">
        <v>1948</v>
      </c>
      <c r="E463" s="97" t="s">
        <v>181</v>
      </c>
      <c r="F463" s="107">
        <v>43452</v>
      </c>
      <c r="G463" s="94">
        <v>2248.8000000000002</v>
      </c>
      <c r="H463" s="96">
        <v>-0.18990000000000001</v>
      </c>
      <c r="I463" s="94">
        <v>-4.2699999999999995E-3</v>
      </c>
      <c r="J463" s="95">
        <v>1.1824358319354497E-8</v>
      </c>
      <c r="K463" s="95">
        <f>I463/'סכום נכסי הקרן'!$C$42</f>
        <v>-6.5155460948670491E-11</v>
      </c>
    </row>
    <row r="464" spans="2:11" s="140" customFormat="1">
      <c r="B464" s="87" t="s">
        <v>2483</v>
      </c>
      <c r="C464" s="84" t="s">
        <v>2907</v>
      </c>
      <c r="D464" s="97" t="s">
        <v>1948</v>
      </c>
      <c r="E464" s="97" t="s">
        <v>181</v>
      </c>
      <c r="F464" s="107">
        <v>43452</v>
      </c>
      <c r="G464" s="94">
        <v>39354000</v>
      </c>
      <c r="H464" s="96">
        <v>-0.21260000000000001</v>
      </c>
      <c r="I464" s="94">
        <v>-83.679850000000002</v>
      </c>
      <c r="J464" s="95">
        <v>2.3172377763696405E-4</v>
      </c>
      <c r="K464" s="95">
        <f>I464/'סכום נכסי הקרן'!$C$42</f>
        <v>-1.2768616390785961E-6</v>
      </c>
    </row>
    <row r="465" spans="2:11" s="140" customFormat="1">
      <c r="B465" s="87" t="s">
        <v>2483</v>
      </c>
      <c r="C465" s="84" t="s">
        <v>2908</v>
      </c>
      <c r="D465" s="97" t="s">
        <v>1948</v>
      </c>
      <c r="E465" s="97" t="s">
        <v>181</v>
      </c>
      <c r="F465" s="107">
        <v>43454</v>
      </c>
      <c r="G465" s="94">
        <v>56220000</v>
      </c>
      <c r="H465" s="96">
        <v>-0.25929999999999997</v>
      </c>
      <c r="I465" s="94">
        <v>-145.78970999999999</v>
      </c>
      <c r="J465" s="95">
        <v>4.0371657384421063E-4</v>
      </c>
      <c r="K465" s="95">
        <f>I465/'סכום נכסי הקרן'!$C$42</f>
        <v>-2.2245891701693199E-6</v>
      </c>
    </row>
    <row r="466" spans="2:11" s="140" customFormat="1">
      <c r="B466" s="87" t="s">
        <v>2483</v>
      </c>
      <c r="C466" s="84" t="s">
        <v>2909</v>
      </c>
      <c r="D466" s="97" t="s">
        <v>1948</v>
      </c>
      <c r="E466" s="97" t="s">
        <v>181</v>
      </c>
      <c r="F466" s="107">
        <v>43454</v>
      </c>
      <c r="G466" s="94">
        <v>18740000</v>
      </c>
      <c r="H466" s="96">
        <v>-0.34889999999999999</v>
      </c>
      <c r="I466" s="94">
        <v>-65.376599999999996</v>
      </c>
      <c r="J466" s="95">
        <v>1.8103895646396048E-4</v>
      </c>
      <c r="K466" s="95">
        <f>I466/'סכום נכסי הקרן'!$C$42</f>
        <v>-9.9757435790558583E-7</v>
      </c>
    </row>
    <row r="467" spans="2:11" s="140" customFormat="1">
      <c r="B467" s="87" t="s">
        <v>2483</v>
      </c>
      <c r="C467" s="84" t="s">
        <v>2704</v>
      </c>
      <c r="D467" s="97" t="s">
        <v>1948</v>
      </c>
      <c r="E467" s="97" t="s">
        <v>181</v>
      </c>
      <c r="F467" s="107">
        <v>43454</v>
      </c>
      <c r="G467" s="94">
        <v>2623600</v>
      </c>
      <c r="H467" s="96">
        <v>-0.16600000000000001</v>
      </c>
      <c r="I467" s="94">
        <v>-4.3542200000000006</v>
      </c>
      <c r="J467" s="95">
        <v>1.2057577864473008E-5</v>
      </c>
      <c r="K467" s="95">
        <f>I467/'סכום נכסי הקרן'!$C$42</f>
        <v>-6.6440564677264661E-8</v>
      </c>
    </row>
    <row r="468" spans="2:11" s="140" customFormat="1">
      <c r="B468" s="87" t="s">
        <v>2483</v>
      </c>
      <c r="C468" s="84" t="s">
        <v>2910</v>
      </c>
      <c r="D468" s="97" t="s">
        <v>1948</v>
      </c>
      <c r="E468" s="97" t="s">
        <v>181</v>
      </c>
      <c r="F468" s="107">
        <v>43454</v>
      </c>
      <c r="G468" s="94">
        <v>3748000</v>
      </c>
      <c r="H468" s="96">
        <v>-0.34889999999999999</v>
      </c>
      <c r="I468" s="94">
        <v>-13.07532</v>
      </c>
      <c r="J468" s="95">
        <v>3.6207791292792095E-5</v>
      </c>
      <c r="K468" s="95">
        <f>I468/'סכום נכסי הקרן'!$C$42</f>
        <v>-1.9951487158111715E-7</v>
      </c>
    </row>
    <row r="469" spans="2:11" s="140" customFormat="1">
      <c r="B469" s="87" t="s">
        <v>2483</v>
      </c>
      <c r="C469" s="84" t="s">
        <v>2911</v>
      </c>
      <c r="D469" s="97" t="s">
        <v>1948</v>
      </c>
      <c r="E469" s="97" t="s">
        <v>181</v>
      </c>
      <c r="F469" s="107">
        <v>43454</v>
      </c>
      <c r="G469" s="94">
        <v>2623600</v>
      </c>
      <c r="H469" s="96">
        <v>-0.16600000000000001</v>
      </c>
      <c r="I469" s="94">
        <v>-4.3542200000000006</v>
      </c>
      <c r="J469" s="95">
        <v>1.2057577864473008E-5</v>
      </c>
      <c r="K469" s="95">
        <f>I469/'סכום נכסי הקרן'!$C$42</f>
        <v>-6.6440564677264661E-8</v>
      </c>
    </row>
    <row r="470" spans="2:11" s="140" customFormat="1">
      <c r="B470" s="87" t="s">
        <v>2483</v>
      </c>
      <c r="C470" s="84" t="s">
        <v>2912</v>
      </c>
      <c r="D470" s="97" t="s">
        <v>1948</v>
      </c>
      <c r="E470" s="97" t="s">
        <v>181</v>
      </c>
      <c r="F470" s="107">
        <v>43454</v>
      </c>
      <c r="G470" s="94">
        <v>93700</v>
      </c>
      <c r="H470" s="96">
        <v>-0.16600000000000001</v>
      </c>
      <c r="I470" s="94">
        <v>-0.15550999999999998</v>
      </c>
      <c r="J470" s="95">
        <v>4.3063371481096434E-7</v>
      </c>
      <c r="K470" s="95">
        <f>I470/'סכום נכסי הקרן'!$C$42</f>
        <v>-2.3729100075240628E-9</v>
      </c>
    </row>
    <row r="471" spans="2:11" s="140" customFormat="1">
      <c r="B471" s="87" t="s">
        <v>2483</v>
      </c>
      <c r="C471" s="84" t="s">
        <v>2913</v>
      </c>
      <c r="D471" s="97" t="s">
        <v>1948</v>
      </c>
      <c r="E471" s="97" t="s">
        <v>181</v>
      </c>
      <c r="F471" s="107">
        <v>43454</v>
      </c>
      <c r="G471" s="94">
        <v>131180</v>
      </c>
      <c r="H471" s="96">
        <v>-0.16600000000000001</v>
      </c>
      <c r="I471" s="94">
        <v>-0.21771000000000001</v>
      </c>
      <c r="J471" s="95">
        <v>6.0287612405308385E-7</v>
      </c>
      <c r="K471" s="95">
        <f>I471/'סכום נכסי הקרן'!$C$42</f>
        <v>-3.3220129749730805E-9</v>
      </c>
    </row>
    <row r="472" spans="2:11" s="140" customFormat="1">
      <c r="B472" s="87" t="s">
        <v>2483</v>
      </c>
      <c r="C472" s="84" t="s">
        <v>2914</v>
      </c>
      <c r="D472" s="97" t="s">
        <v>1948</v>
      </c>
      <c r="E472" s="97" t="s">
        <v>181</v>
      </c>
      <c r="F472" s="107">
        <v>43454</v>
      </c>
      <c r="G472" s="94">
        <v>1124.4000000000001</v>
      </c>
      <c r="H472" s="96">
        <v>-0.1663</v>
      </c>
      <c r="I472" s="94">
        <v>-1.8700000000000001E-3</v>
      </c>
      <c r="J472" s="95">
        <v>5.1783489595299558E-9</v>
      </c>
      <c r="K472" s="95">
        <f>I472/'סכום נכסי הקרן'!$C$42</f>
        <v>-2.8534124584078182E-11</v>
      </c>
    </row>
    <row r="473" spans="2:11" s="140" customFormat="1">
      <c r="B473" s="87" t="s">
        <v>2483</v>
      </c>
      <c r="C473" s="84" t="s">
        <v>2915</v>
      </c>
      <c r="D473" s="97" t="s">
        <v>1948</v>
      </c>
      <c r="E473" s="97" t="s">
        <v>181</v>
      </c>
      <c r="F473" s="107">
        <v>43454</v>
      </c>
      <c r="G473" s="94">
        <v>5622</v>
      </c>
      <c r="H473" s="96">
        <v>-0.16600000000000001</v>
      </c>
      <c r="I473" s="94">
        <v>-9.3299999999999998E-3</v>
      </c>
      <c r="J473" s="95">
        <v>2.5836361386317907E-8</v>
      </c>
      <c r="K473" s="95">
        <f>I473/'סכום נכסי הקרן'!$C$42</f>
        <v>-1.4236544511735263E-10</v>
      </c>
    </row>
    <row r="474" spans="2:11" s="140" customFormat="1">
      <c r="B474" s="87" t="s">
        <v>2483</v>
      </c>
      <c r="C474" s="84" t="s">
        <v>2916</v>
      </c>
      <c r="D474" s="97" t="s">
        <v>1948</v>
      </c>
      <c r="E474" s="97" t="s">
        <v>181</v>
      </c>
      <c r="F474" s="107">
        <v>43454</v>
      </c>
      <c r="G474" s="94">
        <v>187400</v>
      </c>
      <c r="H474" s="96">
        <v>-0.16600000000000001</v>
      </c>
      <c r="I474" s="94">
        <v>-0.31101999999999996</v>
      </c>
      <c r="J474" s="95">
        <v>8.6126742962192867E-7</v>
      </c>
      <c r="K474" s="95">
        <f>I474/'סכום נכסי הקרן'!$C$42</f>
        <v>-4.7458200150481256E-9</v>
      </c>
    </row>
    <row r="475" spans="2:11" s="140" customFormat="1">
      <c r="B475" s="87" t="s">
        <v>2483</v>
      </c>
      <c r="C475" s="84" t="s">
        <v>2917</v>
      </c>
      <c r="D475" s="97" t="s">
        <v>1948</v>
      </c>
      <c r="E475" s="97" t="s">
        <v>181</v>
      </c>
      <c r="F475" s="107">
        <v>43454</v>
      </c>
      <c r="G475" s="94">
        <v>3410680</v>
      </c>
      <c r="H475" s="96">
        <v>-0.29559999999999997</v>
      </c>
      <c r="I475" s="94">
        <v>-10.081049999999999</v>
      </c>
      <c r="J475" s="95">
        <v>2.7916146940357998E-5</v>
      </c>
      <c r="K475" s="95">
        <f>I475/'סכום נכסי הקרן'!$C$42</f>
        <v>-1.5382563456594722E-7</v>
      </c>
    </row>
    <row r="476" spans="2:11" s="140" customFormat="1">
      <c r="B476" s="87" t="s">
        <v>2483</v>
      </c>
      <c r="C476" s="84" t="s">
        <v>2918</v>
      </c>
      <c r="D476" s="97" t="s">
        <v>1948</v>
      </c>
      <c r="E476" s="97" t="s">
        <v>181</v>
      </c>
      <c r="F476" s="107">
        <v>43454</v>
      </c>
      <c r="G476" s="94">
        <v>1442980</v>
      </c>
      <c r="H476" s="96">
        <v>-0.29559999999999997</v>
      </c>
      <c r="I476" s="94">
        <v>-4.2650600000000001</v>
      </c>
      <c r="J476" s="95">
        <v>1.1810678616755526E-5</v>
      </c>
      <c r="K476" s="95">
        <f>I476/'סכום נכסי הקרן'!$C$42</f>
        <v>-6.508008203132004E-8</v>
      </c>
    </row>
    <row r="477" spans="2:11" s="140" customFormat="1">
      <c r="B477" s="87" t="s">
        <v>2483</v>
      </c>
      <c r="C477" s="84" t="s">
        <v>2919</v>
      </c>
      <c r="D477" s="97" t="s">
        <v>1948</v>
      </c>
      <c r="E477" s="97" t="s">
        <v>181</v>
      </c>
      <c r="F477" s="107">
        <v>43454</v>
      </c>
      <c r="G477" s="94">
        <v>13118</v>
      </c>
      <c r="H477" s="96">
        <v>-0.16600000000000001</v>
      </c>
      <c r="I477" s="94">
        <v>-2.1770000000000001E-2</v>
      </c>
      <c r="J477" s="95">
        <v>6.0284843234741787E-8</v>
      </c>
      <c r="K477" s="95">
        <f>I477/'סכום נכסי הקרן'!$C$42</f>
        <v>-3.3218603860715617E-10</v>
      </c>
    </row>
    <row r="478" spans="2:11" s="140" customFormat="1">
      <c r="B478" s="87" t="s">
        <v>2483</v>
      </c>
      <c r="C478" s="84" t="s">
        <v>2920</v>
      </c>
      <c r="D478" s="97" t="s">
        <v>1948</v>
      </c>
      <c r="E478" s="97" t="s">
        <v>181</v>
      </c>
      <c r="F478" s="107">
        <v>43454</v>
      </c>
      <c r="G478" s="94">
        <v>112440</v>
      </c>
      <c r="H478" s="96">
        <v>-0.16600000000000001</v>
      </c>
      <c r="I478" s="94">
        <v>-0.18661000000000003</v>
      </c>
      <c r="J478" s="95">
        <v>5.167549194320242E-7</v>
      </c>
      <c r="K478" s="95">
        <f>I478/'סכום נכסי הקרן'!$C$42</f>
        <v>-2.8474614912485723E-9</v>
      </c>
    </row>
    <row r="479" spans="2:11" s="140" customFormat="1">
      <c r="B479" s="87" t="s">
        <v>2483</v>
      </c>
      <c r="C479" s="84" t="s">
        <v>2921</v>
      </c>
      <c r="D479" s="97" t="s">
        <v>1948</v>
      </c>
      <c r="E479" s="97" t="s">
        <v>181</v>
      </c>
      <c r="F479" s="107">
        <v>43458</v>
      </c>
      <c r="G479" s="94">
        <v>7496000</v>
      </c>
      <c r="H479" s="96">
        <v>-0.53539999999999999</v>
      </c>
      <c r="I479" s="94">
        <v>-40.134190000000004</v>
      </c>
      <c r="J479" s="95">
        <v>1.1113841766207357E-4</v>
      </c>
      <c r="K479" s="95">
        <f>I479/'סכום נכסי הקרן'!$C$42</f>
        <v>-6.1240319654602391E-7</v>
      </c>
    </row>
    <row r="480" spans="2:11" s="140" customFormat="1">
      <c r="B480" s="87" t="s">
        <v>2483</v>
      </c>
      <c r="C480" s="84" t="s">
        <v>2922</v>
      </c>
      <c r="D480" s="97" t="s">
        <v>1948</v>
      </c>
      <c r="E480" s="97" t="s">
        <v>181</v>
      </c>
      <c r="F480" s="107">
        <v>43458</v>
      </c>
      <c r="G480" s="94">
        <v>1086.92</v>
      </c>
      <c r="H480" s="96">
        <v>-0.53359999999999996</v>
      </c>
      <c r="I480" s="94">
        <v>-5.7999999999999996E-3</v>
      </c>
      <c r="J480" s="95">
        <v>1.6061189286242643E-8</v>
      </c>
      <c r="K480" s="95">
        <f>I480/'סכום נכסי הקרן'!$C$42</f>
        <v>-8.8501562881098095E-11</v>
      </c>
    </row>
    <row r="481" spans="2:11" s="140" customFormat="1">
      <c r="B481" s="87" t="s">
        <v>2483</v>
      </c>
      <c r="C481" s="84" t="s">
        <v>2923</v>
      </c>
      <c r="D481" s="97" t="s">
        <v>1948</v>
      </c>
      <c r="E481" s="97" t="s">
        <v>181</v>
      </c>
      <c r="F481" s="107">
        <v>43458</v>
      </c>
      <c r="G481" s="94">
        <v>5243700</v>
      </c>
      <c r="H481" s="96">
        <v>0.6734</v>
      </c>
      <c r="I481" s="94">
        <v>35.311</v>
      </c>
      <c r="J481" s="95">
        <v>-9.7782181876985172E-5</v>
      </c>
      <c r="K481" s="95">
        <f>I481/'סכום נכסי הקרן'!$C$42</f>
        <v>5.3880667015421641E-7</v>
      </c>
    </row>
    <row r="482" spans="2:11" s="140" customFormat="1">
      <c r="B482" s="87" t="s">
        <v>2483</v>
      </c>
      <c r="C482" s="84" t="s">
        <v>2924</v>
      </c>
      <c r="D482" s="97" t="s">
        <v>1948</v>
      </c>
      <c r="E482" s="97" t="s">
        <v>181</v>
      </c>
      <c r="F482" s="107">
        <v>43458</v>
      </c>
      <c r="G482" s="94">
        <v>29964000</v>
      </c>
      <c r="H482" s="96">
        <v>0.6734</v>
      </c>
      <c r="I482" s="94">
        <v>201.77716000000001</v>
      </c>
      <c r="J482" s="95">
        <v>-5.5875537248283925E-4</v>
      </c>
      <c r="K482" s="95">
        <f>I482/'סכום נכסי הקרן'!$C$42</f>
        <v>3.0788955196050676E-6</v>
      </c>
    </row>
    <row r="483" spans="2:11" s="140" customFormat="1">
      <c r="B483" s="87" t="s">
        <v>2483</v>
      </c>
      <c r="C483" s="84" t="s">
        <v>2925</v>
      </c>
      <c r="D483" s="97" t="s">
        <v>1948</v>
      </c>
      <c r="E483" s="97" t="s">
        <v>181</v>
      </c>
      <c r="F483" s="107">
        <v>43458</v>
      </c>
      <c r="G483" s="94">
        <v>3745500</v>
      </c>
      <c r="H483" s="96">
        <v>0.6734</v>
      </c>
      <c r="I483" s="94">
        <v>25.22214</v>
      </c>
      <c r="J483" s="95">
        <v>-6.984440771450207E-5</v>
      </c>
      <c r="K483" s="95">
        <f>I483/'סכום נכסי הקרן'!$C$42</f>
        <v>3.8486186365618266E-7</v>
      </c>
    </row>
    <row r="484" spans="2:11" s="140" customFormat="1">
      <c r="B484" s="87" t="s">
        <v>2483</v>
      </c>
      <c r="C484" s="84" t="s">
        <v>2926</v>
      </c>
      <c r="D484" s="97" t="s">
        <v>1948</v>
      </c>
      <c r="E484" s="97" t="s">
        <v>181</v>
      </c>
      <c r="F484" s="107">
        <v>43458</v>
      </c>
      <c r="G484" s="94">
        <v>1498200</v>
      </c>
      <c r="H484" s="96">
        <v>0.6734</v>
      </c>
      <c r="I484" s="94">
        <v>10.08886</v>
      </c>
      <c r="J484" s="95">
        <v>-2.7937774162483096E-5</v>
      </c>
      <c r="K484" s="95">
        <f>I484/'סכום נכסי הקרן'!$C$42</f>
        <v>1.539448064980337E-7</v>
      </c>
    </row>
    <row r="485" spans="2:11" s="140" customFormat="1">
      <c r="B485" s="87" t="s">
        <v>2483</v>
      </c>
      <c r="C485" s="84" t="s">
        <v>2927</v>
      </c>
      <c r="D485" s="97" t="s">
        <v>1948</v>
      </c>
      <c r="E485" s="97" t="s">
        <v>181</v>
      </c>
      <c r="F485" s="107">
        <v>43458</v>
      </c>
      <c r="G485" s="94">
        <v>3296040</v>
      </c>
      <c r="H485" s="96">
        <v>0.6734</v>
      </c>
      <c r="I485" s="94">
        <v>22.195490000000003</v>
      </c>
      <c r="J485" s="95">
        <v>-6.146309761912168E-5</v>
      </c>
      <c r="K485" s="95">
        <f>I485/'סכום נכסי הקרן'!$C$42</f>
        <v>3.3867854377789385E-7</v>
      </c>
    </row>
    <row r="486" spans="2:11" s="140" customFormat="1">
      <c r="B486" s="87" t="s">
        <v>2483</v>
      </c>
      <c r="C486" s="84" t="s">
        <v>2928</v>
      </c>
      <c r="D486" s="97" t="s">
        <v>1948</v>
      </c>
      <c r="E486" s="97" t="s">
        <v>181</v>
      </c>
      <c r="F486" s="107">
        <v>43458</v>
      </c>
      <c r="G486" s="94">
        <v>149820000</v>
      </c>
      <c r="H486" s="96">
        <v>0.6734</v>
      </c>
      <c r="I486" s="94">
        <v>1008.8858</v>
      </c>
      <c r="J486" s="95">
        <v>-2.7937768624141965E-3</v>
      </c>
      <c r="K486" s="95">
        <f>I486/'סכום נכסי הקרן'!$C$42</f>
        <v>1.5394477598025339E-5</v>
      </c>
    </row>
    <row r="487" spans="2:11" s="140" customFormat="1">
      <c r="B487" s="87" t="s">
        <v>2483</v>
      </c>
      <c r="C487" s="84" t="s">
        <v>2929</v>
      </c>
      <c r="D487" s="97" t="s">
        <v>1948</v>
      </c>
      <c r="E487" s="97" t="s">
        <v>181</v>
      </c>
      <c r="F487" s="107">
        <v>43458</v>
      </c>
      <c r="G487" s="94">
        <v>1498200</v>
      </c>
      <c r="H487" s="96">
        <v>0.6734</v>
      </c>
      <c r="I487" s="94">
        <v>10.08886</v>
      </c>
      <c r="J487" s="95">
        <v>-2.7937774162483096E-5</v>
      </c>
      <c r="K487" s="95">
        <f>I487/'סכום נכסי הקרן'!$C$42</f>
        <v>1.539448064980337E-7</v>
      </c>
    </row>
    <row r="488" spans="2:11" s="140" customFormat="1">
      <c r="B488" s="87" t="s">
        <v>2483</v>
      </c>
      <c r="C488" s="84" t="s">
        <v>2930</v>
      </c>
      <c r="D488" s="97" t="s">
        <v>1948</v>
      </c>
      <c r="E488" s="97" t="s">
        <v>181</v>
      </c>
      <c r="F488" s="107">
        <v>43458</v>
      </c>
      <c r="G488" s="94">
        <v>14992</v>
      </c>
      <c r="H488" s="96">
        <v>-0.62160000000000004</v>
      </c>
      <c r="I488" s="94">
        <v>-9.3189999999999995E-2</v>
      </c>
      <c r="J488" s="95">
        <v>2.5805900510085379E-7</v>
      </c>
      <c r="K488" s="95">
        <f>I488/'סכום נכסי הקרן'!$C$42</f>
        <v>-1.4219759732568158E-9</v>
      </c>
    </row>
    <row r="489" spans="2:11" s="140" customFormat="1">
      <c r="B489" s="87" t="s">
        <v>2483</v>
      </c>
      <c r="C489" s="84" t="s">
        <v>2931</v>
      </c>
      <c r="D489" s="97" t="s">
        <v>1948</v>
      </c>
      <c r="E489" s="97" t="s">
        <v>181</v>
      </c>
      <c r="F489" s="107">
        <v>43460</v>
      </c>
      <c r="G489" s="94">
        <v>9013.92</v>
      </c>
      <c r="H489" s="96">
        <v>0.56930000000000003</v>
      </c>
      <c r="I489" s="94">
        <v>5.1319999999999998E-2</v>
      </c>
      <c r="J489" s="95">
        <v>-1.4211383347758145E-7</v>
      </c>
      <c r="K489" s="95">
        <f>I489/'סכום נכסי הקרן'!$C$42</f>
        <v>7.8308624259619903E-10</v>
      </c>
    </row>
    <row r="490" spans="2:11" s="140" customFormat="1">
      <c r="B490" s="87" t="s">
        <v>2483</v>
      </c>
      <c r="C490" s="84" t="s">
        <v>2932</v>
      </c>
      <c r="D490" s="97" t="s">
        <v>1948</v>
      </c>
      <c r="E490" s="97" t="s">
        <v>181</v>
      </c>
      <c r="F490" s="107">
        <v>43460</v>
      </c>
      <c r="G490" s="94">
        <v>48825.4</v>
      </c>
      <c r="H490" s="96">
        <v>0.56940000000000002</v>
      </c>
      <c r="I490" s="94">
        <v>0.27800000000000002</v>
      </c>
      <c r="J490" s="95">
        <v>-7.6982941751300954E-7</v>
      </c>
      <c r="K490" s="95">
        <f>I490/'סכום נכסי הקרן'!$C$42</f>
        <v>4.2419714622319433E-9</v>
      </c>
    </row>
    <row r="491" spans="2:11" s="140" customFormat="1">
      <c r="B491" s="87" t="s">
        <v>2483</v>
      </c>
      <c r="C491" s="84" t="s">
        <v>2933</v>
      </c>
      <c r="D491" s="97" t="s">
        <v>1948</v>
      </c>
      <c r="E491" s="97" t="s">
        <v>181</v>
      </c>
      <c r="F491" s="107">
        <v>43460</v>
      </c>
      <c r="G491" s="94">
        <v>902544</v>
      </c>
      <c r="H491" s="96">
        <v>0.57479999999999998</v>
      </c>
      <c r="I491" s="94">
        <v>5.1878599999999997</v>
      </c>
      <c r="J491" s="95">
        <v>-1.4366069215608061E-5</v>
      </c>
      <c r="K491" s="95">
        <f>I491/'סכום נכסי הקרן'!$C$42</f>
        <v>7.9160985863505781E-8</v>
      </c>
    </row>
    <row r="492" spans="2:11" s="140" customFormat="1">
      <c r="B492" s="87" t="s">
        <v>2483</v>
      </c>
      <c r="C492" s="84" t="s">
        <v>2934</v>
      </c>
      <c r="D492" s="97" t="s">
        <v>1948</v>
      </c>
      <c r="E492" s="97" t="s">
        <v>181</v>
      </c>
      <c r="F492" s="107">
        <v>43460</v>
      </c>
      <c r="G492" s="94">
        <v>1128180</v>
      </c>
      <c r="H492" s="96">
        <v>0.57479999999999998</v>
      </c>
      <c r="I492" s="94">
        <v>6.48482</v>
      </c>
      <c r="J492" s="95">
        <v>-1.7957572673657245E-5</v>
      </c>
      <c r="K492" s="95">
        <f>I492/'סכום נכסי הקרן'!$C$42</f>
        <v>9.8951156034931474E-8</v>
      </c>
    </row>
    <row r="493" spans="2:11" s="140" customFormat="1">
      <c r="B493" s="87" t="s">
        <v>2483</v>
      </c>
      <c r="C493" s="84" t="s">
        <v>2935</v>
      </c>
      <c r="D493" s="97" t="s">
        <v>1948</v>
      </c>
      <c r="E493" s="97" t="s">
        <v>181</v>
      </c>
      <c r="F493" s="107">
        <v>43460</v>
      </c>
      <c r="G493" s="94">
        <v>1181785.5</v>
      </c>
      <c r="H493" s="96">
        <v>0.5333</v>
      </c>
      <c r="I493" s="94">
        <v>6.3025500000000001</v>
      </c>
      <c r="J493" s="95">
        <v>-1.7452835954484236E-5</v>
      </c>
      <c r="K493" s="95">
        <f>I493/'סכום נכסי הקרן'!$C$42</f>
        <v>9.6169918126942208E-8</v>
      </c>
    </row>
    <row r="494" spans="2:11" s="140" customFormat="1">
      <c r="B494" s="87" t="s">
        <v>2483</v>
      </c>
      <c r="C494" s="84" t="s">
        <v>2936</v>
      </c>
      <c r="D494" s="97" t="s">
        <v>1948</v>
      </c>
      <c r="E494" s="97" t="s">
        <v>181</v>
      </c>
      <c r="F494" s="107">
        <v>43460</v>
      </c>
      <c r="G494" s="94">
        <v>3676666</v>
      </c>
      <c r="H494" s="96">
        <v>0.5333</v>
      </c>
      <c r="I494" s="94">
        <v>19.607950000000002</v>
      </c>
      <c r="J494" s="95">
        <v>-5.4297758011238188E-5</v>
      </c>
      <c r="K494" s="95">
        <f>I494/'סכום נכסי הקרן'!$C$42</f>
        <v>2.9919555515421167E-7</v>
      </c>
    </row>
    <row r="495" spans="2:11" s="140" customFormat="1">
      <c r="B495" s="87" t="s">
        <v>2483</v>
      </c>
      <c r="C495" s="84" t="s">
        <v>2937</v>
      </c>
      <c r="D495" s="97" t="s">
        <v>1948</v>
      </c>
      <c r="E495" s="97" t="s">
        <v>181</v>
      </c>
      <c r="F495" s="107">
        <v>43460</v>
      </c>
      <c r="G495" s="94">
        <v>808529</v>
      </c>
      <c r="H495" s="96">
        <v>0.57479999999999998</v>
      </c>
      <c r="I495" s="94">
        <v>4.6474599999999997</v>
      </c>
      <c r="J495" s="95">
        <v>-1.2869609441420901E-5</v>
      </c>
      <c r="K495" s="95">
        <f>I495/'סכום נכסי הקרן'!$C$42</f>
        <v>7.0915081625411752E-8</v>
      </c>
    </row>
    <row r="496" spans="2:11" s="140" customFormat="1">
      <c r="B496" s="87" t="s">
        <v>2483</v>
      </c>
      <c r="C496" s="84" t="s">
        <v>2938</v>
      </c>
      <c r="D496" s="97" t="s">
        <v>1948</v>
      </c>
      <c r="E496" s="97" t="s">
        <v>181</v>
      </c>
      <c r="F496" s="107">
        <v>43460</v>
      </c>
      <c r="G496" s="94">
        <v>1200544</v>
      </c>
      <c r="H496" s="96">
        <v>0.5333</v>
      </c>
      <c r="I496" s="94">
        <v>6.40259</v>
      </c>
      <c r="J496" s="95">
        <v>-1.7729863777966257E-5</v>
      </c>
      <c r="K496" s="95">
        <f>I496/'סכום נכסי הקרן'!$C$42</f>
        <v>9.7696417497739636E-8</v>
      </c>
    </row>
    <row r="497" spans="2:11" s="140" customFormat="1">
      <c r="B497" s="87" t="s">
        <v>2483</v>
      </c>
      <c r="C497" s="84" t="s">
        <v>2939</v>
      </c>
      <c r="D497" s="97" t="s">
        <v>1948</v>
      </c>
      <c r="E497" s="97" t="s">
        <v>181</v>
      </c>
      <c r="F497" s="107">
        <v>43460</v>
      </c>
      <c r="G497" s="94">
        <v>285440.8</v>
      </c>
      <c r="H497" s="96">
        <v>0.56940000000000002</v>
      </c>
      <c r="I497" s="94">
        <v>1.62521</v>
      </c>
      <c r="J497" s="95">
        <v>-4.5004836965335186E-6</v>
      </c>
      <c r="K497" s="95">
        <f>I497/'סכום נכסי הקרן'!$C$42</f>
        <v>2.4798900863791283E-8</v>
      </c>
    </row>
    <row r="498" spans="2:11" s="140" customFormat="1">
      <c r="B498" s="87" t="s">
        <v>2483</v>
      </c>
      <c r="C498" s="84" t="s">
        <v>2940</v>
      </c>
      <c r="D498" s="97" t="s">
        <v>1948</v>
      </c>
      <c r="E498" s="97" t="s">
        <v>181</v>
      </c>
      <c r="F498" s="107">
        <v>43460</v>
      </c>
      <c r="G498" s="94">
        <v>1184589</v>
      </c>
      <c r="H498" s="96">
        <v>0.57479999999999998</v>
      </c>
      <c r="I498" s="94">
        <v>6.8090600000000006</v>
      </c>
      <c r="J498" s="95">
        <v>-1.8855448538169543E-5</v>
      </c>
      <c r="K498" s="95">
        <f>I498/'סכום נכסי הקרן'!$C$42</f>
        <v>1.0389869857778791E-7</v>
      </c>
    </row>
    <row r="499" spans="2:11" s="140" customFormat="1">
      <c r="B499" s="87" t="s">
        <v>2483</v>
      </c>
      <c r="C499" s="84" t="s">
        <v>2941</v>
      </c>
      <c r="D499" s="97" t="s">
        <v>1948</v>
      </c>
      <c r="E499" s="97" t="s">
        <v>181</v>
      </c>
      <c r="F499" s="107">
        <v>43460</v>
      </c>
      <c r="G499" s="94">
        <v>3451564</v>
      </c>
      <c r="H499" s="96">
        <v>0.5333</v>
      </c>
      <c r="I499" s="94">
        <v>18.40746</v>
      </c>
      <c r="J499" s="95">
        <v>-5.0973396437748278E-5</v>
      </c>
      <c r="K499" s="95">
        <f>I499/'סכום נכסי הקרן'!$C$42</f>
        <v>2.8087741011574106E-7</v>
      </c>
    </row>
    <row r="500" spans="2:11" s="140" customFormat="1">
      <c r="B500" s="87" t="s">
        <v>2483</v>
      </c>
      <c r="C500" s="84" t="s">
        <v>2942</v>
      </c>
      <c r="D500" s="97" t="s">
        <v>1948</v>
      </c>
      <c r="E500" s="97" t="s">
        <v>181</v>
      </c>
      <c r="F500" s="107">
        <v>43460</v>
      </c>
      <c r="G500" s="94">
        <v>110112395</v>
      </c>
      <c r="H500" s="96">
        <v>0.5333</v>
      </c>
      <c r="I500" s="94">
        <v>587.23795999999993</v>
      </c>
      <c r="J500" s="95">
        <v>-1.6261620744184456E-3</v>
      </c>
      <c r="K500" s="95">
        <f>I500/'סכום נכסי הקרן'!$C$42</f>
        <v>8.9605995246737518E-6</v>
      </c>
    </row>
    <row r="501" spans="2:11" s="140" customFormat="1">
      <c r="B501" s="87" t="s">
        <v>2483</v>
      </c>
      <c r="C501" s="84" t="s">
        <v>2897</v>
      </c>
      <c r="D501" s="97" t="s">
        <v>1948</v>
      </c>
      <c r="E501" s="97" t="s">
        <v>181</v>
      </c>
      <c r="F501" s="107">
        <v>43460</v>
      </c>
      <c r="G501" s="94">
        <v>1006554.4</v>
      </c>
      <c r="H501" s="96">
        <v>0.56940000000000002</v>
      </c>
      <c r="I501" s="94">
        <v>5.73102</v>
      </c>
      <c r="J501" s="95">
        <v>-1.5870171900559019E-5</v>
      </c>
      <c r="K501" s="95">
        <f>I501/'סכום נכסי הקרן'!$C$42</f>
        <v>8.7449004638419101E-8</v>
      </c>
    </row>
    <row r="502" spans="2:11" s="140" customFormat="1">
      <c r="B502" s="87" t="s">
        <v>2483</v>
      </c>
      <c r="C502" s="84" t="s">
        <v>2943</v>
      </c>
      <c r="D502" s="97" t="s">
        <v>1948</v>
      </c>
      <c r="E502" s="97" t="s">
        <v>181</v>
      </c>
      <c r="F502" s="107">
        <v>43460</v>
      </c>
      <c r="G502" s="94">
        <v>20119210</v>
      </c>
      <c r="H502" s="96">
        <v>0.57479999999999998</v>
      </c>
      <c r="I502" s="94">
        <v>115.64597999999999</v>
      </c>
      <c r="J502" s="95">
        <v>-3.2024344396086742E-4</v>
      </c>
      <c r="K502" s="95">
        <f>I502/'סכום נכסי הקרן'!$C$42</f>
        <v>1.7646293053303815E-6</v>
      </c>
    </row>
    <row r="503" spans="2:11" s="140" customFormat="1">
      <c r="B503" s="87" t="s">
        <v>2483</v>
      </c>
      <c r="C503" s="84" t="s">
        <v>2944</v>
      </c>
      <c r="D503" s="97" t="s">
        <v>1948</v>
      </c>
      <c r="E503" s="97" t="s">
        <v>181</v>
      </c>
      <c r="F503" s="107">
        <v>43460</v>
      </c>
      <c r="G503" s="94">
        <v>900408</v>
      </c>
      <c r="H503" s="96">
        <v>0.5333</v>
      </c>
      <c r="I503" s="94">
        <v>4.8019499999999997</v>
      </c>
      <c r="J503" s="95">
        <v>-1.3297418602253941E-5</v>
      </c>
      <c r="K503" s="95">
        <f>I503/'סכום נכסי הקרן'!$C$42</f>
        <v>7.3272427564980859E-8</v>
      </c>
    </row>
    <row r="504" spans="2:11" s="140" customFormat="1">
      <c r="B504" s="87" t="s">
        <v>2483</v>
      </c>
      <c r="C504" s="84" t="s">
        <v>2945</v>
      </c>
      <c r="D504" s="97" t="s">
        <v>1948</v>
      </c>
      <c r="E504" s="97" t="s">
        <v>181</v>
      </c>
      <c r="F504" s="107">
        <v>43460</v>
      </c>
      <c r="G504" s="94">
        <v>3459752</v>
      </c>
      <c r="H504" s="96">
        <v>0.57479999999999998</v>
      </c>
      <c r="I504" s="94">
        <v>19.886790000000001</v>
      </c>
      <c r="J504" s="95">
        <v>-5.5069913532027129E-5</v>
      </c>
      <c r="K504" s="95">
        <f>I504/'סכום נכסי הקרן'!$C$42</f>
        <v>3.0345034408417121E-7</v>
      </c>
    </row>
    <row r="505" spans="2:11" s="140" customFormat="1">
      <c r="B505" s="87" t="s">
        <v>2483</v>
      </c>
      <c r="C505" s="84" t="s">
        <v>2946</v>
      </c>
      <c r="D505" s="97" t="s">
        <v>1948</v>
      </c>
      <c r="E505" s="97" t="s">
        <v>181</v>
      </c>
      <c r="F505" s="107">
        <v>43460</v>
      </c>
      <c r="G505" s="94">
        <v>3685388</v>
      </c>
      <c r="H505" s="96">
        <v>0.57479999999999998</v>
      </c>
      <c r="I505" s="94">
        <v>21.18375</v>
      </c>
      <c r="J505" s="95">
        <v>-5.8661416990076311E-5</v>
      </c>
      <c r="K505" s="95">
        <f>I505/'סכום נכסי הקרן'!$C$42</f>
        <v>3.2324051425559684E-7</v>
      </c>
    </row>
    <row r="506" spans="2:11" s="140" customFormat="1">
      <c r="B506" s="87" t="s">
        <v>2483</v>
      </c>
      <c r="C506" s="84" t="s">
        <v>2947</v>
      </c>
      <c r="D506" s="97" t="s">
        <v>1948</v>
      </c>
      <c r="E506" s="97" t="s">
        <v>181</v>
      </c>
      <c r="F506" s="107">
        <v>43460</v>
      </c>
      <c r="G506" s="94">
        <v>806615.5</v>
      </c>
      <c r="H506" s="96">
        <v>0.5333</v>
      </c>
      <c r="I506" s="94">
        <v>4.3017399999999997</v>
      </c>
      <c r="J506" s="95">
        <v>-1.1912251793138176E-5</v>
      </c>
      <c r="K506" s="95">
        <f>I506/'סכום נכסי הקרן'!$C$42</f>
        <v>6.5639778122092229E-8</v>
      </c>
    </row>
    <row r="507" spans="2:11" s="140" customFormat="1">
      <c r="B507" s="87" t="s">
        <v>2483</v>
      </c>
      <c r="C507" s="84" t="s">
        <v>2948</v>
      </c>
      <c r="D507" s="97" t="s">
        <v>1948</v>
      </c>
      <c r="E507" s="97" t="s">
        <v>181</v>
      </c>
      <c r="F507" s="107">
        <v>43460</v>
      </c>
      <c r="G507" s="94">
        <v>1203392</v>
      </c>
      <c r="H507" s="96">
        <v>0.57479999999999998</v>
      </c>
      <c r="I507" s="94">
        <v>6.9171400000000007</v>
      </c>
      <c r="J507" s="95">
        <v>-1.9154740493006973E-5</v>
      </c>
      <c r="K507" s="95">
        <f>I507/'סכום נכסי הקרן'!$C$42</f>
        <v>1.0554787942540672E-7</v>
      </c>
    </row>
    <row r="508" spans="2:11" s="140" customFormat="1">
      <c r="B508" s="87" t="s">
        <v>2483</v>
      </c>
      <c r="C508" s="84" t="s">
        <v>2949</v>
      </c>
      <c r="D508" s="97" t="s">
        <v>1948</v>
      </c>
      <c r="E508" s="97" t="s">
        <v>181</v>
      </c>
      <c r="F508" s="107">
        <v>43460</v>
      </c>
      <c r="G508" s="94">
        <v>1125510</v>
      </c>
      <c r="H508" s="96">
        <v>0.5333</v>
      </c>
      <c r="I508" s="94">
        <v>6.0024300000000004</v>
      </c>
      <c r="J508" s="95">
        <v>-1.662175248403818E-5</v>
      </c>
      <c r="K508" s="95">
        <f>I508/'סכום נכסי הקרן'!$C$42</f>
        <v>9.1590420014549951E-8</v>
      </c>
    </row>
    <row r="509" spans="2:11" s="140" customFormat="1">
      <c r="B509" s="87" t="s">
        <v>2483</v>
      </c>
      <c r="C509" s="84" t="s">
        <v>2950</v>
      </c>
      <c r="D509" s="97" t="s">
        <v>1948</v>
      </c>
      <c r="E509" s="97" t="s">
        <v>181</v>
      </c>
      <c r="F509" s="107">
        <v>43460</v>
      </c>
      <c r="G509" s="94">
        <v>20071595</v>
      </c>
      <c r="H509" s="96">
        <v>0.5333</v>
      </c>
      <c r="I509" s="94">
        <v>107.04338</v>
      </c>
      <c r="J509" s="95">
        <v>-2.9642137724468964E-4</v>
      </c>
      <c r="K509" s="95">
        <f>I509/'סכום נכסי הקרן'!$C$42</f>
        <v>1.6333631769095308E-6</v>
      </c>
    </row>
    <row r="510" spans="2:11" s="140" customFormat="1">
      <c r="B510" s="87" t="s">
        <v>2483</v>
      </c>
      <c r="C510" s="84" t="s">
        <v>2951</v>
      </c>
      <c r="D510" s="97" t="s">
        <v>1948</v>
      </c>
      <c r="E510" s="97" t="s">
        <v>181</v>
      </c>
      <c r="F510" s="107">
        <v>43460</v>
      </c>
      <c r="G510" s="94">
        <v>110373610</v>
      </c>
      <c r="H510" s="96">
        <v>0.57479999999999998</v>
      </c>
      <c r="I510" s="94">
        <v>634.43169999999998</v>
      </c>
      <c r="J510" s="95">
        <v>-1.7568495901539149E-3</v>
      </c>
      <c r="K510" s="95">
        <f>I510/'סכום נכסי הקרן'!$C$42</f>
        <v>9.680723619191718E-6</v>
      </c>
    </row>
    <row r="511" spans="2:11" s="140" customFormat="1">
      <c r="B511" s="87" t="s">
        <v>2483</v>
      </c>
      <c r="C511" s="84" t="s">
        <v>2952</v>
      </c>
      <c r="D511" s="97" t="s">
        <v>1948</v>
      </c>
      <c r="E511" s="97" t="s">
        <v>181</v>
      </c>
      <c r="F511" s="107">
        <v>43465</v>
      </c>
      <c r="G511" s="94">
        <v>112149000</v>
      </c>
      <c r="H511" s="96">
        <v>-8.4099999999999994E-2</v>
      </c>
      <c r="I511" s="94">
        <v>-94.314710000000005</v>
      </c>
      <c r="J511" s="95">
        <v>2.6117351892880722E-4</v>
      </c>
      <c r="K511" s="95">
        <f>I511/'סכום נכסי הקרן'!$C$42</f>
        <v>-1.4391377995995745E-6</v>
      </c>
    </row>
    <row r="512" spans="2:11" s="140" customFormat="1">
      <c r="B512" s="87" t="s">
        <v>2483</v>
      </c>
      <c r="C512" s="84" t="s">
        <v>2953</v>
      </c>
      <c r="D512" s="97" t="s">
        <v>1948</v>
      </c>
      <c r="E512" s="97" t="s">
        <v>181</v>
      </c>
      <c r="F512" s="107">
        <v>43465</v>
      </c>
      <c r="G512" s="94">
        <v>37366</v>
      </c>
      <c r="H512" s="96">
        <v>5.8700000000000002E-2</v>
      </c>
      <c r="I512" s="94">
        <v>2.1920000000000002E-2</v>
      </c>
      <c r="J512" s="95">
        <v>-6.070021881973083E-8</v>
      </c>
      <c r="K512" s="95">
        <f>I512/'סכום נכסי הקרן'!$C$42</f>
        <v>3.344748721299432E-10</v>
      </c>
    </row>
    <row r="513" spans="2:11" s="140" customFormat="1">
      <c r="B513" s="87" t="s">
        <v>2483</v>
      </c>
      <c r="C513" s="84" t="s">
        <v>2954</v>
      </c>
      <c r="D513" s="97" t="s">
        <v>1948</v>
      </c>
      <c r="E513" s="97" t="s">
        <v>181</v>
      </c>
      <c r="F513" s="107">
        <v>43465</v>
      </c>
      <c r="G513" s="94">
        <v>1868950</v>
      </c>
      <c r="H513" s="96">
        <v>-9.4799999999999995E-2</v>
      </c>
      <c r="I513" s="94">
        <v>-1.7718699999999998</v>
      </c>
      <c r="J513" s="95">
        <v>4.9066102518301293E-6</v>
      </c>
      <c r="K513" s="95">
        <f>I513/'סכום נכסי הקרן'!$C$42</f>
        <v>-2.7036769693470908E-8</v>
      </c>
    </row>
    <row r="514" spans="2:11" s="140" customFormat="1">
      <c r="B514" s="83"/>
      <c r="C514" s="84"/>
      <c r="D514" s="84"/>
      <c r="E514" s="84"/>
      <c r="F514" s="84"/>
      <c r="G514" s="94"/>
      <c r="H514" s="96"/>
      <c r="I514" s="84"/>
      <c r="J514" s="95"/>
      <c r="K514" s="84"/>
    </row>
    <row r="515" spans="2:11" s="140" customFormat="1">
      <c r="B515" s="102" t="s">
        <v>249</v>
      </c>
      <c r="C515" s="82"/>
      <c r="D515" s="82"/>
      <c r="E515" s="82"/>
      <c r="F515" s="82"/>
      <c r="G515" s="91"/>
      <c r="H515" s="93"/>
      <c r="I515" s="91">
        <f>SUM(I516:I825)</f>
        <v>47539.199240000002</v>
      </c>
      <c r="J515" s="92">
        <v>-0.13164415519936529</v>
      </c>
      <c r="K515" s="92">
        <f>I515/'סכום נכסי הקרן'!$C$42</f>
        <v>7.2539541911308808E-4</v>
      </c>
    </row>
    <row r="516" spans="2:11" s="140" customFormat="1">
      <c r="B516" s="87" t="s">
        <v>2955</v>
      </c>
      <c r="C516" s="84" t="s">
        <v>2956</v>
      </c>
      <c r="D516" s="97" t="s">
        <v>1948</v>
      </c>
      <c r="E516" s="97" t="s">
        <v>183</v>
      </c>
      <c r="F516" s="107">
        <v>43342</v>
      </c>
      <c r="G516" s="94">
        <v>17784709.760000002</v>
      </c>
      <c r="H516" s="96">
        <v>2.9420000000000002</v>
      </c>
      <c r="I516" s="94">
        <v>523.23302999999999</v>
      </c>
      <c r="J516" s="95">
        <v>-1.4489215061455646E-3</v>
      </c>
      <c r="K516" s="95">
        <f>I516/'סכום נכסי הקרן'!$C$42</f>
        <v>7.9839553286228427E-6</v>
      </c>
    </row>
    <row r="517" spans="2:11" s="140" customFormat="1">
      <c r="B517" s="87" t="s">
        <v>2955</v>
      </c>
      <c r="C517" s="84" t="s">
        <v>2957</v>
      </c>
      <c r="D517" s="97" t="s">
        <v>1948</v>
      </c>
      <c r="E517" s="97" t="s">
        <v>183</v>
      </c>
      <c r="F517" s="107">
        <v>43319</v>
      </c>
      <c r="G517" s="94">
        <v>48441663.159999996</v>
      </c>
      <c r="H517" s="96">
        <v>2.2097000000000002</v>
      </c>
      <c r="I517" s="94">
        <v>1070.42046</v>
      </c>
      <c r="J517" s="95">
        <v>-2.9641768317115384E-3</v>
      </c>
      <c r="K517" s="95">
        <f>I517/'סכום נכסי הקרן'!$C$42</f>
        <v>1.6333428215500681E-5</v>
      </c>
    </row>
    <row r="518" spans="2:11" s="140" customFormat="1">
      <c r="B518" s="87" t="s">
        <v>2955</v>
      </c>
      <c r="C518" s="84" t="s">
        <v>2958</v>
      </c>
      <c r="D518" s="97" t="s">
        <v>1948</v>
      </c>
      <c r="E518" s="97" t="s">
        <v>181</v>
      </c>
      <c r="F518" s="107">
        <v>43383</v>
      </c>
      <c r="G518" s="94">
        <v>449760</v>
      </c>
      <c r="H518" s="96">
        <v>-2.1307999999999998</v>
      </c>
      <c r="I518" s="94">
        <v>-9.5834700000000002</v>
      </c>
      <c r="J518" s="95">
        <v>2.6538263049832377E-5</v>
      </c>
      <c r="K518" s="95">
        <f>I518/'סכום נכסי הקרן'!$C$42</f>
        <v>-1.4623311600415814E-7</v>
      </c>
    </row>
    <row r="519" spans="2:11" s="140" customFormat="1">
      <c r="B519" s="87" t="s">
        <v>2955</v>
      </c>
      <c r="C519" s="84" t="s">
        <v>2959</v>
      </c>
      <c r="D519" s="97" t="s">
        <v>1948</v>
      </c>
      <c r="E519" s="97" t="s">
        <v>183</v>
      </c>
      <c r="F519" s="107">
        <v>43410</v>
      </c>
      <c r="G519" s="94">
        <v>858320</v>
      </c>
      <c r="H519" s="96">
        <v>-0.32500000000000001</v>
      </c>
      <c r="I519" s="94">
        <v>-2.7896900000000002</v>
      </c>
      <c r="J519" s="95">
        <v>7.7251274379203863E-6</v>
      </c>
      <c r="K519" s="95">
        <f>I519/'סכום נכסי הקרן'!$C$42</f>
        <v>-4.2567573267891475E-8</v>
      </c>
    </row>
    <row r="520" spans="2:11" s="140" customFormat="1">
      <c r="B520" s="87" t="s">
        <v>2955</v>
      </c>
      <c r="C520" s="84" t="s">
        <v>2960</v>
      </c>
      <c r="D520" s="97" t="s">
        <v>1948</v>
      </c>
      <c r="E520" s="97" t="s">
        <v>181</v>
      </c>
      <c r="F520" s="107">
        <v>43389</v>
      </c>
      <c r="G520" s="94">
        <v>1038956.49</v>
      </c>
      <c r="H520" s="96">
        <v>1.2743</v>
      </c>
      <c r="I520" s="94">
        <v>13.23977</v>
      </c>
      <c r="J520" s="95">
        <v>-3.6663181392468406E-5</v>
      </c>
      <c r="K520" s="95">
        <f>I520/'סכום נכסי הקרן'!$C$42</f>
        <v>2.0202419606659935E-7</v>
      </c>
    </row>
    <row r="521" spans="2:11" s="140" customFormat="1">
      <c r="B521" s="87" t="s">
        <v>2955</v>
      </c>
      <c r="C521" s="84" t="s">
        <v>2961</v>
      </c>
      <c r="D521" s="97" t="s">
        <v>1948</v>
      </c>
      <c r="E521" s="97" t="s">
        <v>181</v>
      </c>
      <c r="F521" s="107">
        <v>43286</v>
      </c>
      <c r="G521" s="94">
        <v>189863.6</v>
      </c>
      <c r="H521" s="96">
        <v>0.60870000000000002</v>
      </c>
      <c r="I521" s="94">
        <v>1.1557599999999999</v>
      </c>
      <c r="J521" s="95">
        <v>-3.2004965740461715E-6</v>
      </c>
      <c r="K521" s="95">
        <f>I521/'סכום נכסי הקרן'!$C$42</f>
        <v>1.7635614881975504E-8</v>
      </c>
    </row>
    <row r="522" spans="2:11" s="140" customFormat="1">
      <c r="B522" s="87" t="s">
        <v>2955</v>
      </c>
      <c r="C522" s="84" t="s">
        <v>2962</v>
      </c>
      <c r="D522" s="97" t="s">
        <v>1948</v>
      </c>
      <c r="E522" s="97" t="s">
        <v>183</v>
      </c>
      <c r="F522" s="107">
        <v>43335</v>
      </c>
      <c r="G522" s="94">
        <v>792654.78</v>
      </c>
      <c r="H522" s="96">
        <v>2.0800999999999998</v>
      </c>
      <c r="I522" s="94">
        <v>16.488009999999999</v>
      </c>
      <c r="J522" s="95">
        <v>-4.5658111993700266E-5</v>
      </c>
      <c r="K522" s="95">
        <f>I522/'סכום נכסי הקרן'!$C$42</f>
        <v>2.5158873341365071E-7</v>
      </c>
    </row>
    <row r="523" spans="2:11" s="140" customFormat="1">
      <c r="B523" s="87" t="s">
        <v>2955</v>
      </c>
      <c r="C523" s="84" t="s">
        <v>2963</v>
      </c>
      <c r="D523" s="97" t="s">
        <v>1948</v>
      </c>
      <c r="E523" s="97" t="s">
        <v>181</v>
      </c>
      <c r="F523" s="107">
        <v>43383</v>
      </c>
      <c r="G523" s="94">
        <v>730860</v>
      </c>
      <c r="H523" s="96">
        <v>-2.1598999999999999</v>
      </c>
      <c r="I523" s="94">
        <v>-15.786040000000002</v>
      </c>
      <c r="J523" s="95">
        <v>4.3714237331068591E-5</v>
      </c>
      <c r="K523" s="95">
        <f>I523/'סכום נכסי הקרן'!$C$42</f>
        <v>-2.4087745029371205E-7</v>
      </c>
    </row>
    <row r="524" spans="2:11" s="140" customFormat="1">
      <c r="B524" s="87" t="s">
        <v>2955</v>
      </c>
      <c r="C524" s="84" t="s">
        <v>2582</v>
      </c>
      <c r="D524" s="97" t="s">
        <v>1948</v>
      </c>
      <c r="E524" s="97" t="s">
        <v>183</v>
      </c>
      <c r="F524" s="107">
        <v>43342</v>
      </c>
      <c r="G524" s="94">
        <v>88923.55</v>
      </c>
      <c r="H524" s="96">
        <v>2.9420000000000002</v>
      </c>
      <c r="I524" s="94">
        <v>2.6161699999999999</v>
      </c>
      <c r="J524" s="95">
        <v>-7.2446209612050711E-6</v>
      </c>
      <c r="K524" s="95">
        <f>I524/'סכום נכסי הקרן'!$C$42</f>
        <v>3.9919850648731451E-8</v>
      </c>
    </row>
    <row r="525" spans="2:11" s="140" customFormat="1">
      <c r="B525" s="87" t="s">
        <v>2955</v>
      </c>
      <c r="C525" s="84" t="s">
        <v>2964</v>
      </c>
      <c r="D525" s="97" t="s">
        <v>1948</v>
      </c>
      <c r="E525" s="97" t="s">
        <v>183</v>
      </c>
      <c r="F525" s="107">
        <v>43319</v>
      </c>
      <c r="G525" s="94">
        <v>24221450</v>
      </c>
      <c r="H525" s="96">
        <v>2.2122000000000002</v>
      </c>
      <c r="I525" s="94">
        <v>535.82681000000002</v>
      </c>
      <c r="J525" s="95">
        <v>-1.4837958310437195E-3</v>
      </c>
      <c r="K525" s="95">
        <f>I525/'סכום נכסי הקרן'!$C$42</f>
        <v>8.1761224342402069E-6</v>
      </c>
    </row>
    <row r="526" spans="2:11" s="140" customFormat="1">
      <c r="B526" s="87" t="s">
        <v>2955</v>
      </c>
      <c r="C526" s="84" t="s">
        <v>2965</v>
      </c>
      <c r="D526" s="97" t="s">
        <v>1948</v>
      </c>
      <c r="E526" s="97" t="s">
        <v>183</v>
      </c>
      <c r="F526" s="107">
        <v>43348</v>
      </c>
      <c r="G526" s="94">
        <v>309002.36</v>
      </c>
      <c r="H526" s="96">
        <v>2.1343000000000001</v>
      </c>
      <c r="I526" s="94">
        <v>6.59504</v>
      </c>
      <c r="J526" s="95">
        <v>-1.8262790653507186E-5</v>
      </c>
      <c r="K526" s="95">
        <f>I526/'סכום נכסי הקרן'!$C$42</f>
        <v>1.0063299090747538E-7</v>
      </c>
    </row>
    <row r="527" spans="2:11" s="140" customFormat="1">
      <c r="B527" s="87" t="s">
        <v>2955</v>
      </c>
      <c r="C527" s="84" t="s">
        <v>2966</v>
      </c>
      <c r="D527" s="97" t="s">
        <v>1948</v>
      </c>
      <c r="E527" s="97" t="s">
        <v>183</v>
      </c>
      <c r="F527" s="107">
        <v>43410</v>
      </c>
      <c r="G527" s="94">
        <v>429160</v>
      </c>
      <c r="H527" s="96">
        <v>-0.56859999999999999</v>
      </c>
      <c r="I527" s="94">
        <v>-2.4403600000000001</v>
      </c>
      <c r="J527" s="95">
        <v>6.7577730838922584E-6</v>
      </c>
      <c r="K527" s="95">
        <f>I527/'סכום נכסי הקרן'!$C$42</f>
        <v>-3.7237185171123546E-8</v>
      </c>
    </row>
    <row r="528" spans="2:11" s="140" customFormat="1">
      <c r="B528" s="87" t="s">
        <v>2955</v>
      </c>
      <c r="C528" s="84" t="s">
        <v>2967</v>
      </c>
      <c r="D528" s="97" t="s">
        <v>1948</v>
      </c>
      <c r="E528" s="97" t="s">
        <v>181</v>
      </c>
      <c r="F528" s="107">
        <v>43299</v>
      </c>
      <c r="G528" s="94">
        <v>131180000</v>
      </c>
      <c r="H528" s="96">
        <v>-1.3918999999999999</v>
      </c>
      <c r="I528" s="94">
        <v>-1825.89804</v>
      </c>
      <c r="J528" s="95">
        <v>5.0562231099688694E-3</v>
      </c>
      <c r="K528" s="95">
        <f>I528/'סכום נכסי הקרן'!$C$42</f>
        <v>-2.7861177620954098E-5</v>
      </c>
    </row>
    <row r="529" spans="2:11" s="140" customFormat="1">
      <c r="B529" s="87" t="s">
        <v>2955</v>
      </c>
      <c r="C529" s="84" t="s">
        <v>2968</v>
      </c>
      <c r="D529" s="97" t="s">
        <v>1948</v>
      </c>
      <c r="E529" s="97" t="s">
        <v>183</v>
      </c>
      <c r="F529" s="107">
        <v>43402</v>
      </c>
      <c r="G529" s="94">
        <v>2483133.96</v>
      </c>
      <c r="H529" s="96">
        <v>0.38929999999999998</v>
      </c>
      <c r="I529" s="94">
        <v>9.6677199999999992</v>
      </c>
      <c r="J529" s="95">
        <v>-2.6771565670067884E-5</v>
      </c>
      <c r="K529" s="95">
        <f>I529/'סכום נכסי הקרן'!$C$42</f>
        <v>1.4751867749945682E-7</v>
      </c>
    </row>
    <row r="530" spans="2:11" s="140" customFormat="1">
      <c r="B530" s="87" t="s">
        <v>2955</v>
      </c>
      <c r="C530" s="84" t="s">
        <v>2969</v>
      </c>
      <c r="D530" s="97" t="s">
        <v>1948</v>
      </c>
      <c r="E530" s="97" t="s">
        <v>184</v>
      </c>
      <c r="F530" s="107">
        <v>43409</v>
      </c>
      <c r="G530" s="94">
        <v>982598.17</v>
      </c>
      <c r="H530" s="96">
        <v>1.8097000000000001</v>
      </c>
      <c r="I530" s="94">
        <v>17.782209999999999</v>
      </c>
      <c r="J530" s="95">
        <v>-4.9241972540985649E-5</v>
      </c>
      <c r="K530" s="95">
        <f>I530/'סכום נכסי הקרן'!$C$42</f>
        <v>2.713367890482571E-7</v>
      </c>
    </row>
    <row r="531" spans="2:11" s="140" customFormat="1">
      <c r="B531" s="87" t="s">
        <v>2955</v>
      </c>
      <c r="C531" s="84" t="s">
        <v>2970</v>
      </c>
      <c r="D531" s="97" t="s">
        <v>1948</v>
      </c>
      <c r="E531" s="97" t="s">
        <v>184</v>
      </c>
      <c r="F531" s="107">
        <v>43360</v>
      </c>
      <c r="G531" s="94">
        <v>13088653.16</v>
      </c>
      <c r="H531" s="96">
        <v>2.8001</v>
      </c>
      <c r="I531" s="94">
        <v>366.49234000000001</v>
      </c>
      <c r="J531" s="95">
        <v>-1.0148798008099995E-3</v>
      </c>
      <c r="K531" s="95">
        <f>I531/'סכום נכסי הקרן'!$C$42</f>
        <v>5.5922663575777218E-6</v>
      </c>
    </row>
    <row r="532" spans="2:11" s="140" customFormat="1">
      <c r="B532" s="87" t="s">
        <v>2955</v>
      </c>
      <c r="C532" s="84" t="s">
        <v>2971</v>
      </c>
      <c r="D532" s="97" t="s">
        <v>1948</v>
      </c>
      <c r="E532" s="97" t="s">
        <v>181</v>
      </c>
      <c r="F532" s="107">
        <v>43286</v>
      </c>
      <c r="G532" s="94">
        <v>7762453.0800000001</v>
      </c>
      <c r="H532" s="96">
        <v>0.65610000000000002</v>
      </c>
      <c r="I532" s="94">
        <v>50.926000000000002</v>
      </c>
      <c r="J532" s="95">
        <v>-1.410227802743436E-4</v>
      </c>
      <c r="K532" s="95">
        <f>I532/'סכום נכסי הקרן'!$C$42</f>
        <v>7.7707423987634514E-7</v>
      </c>
    </row>
    <row r="533" spans="2:11" s="140" customFormat="1">
      <c r="B533" s="87" t="s">
        <v>2955</v>
      </c>
      <c r="C533" s="84" t="s">
        <v>2972</v>
      </c>
      <c r="D533" s="97" t="s">
        <v>1948</v>
      </c>
      <c r="E533" s="97" t="s">
        <v>183</v>
      </c>
      <c r="F533" s="107">
        <v>43319</v>
      </c>
      <c r="G533" s="94">
        <v>2708398.5</v>
      </c>
      <c r="H533" s="96">
        <v>2.2122000000000002</v>
      </c>
      <c r="I533" s="94">
        <v>59.915179999999999</v>
      </c>
      <c r="J533" s="95">
        <v>-1.6591535294815509E-4</v>
      </c>
      <c r="K533" s="95">
        <f>I533/'סכום נכסי הקרן'!$C$42</f>
        <v>9.142391500521226E-7</v>
      </c>
    </row>
    <row r="534" spans="2:11" s="140" customFormat="1">
      <c r="B534" s="87" t="s">
        <v>2955</v>
      </c>
      <c r="C534" s="84" t="s">
        <v>2973</v>
      </c>
      <c r="D534" s="97" t="s">
        <v>1948</v>
      </c>
      <c r="E534" s="97" t="s">
        <v>181</v>
      </c>
      <c r="F534" s="107">
        <v>43375</v>
      </c>
      <c r="G534" s="94">
        <v>43233932.149999999</v>
      </c>
      <c r="H534" s="96">
        <v>6.0614999999999997</v>
      </c>
      <c r="I534" s="94">
        <v>2620.6194300000002</v>
      </c>
      <c r="J534" s="95">
        <v>-7.2569421917991908E-3</v>
      </c>
      <c r="K534" s="95">
        <f>I534/'סכום נכסי הקרן'!$C$42</f>
        <v>3.9987744012340081E-5</v>
      </c>
    </row>
    <row r="535" spans="2:11" s="140" customFormat="1">
      <c r="B535" s="87" t="s">
        <v>2955</v>
      </c>
      <c r="C535" s="84" t="s">
        <v>2974</v>
      </c>
      <c r="D535" s="97" t="s">
        <v>1948</v>
      </c>
      <c r="E535" s="97" t="s">
        <v>183</v>
      </c>
      <c r="F535" s="107">
        <v>43410</v>
      </c>
      <c r="G535" s="94">
        <v>42386225.700000003</v>
      </c>
      <c r="H535" s="96">
        <v>0.38979999999999998</v>
      </c>
      <c r="I535" s="94">
        <v>165.2139</v>
      </c>
      <c r="J535" s="95">
        <v>-4.5750546907213159E-4</v>
      </c>
      <c r="K535" s="95">
        <f>I535/'סכום נכסי הקרן'!$C$42</f>
        <v>2.520980751669216E-6</v>
      </c>
    </row>
    <row r="536" spans="2:11" s="140" customFormat="1">
      <c r="B536" s="87" t="s">
        <v>2955</v>
      </c>
      <c r="C536" s="84" t="s">
        <v>2975</v>
      </c>
      <c r="D536" s="97" t="s">
        <v>1948</v>
      </c>
      <c r="E536" s="97" t="s">
        <v>183</v>
      </c>
      <c r="F536" s="107">
        <v>43306</v>
      </c>
      <c r="G536" s="94">
        <v>13341.46</v>
      </c>
      <c r="H536" s="96">
        <v>3.2675999999999998</v>
      </c>
      <c r="I536" s="94">
        <v>0.43593999999999999</v>
      </c>
      <c r="J536" s="95">
        <v>-1.2071922168007962E-6</v>
      </c>
      <c r="K536" s="95">
        <f>I536/'סכום נכסי הקרן'!$C$42</f>
        <v>6.6519605728251561E-9</v>
      </c>
    </row>
    <row r="537" spans="2:11" s="140" customFormat="1">
      <c r="B537" s="87" t="s">
        <v>2955</v>
      </c>
      <c r="C537" s="84" t="s">
        <v>2976</v>
      </c>
      <c r="D537" s="97" t="s">
        <v>1948</v>
      </c>
      <c r="E537" s="97" t="s">
        <v>181</v>
      </c>
      <c r="F537" s="107">
        <v>43342</v>
      </c>
      <c r="G537" s="94">
        <v>1746977.66</v>
      </c>
      <c r="H537" s="96">
        <v>-0.68830000000000002</v>
      </c>
      <c r="I537" s="94">
        <v>-12.02445</v>
      </c>
      <c r="J537" s="95">
        <v>3.329775301947592E-5</v>
      </c>
      <c r="K537" s="95">
        <f>I537/'סכום נכסי הקרן'!$C$42</f>
        <v>-1.8347976168717587E-7</v>
      </c>
    </row>
    <row r="538" spans="2:11" s="140" customFormat="1">
      <c r="B538" s="87" t="s">
        <v>2955</v>
      </c>
      <c r="C538" s="84" t="s">
        <v>2977</v>
      </c>
      <c r="D538" s="97" t="s">
        <v>1948</v>
      </c>
      <c r="E538" s="97" t="s">
        <v>181</v>
      </c>
      <c r="F538" s="107">
        <v>43382</v>
      </c>
      <c r="G538" s="94">
        <v>600747.99</v>
      </c>
      <c r="H538" s="96">
        <v>-2.3249</v>
      </c>
      <c r="I538" s="94">
        <v>-13.966559999999999</v>
      </c>
      <c r="J538" s="95">
        <v>3.8675786868562941E-5</v>
      </c>
      <c r="K538" s="95">
        <f>I538/'סכום נכסי הקרן'!$C$42</f>
        <v>-2.1311420484010852E-7</v>
      </c>
    </row>
    <row r="539" spans="2:11" s="140" customFormat="1">
      <c r="B539" s="87" t="s">
        <v>2955</v>
      </c>
      <c r="C539" s="84" t="s">
        <v>2978</v>
      </c>
      <c r="D539" s="97" t="s">
        <v>1948</v>
      </c>
      <c r="E539" s="97" t="s">
        <v>184</v>
      </c>
      <c r="F539" s="107">
        <v>43384</v>
      </c>
      <c r="G539" s="94">
        <v>46426981.979999997</v>
      </c>
      <c r="H539" s="96">
        <v>3.4222000000000001</v>
      </c>
      <c r="I539" s="94">
        <v>1588.8309199999999</v>
      </c>
      <c r="J539" s="95">
        <v>-4.3997438189577655E-3</v>
      </c>
      <c r="K539" s="95">
        <f>I539/'סכום נכסי הקרן'!$C$42</f>
        <v>2.424379647824361E-5</v>
      </c>
    </row>
    <row r="540" spans="2:11" s="140" customFormat="1">
      <c r="B540" s="87" t="s">
        <v>2955</v>
      </c>
      <c r="C540" s="84" t="s">
        <v>2979</v>
      </c>
      <c r="D540" s="97" t="s">
        <v>1948</v>
      </c>
      <c r="E540" s="97" t="s">
        <v>183</v>
      </c>
      <c r="F540" s="107">
        <v>43319</v>
      </c>
      <c r="G540" s="94">
        <v>506448.5</v>
      </c>
      <c r="H540" s="96">
        <v>2.2122000000000002</v>
      </c>
      <c r="I540" s="94">
        <v>11.20365</v>
      </c>
      <c r="J540" s="95">
        <v>-3.1024817818415927E-5</v>
      </c>
      <c r="K540" s="95">
        <f>I540/'סכום נכסי הקרן'!$C$42</f>
        <v>1.7095526465048529E-7</v>
      </c>
    </row>
    <row r="541" spans="2:11" s="140" customFormat="1">
      <c r="B541" s="87" t="s">
        <v>2955</v>
      </c>
      <c r="C541" s="84" t="s">
        <v>2980</v>
      </c>
      <c r="D541" s="97" t="s">
        <v>1948</v>
      </c>
      <c r="E541" s="97" t="s">
        <v>183</v>
      </c>
      <c r="F541" s="107">
        <v>43279</v>
      </c>
      <c r="G541" s="94">
        <v>22749173.379999999</v>
      </c>
      <c r="H541" s="96">
        <v>2.4068000000000001</v>
      </c>
      <c r="I541" s="94">
        <v>547.53548000000001</v>
      </c>
      <c r="J541" s="95">
        <v>-1.5162191353816764E-3</v>
      </c>
      <c r="K541" s="95">
        <f>I541/'סכום נכסי הקרן'!$C$42</f>
        <v>8.3547837435952118E-6</v>
      </c>
    </row>
    <row r="542" spans="2:11" s="140" customFormat="1">
      <c r="B542" s="87" t="s">
        <v>2955</v>
      </c>
      <c r="C542" s="84" t="s">
        <v>2981</v>
      </c>
      <c r="D542" s="97" t="s">
        <v>1948</v>
      </c>
      <c r="E542" s="97" t="s">
        <v>183</v>
      </c>
      <c r="F542" s="107">
        <v>43321</v>
      </c>
      <c r="G542" s="94">
        <v>308587.83</v>
      </c>
      <c r="H542" s="96">
        <v>2.3117000000000001</v>
      </c>
      <c r="I542" s="94">
        <v>7.1335100000000002</v>
      </c>
      <c r="J542" s="95">
        <v>-1.9753905928500821E-5</v>
      </c>
      <c r="K542" s="95">
        <f>I542/'סכום נכסי הקרן'!$C$42</f>
        <v>1.0884944548757622E-7</v>
      </c>
    </row>
    <row r="543" spans="2:11" s="140" customFormat="1">
      <c r="B543" s="87" t="s">
        <v>2955</v>
      </c>
      <c r="C543" s="84" t="s">
        <v>2982</v>
      </c>
      <c r="D543" s="97" t="s">
        <v>1948</v>
      </c>
      <c r="E543" s="97" t="s">
        <v>181</v>
      </c>
      <c r="F543" s="107">
        <v>43314</v>
      </c>
      <c r="G543" s="94">
        <v>33556229.479999997</v>
      </c>
      <c r="H543" s="96">
        <v>-0.41470000000000001</v>
      </c>
      <c r="I543" s="94">
        <v>-139.16175000000001</v>
      </c>
      <c r="J543" s="95">
        <v>3.8536262209565129E-4</v>
      </c>
      <c r="K543" s="95">
        <f>I543/'סכום נכסי הקרן'!$C$42</f>
        <v>-2.1234538565980438E-6</v>
      </c>
    </row>
    <row r="544" spans="2:11" s="140" customFormat="1">
      <c r="B544" s="87" t="s">
        <v>2955</v>
      </c>
      <c r="C544" s="84" t="s">
        <v>2983</v>
      </c>
      <c r="D544" s="97" t="s">
        <v>1948</v>
      </c>
      <c r="E544" s="97" t="s">
        <v>183</v>
      </c>
      <c r="F544" s="107">
        <v>43319</v>
      </c>
      <c r="G544" s="94">
        <v>231204.75</v>
      </c>
      <c r="H544" s="96">
        <v>2.2122000000000002</v>
      </c>
      <c r="I544" s="94">
        <v>5.1147099999999996</v>
      </c>
      <c r="J544" s="95">
        <v>-1.4163504388661742E-5</v>
      </c>
      <c r="K544" s="95">
        <f>I544/'סכום נכסי הקרן'!$C$42</f>
        <v>7.8044798048893313E-8</v>
      </c>
    </row>
    <row r="545" spans="2:11" s="140" customFormat="1">
      <c r="B545" s="87" t="s">
        <v>2955</v>
      </c>
      <c r="C545" s="84" t="s">
        <v>2984</v>
      </c>
      <c r="D545" s="97" t="s">
        <v>1948</v>
      </c>
      <c r="E545" s="97" t="s">
        <v>181</v>
      </c>
      <c r="F545" s="107">
        <v>43286</v>
      </c>
      <c r="G545" s="94">
        <v>2603021.91</v>
      </c>
      <c r="H545" s="96">
        <v>0.60870000000000002</v>
      </c>
      <c r="I545" s="94">
        <v>15.84526</v>
      </c>
      <c r="J545" s="95">
        <v>-4.3878227612022257E-5</v>
      </c>
      <c r="K545" s="95">
        <f>I545/'סכום נכסי הקרן'!$C$42</f>
        <v>2.4178108176850832E-7</v>
      </c>
    </row>
    <row r="546" spans="2:11" s="140" customFormat="1">
      <c r="B546" s="87" t="s">
        <v>2955</v>
      </c>
      <c r="C546" s="84" t="s">
        <v>2985</v>
      </c>
      <c r="D546" s="97" t="s">
        <v>1948</v>
      </c>
      <c r="E546" s="97" t="s">
        <v>184</v>
      </c>
      <c r="F546" s="107">
        <v>43307</v>
      </c>
      <c r="G546" s="94">
        <v>6440413.2800000003</v>
      </c>
      <c r="H546" s="96">
        <v>3.6898</v>
      </c>
      <c r="I546" s="94">
        <v>237.63619</v>
      </c>
      <c r="J546" s="95">
        <v>-6.5805514290543472E-4</v>
      </c>
      <c r="K546" s="95">
        <f>I546/'סכום נכסי הקרן'!$C$42</f>
        <v>3.6260645193292371E-6</v>
      </c>
    </row>
    <row r="547" spans="2:11" s="140" customFormat="1">
      <c r="B547" s="87" t="s">
        <v>2955</v>
      </c>
      <c r="C547" s="84" t="s">
        <v>2986</v>
      </c>
      <c r="D547" s="97" t="s">
        <v>1948</v>
      </c>
      <c r="E547" s="97" t="s">
        <v>183</v>
      </c>
      <c r="F547" s="107">
        <v>43335</v>
      </c>
      <c r="G547" s="94">
        <v>175749.72</v>
      </c>
      <c r="H547" s="96">
        <v>1.9867999999999999</v>
      </c>
      <c r="I547" s="94">
        <v>3.4918499999999999</v>
      </c>
      <c r="J547" s="95">
        <v>-9.6695282429597198E-6</v>
      </c>
      <c r="K547" s="95">
        <f>I547/'סכום נכסי הקרן'!$C$42</f>
        <v>5.3281755576959031E-8</v>
      </c>
    </row>
    <row r="548" spans="2:11" s="140" customFormat="1">
      <c r="B548" s="87" t="s">
        <v>2955</v>
      </c>
      <c r="C548" s="84" t="s">
        <v>2987</v>
      </c>
      <c r="D548" s="97" t="s">
        <v>1948</v>
      </c>
      <c r="E548" s="97" t="s">
        <v>183</v>
      </c>
      <c r="F548" s="107">
        <v>43370</v>
      </c>
      <c r="G548" s="94">
        <v>1778051.2</v>
      </c>
      <c r="H548" s="96">
        <v>2.9192</v>
      </c>
      <c r="I548" s="94">
        <v>51.905529999999999</v>
      </c>
      <c r="J548" s="95">
        <v>-1.4373526591943898E-4</v>
      </c>
      <c r="K548" s="95">
        <f>I548/'סכום נכסי הקרן'!$C$42</f>
        <v>7.9202078054684891E-7</v>
      </c>
    </row>
    <row r="549" spans="2:11" s="140" customFormat="1">
      <c r="B549" s="87" t="s">
        <v>2955</v>
      </c>
      <c r="C549" s="84" t="s">
        <v>2988</v>
      </c>
      <c r="D549" s="97" t="s">
        <v>1948</v>
      </c>
      <c r="E549" s="97" t="s">
        <v>183</v>
      </c>
      <c r="F549" s="107">
        <v>43390</v>
      </c>
      <c r="G549" s="94">
        <v>5238.32</v>
      </c>
      <c r="H549" s="96">
        <v>1.4568000000000001</v>
      </c>
      <c r="I549" s="94">
        <v>7.6310000000000003E-2</v>
      </c>
      <c r="J549" s="95">
        <v>-2.1131540593675451E-7</v>
      </c>
      <c r="K549" s="95">
        <f>I549/'סכום נכסי הקרן'!$C$42</f>
        <v>1.1644059074925166E-9</v>
      </c>
    </row>
    <row r="550" spans="2:11" s="140" customFormat="1">
      <c r="B550" s="87" t="s">
        <v>2955</v>
      </c>
      <c r="C550" s="84" t="s">
        <v>2989</v>
      </c>
      <c r="D550" s="97" t="s">
        <v>1948</v>
      </c>
      <c r="E550" s="97" t="s">
        <v>183</v>
      </c>
      <c r="F550" s="107">
        <v>43319</v>
      </c>
      <c r="G550" s="94">
        <v>6412078.4000000004</v>
      </c>
      <c r="H550" s="96">
        <v>2.2122000000000002</v>
      </c>
      <c r="I550" s="94">
        <v>141.84797</v>
      </c>
      <c r="J550" s="95">
        <v>-3.9280122345504621E-4</v>
      </c>
      <c r="K550" s="95">
        <f>I550/'סכום נכסי הקרן'!$C$42</f>
        <v>2.1644425925019169E-6</v>
      </c>
    </row>
    <row r="551" spans="2:11" s="140" customFormat="1">
      <c r="B551" s="87" t="s">
        <v>2955</v>
      </c>
      <c r="C551" s="84" t="s">
        <v>2990</v>
      </c>
      <c r="D551" s="97" t="s">
        <v>1948</v>
      </c>
      <c r="E551" s="97" t="s">
        <v>183</v>
      </c>
      <c r="F551" s="107">
        <v>43404</v>
      </c>
      <c r="G551" s="94">
        <v>13733.12</v>
      </c>
      <c r="H551" s="96">
        <v>0.54830000000000001</v>
      </c>
      <c r="I551" s="94">
        <v>7.5299999999999992E-2</v>
      </c>
      <c r="J551" s="95">
        <v>-2.0851854366449499E-7</v>
      </c>
      <c r="K551" s="95">
        <f>I551/'סכום נכסי הקרן'!$C$42</f>
        <v>1.1489944284390838E-9</v>
      </c>
    </row>
    <row r="552" spans="2:11" s="140" customFormat="1">
      <c r="B552" s="87" t="s">
        <v>2955</v>
      </c>
      <c r="C552" s="84" t="s">
        <v>2991</v>
      </c>
      <c r="D552" s="97" t="s">
        <v>1948</v>
      </c>
      <c r="E552" s="97" t="s">
        <v>183</v>
      </c>
      <c r="F552" s="107">
        <v>43279</v>
      </c>
      <c r="G552" s="94">
        <v>2200113.48</v>
      </c>
      <c r="H552" s="96">
        <v>2.4068000000000001</v>
      </c>
      <c r="I552" s="94">
        <v>52.953139999999998</v>
      </c>
      <c r="J552" s="95">
        <v>-1.4663627669670806E-4</v>
      </c>
      <c r="K552" s="95">
        <f>I552/'סכום נכסי הקרן'!$C$42</f>
        <v>8.0800614645889491E-7</v>
      </c>
    </row>
    <row r="553" spans="2:11" s="140" customFormat="1">
      <c r="B553" s="87" t="s">
        <v>2955</v>
      </c>
      <c r="C553" s="84" t="s">
        <v>2992</v>
      </c>
      <c r="D553" s="97" t="s">
        <v>1948</v>
      </c>
      <c r="E553" s="97" t="s">
        <v>181</v>
      </c>
      <c r="F553" s="107">
        <v>43417</v>
      </c>
      <c r="G553" s="94">
        <v>1636950.62</v>
      </c>
      <c r="H553" s="96">
        <v>2.8279999999999998</v>
      </c>
      <c r="I553" s="94">
        <v>46.293019999999999</v>
      </c>
      <c r="J553" s="95">
        <v>-1.2819326842272697E-4</v>
      </c>
      <c r="K553" s="95">
        <f>I553/'סכום נכסי הקרן'!$C$42</f>
        <v>7.0638010698033303E-7</v>
      </c>
    </row>
    <row r="554" spans="2:11" s="140" customFormat="1">
      <c r="B554" s="87" t="s">
        <v>2955</v>
      </c>
      <c r="C554" s="84" t="s">
        <v>2993</v>
      </c>
      <c r="D554" s="97" t="s">
        <v>1948</v>
      </c>
      <c r="E554" s="97" t="s">
        <v>181</v>
      </c>
      <c r="F554" s="107">
        <v>43377</v>
      </c>
      <c r="G554" s="94">
        <v>202412.24</v>
      </c>
      <c r="H554" s="96">
        <v>-0.1285</v>
      </c>
      <c r="I554" s="94">
        <v>-0.2601</v>
      </c>
      <c r="J554" s="95">
        <v>7.2026126437098476E-7</v>
      </c>
      <c r="K554" s="95">
        <f>I554/'סכום נכסי הקרן'!$C$42</f>
        <v>-3.9688373285126925E-9</v>
      </c>
    </row>
    <row r="555" spans="2:11" s="140" customFormat="1">
      <c r="B555" s="87" t="s">
        <v>2955</v>
      </c>
      <c r="C555" s="84" t="s">
        <v>2994</v>
      </c>
      <c r="D555" s="97" t="s">
        <v>1948</v>
      </c>
      <c r="E555" s="97" t="s">
        <v>184</v>
      </c>
      <c r="F555" s="107">
        <v>43360</v>
      </c>
      <c r="G555" s="94">
        <v>572937.27</v>
      </c>
      <c r="H555" s="96">
        <v>2.8001</v>
      </c>
      <c r="I555" s="94">
        <v>16.042680000000001</v>
      </c>
      <c r="J555" s="95">
        <v>-4.4424917265279161E-5</v>
      </c>
      <c r="K555" s="95">
        <f>I555/'סכום נכסי הקרן'!$C$42</f>
        <v>2.447934918622991E-7</v>
      </c>
    </row>
    <row r="556" spans="2:11" s="140" customFormat="1">
      <c r="B556" s="87" t="s">
        <v>2955</v>
      </c>
      <c r="C556" s="84" t="s">
        <v>2995</v>
      </c>
      <c r="D556" s="97" t="s">
        <v>1948</v>
      </c>
      <c r="E556" s="97" t="s">
        <v>183</v>
      </c>
      <c r="F556" s="107">
        <v>43342</v>
      </c>
      <c r="G556" s="94">
        <v>155616.21</v>
      </c>
      <c r="H556" s="96">
        <v>2.9420000000000002</v>
      </c>
      <c r="I556" s="94">
        <v>4.57829</v>
      </c>
      <c r="J556" s="95">
        <v>-1.2678065913329626E-5</v>
      </c>
      <c r="K556" s="95">
        <f>I556/'סכום נכסי הקרן'!$C$42</f>
        <v>6.9859624193603903E-8</v>
      </c>
    </row>
    <row r="557" spans="2:11" s="140" customFormat="1">
      <c r="B557" s="87" t="s">
        <v>2955</v>
      </c>
      <c r="C557" s="84" t="s">
        <v>2996</v>
      </c>
      <c r="D557" s="97" t="s">
        <v>1948</v>
      </c>
      <c r="E557" s="97" t="s">
        <v>183</v>
      </c>
      <c r="F557" s="107">
        <v>43321</v>
      </c>
      <c r="G557" s="94">
        <v>74039041.439999998</v>
      </c>
      <c r="H557" s="96">
        <v>2.266</v>
      </c>
      <c r="I557" s="94">
        <v>1677.72894</v>
      </c>
      <c r="J557" s="95">
        <v>-4.6459175993702117E-3</v>
      </c>
      <c r="K557" s="95">
        <f>I557/'סכום נכסי הקרן'!$C$42</f>
        <v>2.5600281600146215E-5</v>
      </c>
    </row>
    <row r="558" spans="2:11" s="140" customFormat="1">
      <c r="B558" s="87" t="s">
        <v>2955</v>
      </c>
      <c r="C558" s="84" t="s">
        <v>2997</v>
      </c>
      <c r="D558" s="97" t="s">
        <v>1948</v>
      </c>
      <c r="E558" s="97" t="s">
        <v>183</v>
      </c>
      <c r="F558" s="107">
        <v>43306</v>
      </c>
      <c r="G558" s="94">
        <v>2201340.2000000002</v>
      </c>
      <c r="H558" s="96">
        <v>3.2675000000000001</v>
      </c>
      <c r="I558" s="94">
        <v>71.929679999999991</v>
      </c>
      <c r="J558" s="95">
        <v>-1.9918555272049337E-4</v>
      </c>
      <c r="K558" s="95">
        <f>I558/'סכום נכסי הקרן'!$C$42</f>
        <v>1.0975670857822868E-6</v>
      </c>
    </row>
    <row r="559" spans="2:11" s="140" customFormat="1">
      <c r="B559" s="87" t="s">
        <v>2955</v>
      </c>
      <c r="C559" s="84" t="s">
        <v>2998</v>
      </c>
      <c r="D559" s="97" t="s">
        <v>1948</v>
      </c>
      <c r="E559" s="97" t="s">
        <v>183</v>
      </c>
      <c r="F559" s="107">
        <v>43410</v>
      </c>
      <c r="G559" s="94">
        <v>1072900</v>
      </c>
      <c r="H559" s="96">
        <v>-0.32500000000000001</v>
      </c>
      <c r="I559" s="94">
        <v>-3.48712</v>
      </c>
      <c r="J559" s="95">
        <v>9.6564300661797328E-6</v>
      </c>
      <c r="K559" s="95">
        <f>I559/'סכום נכסי הקרן'!$C$42</f>
        <v>-5.3209581026540481E-8</v>
      </c>
    </row>
    <row r="560" spans="2:11" s="140" customFormat="1">
      <c r="B560" s="87" t="s">
        <v>2955</v>
      </c>
      <c r="C560" s="84" t="s">
        <v>2999</v>
      </c>
      <c r="D560" s="97" t="s">
        <v>1948</v>
      </c>
      <c r="E560" s="97" t="s">
        <v>183</v>
      </c>
      <c r="F560" s="107">
        <v>43390</v>
      </c>
      <c r="G560" s="94">
        <v>17461.03</v>
      </c>
      <c r="H560" s="96">
        <v>1.4565999999999999</v>
      </c>
      <c r="I560" s="94">
        <v>0.25434000000000001</v>
      </c>
      <c r="J560" s="95">
        <v>-7.0431084190740587E-7</v>
      </c>
      <c r="K560" s="95">
        <f>I560/'סכום נכסי הקרן'!$C$42</f>
        <v>3.8809461212376707E-9</v>
      </c>
    </row>
    <row r="561" spans="2:11" s="140" customFormat="1">
      <c r="B561" s="87" t="s">
        <v>2955</v>
      </c>
      <c r="C561" s="84" t="s">
        <v>3000</v>
      </c>
      <c r="D561" s="97" t="s">
        <v>1948</v>
      </c>
      <c r="E561" s="97" t="s">
        <v>184</v>
      </c>
      <c r="F561" s="107">
        <v>43389</v>
      </c>
      <c r="G561" s="94">
        <v>147540928.88999999</v>
      </c>
      <c r="H561" s="96">
        <v>3.589</v>
      </c>
      <c r="I561" s="94">
        <v>5295.2350900000001</v>
      </c>
      <c r="J561" s="95">
        <v>-1.4663409154421396E-2</v>
      </c>
      <c r="K561" s="95">
        <f>I561/'סכום נכסי הקרן'!$C$42</f>
        <v>8.079941056686761E-5</v>
      </c>
    </row>
    <row r="562" spans="2:11" s="140" customFormat="1">
      <c r="B562" s="87" t="s">
        <v>2955</v>
      </c>
      <c r="C562" s="84" t="s">
        <v>3001</v>
      </c>
      <c r="D562" s="97" t="s">
        <v>1948</v>
      </c>
      <c r="E562" s="97" t="s">
        <v>181</v>
      </c>
      <c r="F562" s="107">
        <v>43405</v>
      </c>
      <c r="G562" s="94">
        <v>578164.5</v>
      </c>
      <c r="H562" s="96">
        <v>2.1065</v>
      </c>
      <c r="I562" s="94">
        <v>12.17901</v>
      </c>
      <c r="J562" s="95">
        <v>-3.3725756022248623E-5</v>
      </c>
      <c r="K562" s="95">
        <f>I562/'סכום נכסי הקרן'!$C$42</f>
        <v>1.8583817574905561E-7</v>
      </c>
    </row>
    <row r="563" spans="2:11" s="140" customFormat="1">
      <c r="B563" s="87" t="s">
        <v>2955</v>
      </c>
      <c r="C563" s="84" t="s">
        <v>3002</v>
      </c>
      <c r="D563" s="97" t="s">
        <v>1948</v>
      </c>
      <c r="E563" s="97" t="s">
        <v>183</v>
      </c>
      <c r="F563" s="107">
        <v>43410</v>
      </c>
      <c r="G563" s="94">
        <v>5579080</v>
      </c>
      <c r="H563" s="96">
        <v>-0.3266</v>
      </c>
      <c r="I563" s="94">
        <v>-18.221720000000001</v>
      </c>
      <c r="J563" s="95">
        <v>5.0459050696709193E-5</v>
      </c>
      <c r="K563" s="95">
        <f>I563/'סכום נכסי הקרן'!$C$42</f>
        <v>-2.7804322385892467E-7</v>
      </c>
    </row>
    <row r="564" spans="2:11" s="140" customFormat="1">
      <c r="B564" s="87" t="s">
        <v>2955</v>
      </c>
      <c r="C564" s="84" t="s">
        <v>2988</v>
      </c>
      <c r="D564" s="97" t="s">
        <v>1948</v>
      </c>
      <c r="E564" s="97" t="s">
        <v>183</v>
      </c>
      <c r="F564" s="107">
        <v>43306</v>
      </c>
      <c r="G564" s="94">
        <v>6437252.4000000004</v>
      </c>
      <c r="H564" s="96">
        <v>3.2675000000000001</v>
      </c>
      <c r="I564" s="94">
        <v>210.33982</v>
      </c>
      <c r="J564" s="95">
        <v>-5.8246683852658727E-4</v>
      </c>
      <c r="K564" s="95">
        <f>I564/'סכום נכסי הקרן'!$C$42</f>
        <v>3.209552207953251E-6</v>
      </c>
    </row>
    <row r="565" spans="2:11" s="140" customFormat="1">
      <c r="B565" s="87" t="s">
        <v>2955</v>
      </c>
      <c r="C565" s="84" t="s">
        <v>3003</v>
      </c>
      <c r="D565" s="97" t="s">
        <v>1948</v>
      </c>
      <c r="E565" s="97" t="s">
        <v>181</v>
      </c>
      <c r="F565" s="107">
        <v>43409</v>
      </c>
      <c r="G565" s="94">
        <v>1456497</v>
      </c>
      <c r="H565" s="96">
        <v>2.3599000000000001</v>
      </c>
      <c r="I565" s="94">
        <v>34.371610000000004</v>
      </c>
      <c r="J565" s="95">
        <v>-9.5180850738432859E-5</v>
      </c>
      <c r="K565" s="95">
        <f>I565/'סכום נכסי הקרן'!$C$42</f>
        <v>5.2447262133441042E-7</v>
      </c>
    </row>
    <row r="566" spans="2:11" s="140" customFormat="1">
      <c r="B566" s="87" t="s">
        <v>2955</v>
      </c>
      <c r="C566" s="84" t="s">
        <v>2862</v>
      </c>
      <c r="D566" s="97" t="s">
        <v>1948</v>
      </c>
      <c r="E566" s="97" t="s">
        <v>183</v>
      </c>
      <c r="F566" s="107">
        <v>43410</v>
      </c>
      <c r="G566" s="94">
        <v>429160</v>
      </c>
      <c r="H566" s="96">
        <v>-0.32500000000000001</v>
      </c>
      <c r="I566" s="94">
        <v>-1.3948499999999999</v>
      </c>
      <c r="J566" s="95">
        <v>3.8625775648130259E-6</v>
      </c>
      <c r="K566" s="95">
        <f>I566/'סכום נכסי הקרן'!$C$42</f>
        <v>-2.1283862928396497E-8</v>
      </c>
    </row>
    <row r="567" spans="2:11" s="140" customFormat="1">
      <c r="B567" s="87" t="s">
        <v>2955</v>
      </c>
      <c r="C567" s="84" t="s">
        <v>2529</v>
      </c>
      <c r="D567" s="97" t="s">
        <v>1948</v>
      </c>
      <c r="E567" s="97" t="s">
        <v>181</v>
      </c>
      <c r="F567" s="107">
        <v>43375</v>
      </c>
      <c r="G567" s="94">
        <v>357148.42</v>
      </c>
      <c r="H567" s="96">
        <v>6.0614999999999997</v>
      </c>
      <c r="I567" s="94">
        <v>21.648520000000001</v>
      </c>
      <c r="J567" s="95">
        <v>-5.9948444394312001E-5</v>
      </c>
      <c r="K567" s="95">
        <f>I567/'סכום נכסי הקרן'!$C$42</f>
        <v>3.3033238863150171E-7</v>
      </c>
    </row>
    <row r="568" spans="2:11" s="140" customFormat="1">
      <c r="B568" s="87" t="s">
        <v>2955</v>
      </c>
      <c r="C568" s="84" t="s">
        <v>3004</v>
      </c>
      <c r="D568" s="97" t="s">
        <v>1948</v>
      </c>
      <c r="E568" s="97" t="s">
        <v>181</v>
      </c>
      <c r="F568" s="107">
        <v>43375</v>
      </c>
      <c r="G568" s="94">
        <v>939868.08</v>
      </c>
      <c r="H568" s="96">
        <v>6.0614999999999997</v>
      </c>
      <c r="I568" s="94">
        <v>56.969980000000007</v>
      </c>
      <c r="J568" s="95">
        <v>-1.5775959179542375E-4</v>
      </c>
      <c r="K568" s="95">
        <f>I568/'סכום נכסי הקרן'!$C$42</f>
        <v>8.692986667767072E-7</v>
      </c>
    </row>
    <row r="569" spans="2:11" s="140" customFormat="1">
      <c r="B569" s="87" t="s">
        <v>2955</v>
      </c>
      <c r="C569" s="84" t="s">
        <v>3005</v>
      </c>
      <c r="D569" s="97" t="s">
        <v>1948</v>
      </c>
      <c r="E569" s="97" t="s">
        <v>183</v>
      </c>
      <c r="F569" s="107">
        <v>43306</v>
      </c>
      <c r="G569" s="94">
        <v>140752.35</v>
      </c>
      <c r="H569" s="96">
        <v>3.2675000000000001</v>
      </c>
      <c r="I569" s="94">
        <v>4.5991400000000002</v>
      </c>
      <c r="J569" s="95">
        <v>-1.2735803119643103E-5</v>
      </c>
      <c r="K569" s="95">
        <f>I569/'סכום נכסי הקרן'!$C$42</f>
        <v>7.0177772053271293E-8</v>
      </c>
    </row>
    <row r="570" spans="2:11" s="140" customFormat="1">
      <c r="B570" s="87" t="s">
        <v>2955</v>
      </c>
      <c r="C570" s="84" t="s">
        <v>3006</v>
      </c>
      <c r="D570" s="97" t="s">
        <v>1948</v>
      </c>
      <c r="E570" s="97" t="s">
        <v>181</v>
      </c>
      <c r="F570" s="107">
        <v>43405</v>
      </c>
      <c r="G570" s="94">
        <v>1156329</v>
      </c>
      <c r="H570" s="96">
        <v>2.1065</v>
      </c>
      <c r="I570" s="94">
        <v>24.35802</v>
      </c>
      <c r="J570" s="95">
        <v>-6.7451512044497245E-5</v>
      </c>
      <c r="K570" s="95">
        <f>I570/'סכום נכסי הקרן'!$C$42</f>
        <v>3.7167635149811123E-7</v>
      </c>
    </row>
    <row r="571" spans="2:11" s="140" customFormat="1">
      <c r="B571" s="87" t="s">
        <v>2955</v>
      </c>
      <c r="C571" s="84" t="s">
        <v>3007</v>
      </c>
      <c r="D571" s="97" t="s">
        <v>1948</v>
      </c>
      <c r="E571" s="97" t="s">
        <v>183</v>
      </c>
      <c r="F571" s="107">
        <v>43279</v>
      </c>
      <c r="G571" s="94">
        <v>96696151.200000003</v>
      </c>
      <c r="H571" s="96">
        <v>2.2970000000000002</v>
      </c>
      <c r="I571" s="94">
        <v>2221.1547799999998</v>
      </c>
      <c r="J571" s="95">
        <v>-6.1507564406245918E-3</v>
      </c>
      <c r="K571" s="95">
        <f>I571/'סכום נכסי הקרן'!$C$42</f>
        <v>3.3892356798417519E-5</v>
      </c>
    </row>
    <row r="572" spans="2:11" s="140" customFormat="1">
      <c r="B572" s="87" t="s">
        <v>2955</v>
      </c>
      <c r="C572" s="84" t="s">
        <v>3008</v>
      </c>
      <c r="D572" s="97" t="s">
        <v>1948</v>
      </c>
      <c r="E572" s="97" t="s">
        <v>183</v>
      </c>
      <c r="F572" s="107">
        <v>43402</v>
      </c>
      <c r="G572" s="94">
        <v>15471.93</v>
      </c>
      <c r="H572" s="96">
        <v>-8.7900000000000006E-2</v>
      </c>
      <c r="I572" s="94">
        <v>-1.3599999999999999E-2</v>
      </c>
      <c r="J572" s="95">
        <v>3.7660719705672401E-8</v>
      </c>
      <c r="K572" s="95">
        <f>I572/'סכום נכסי הקרן'!$C$42</f>
        <v>-2.0752090606602312E-10</v>
      </c>
    </row>
    <row r="573" spans="2:11" s="140" customFormat="1">
      <c r="B573" s="87" t="s">
        <v>2955</v>
      </c>
      <c r="C573" s="84" t="s">
        <v>3009</v>
      </c>
      <c r="D573" s="97" t="s">
        <v>1948</v>
      </c>
      <c r="E573" s="97" t="s">
        <v>183</v>
      </c>
      <c r="F573" s="107">
        <v>43306</v>
      </c>
      <c r="G573" s="94">
        <v>351147.12</v>
      </c>
      <c r="H573" s="96">
        <v>3.2675000000000001</v>
      </c>
      <c r="I573" s="94">
        <v>11.473879999999999</v>
      </c>
      <c r="J573" s="95">
        <v>-3.1773130780626504E-5</v>
      </c>
      <c r="K573" s="95">
        <f>I573/'סכום נכסי הקרן'!$C$42</f>
        <v>1.7507867453623685E-7</v>
      </c>
    </row>
    <row r="574" spans="2:11" s="140" customFormat="1">
      <c r="B574" s="87" t="s">
        <v>2955</v>
      </c>
      <c r="C574" s="84" t="s">
        <v>2991</v>
      </c>
      <c r="D574" s="97" t="s">
        <v>1948</v>
      </c>
      <c r="E574" s="97" t="s">
        <v>184</v>
      </c>
      <c r="F574" s="107">
        <v>43360</v>
      </c>
      <c r="G574" s="94">
        <v>83964.94</v>
      </c>
      <c r="H574" s="96">
        <v>2.8001</v>
      </c>
      <c r="I574" s="94">
        <v>2.3510800000000001</v>
      </c>
      <c r="J574" s="95">
        <v>-6.5105415357067856E-6</v>
      </c>
      <c r="K574" s="95">
        <f>I574/'סכום נכסי הקרן'!$C$42</f>
        <v>3.5874871458360713E-8</v>
      </c>
    </row>
    <row r="575" spans="2:11" s="140" customFormat="1">
      <c r="B575" s="87" t="s">
        <v>2955</v>
      </c>
      <c r="C575" s="84" t="s">
        <v>3010</v>
      </c>
      <c r="D575" s="97" t="s">
        <v>1948</v>
      </c>
      <c r="E575" s="97" t="s">
        <v>181</v>
      </c>
      <c r="F575" s="107">
        <v>43299</v>
      </c>
      <c r="G575" s="94">
        <v>1199360</v>
      </c>
      <c r="H575" s="96">
        <v>-1.3874</v>
      </c>
      <c r="I575" s="94">
        <v>-16.639340000000001</v>
      </c>
      <c r="J575" s="95">
        <v>4.6077170575542873E-5</v>
      </c>
      <c r="K575" s="95">
        <f>I575/'סכום נכסי הקרן'!$C$42</f>
        <v>-2.538978612603398E-7</v>
      </c>
    </row>
    <row r="576" spans="2:11" s="140" customFormat="1">
      <c r="B576" s="87" t="s">
        <v>2955</v>
      </c>
      <c r="C576" s="84" t="s">
        <v>3011</v>
      </c>
      <c r="D576" s="97" t="s">
        <v>1948</v>
      </c>
      <c r="E576" s="97" t="s">
        <v>183</v>
      </c>
      <c r="F576" s="107">
        <v>43383</v>
      </c>
      <c r="G576" s="94">
        <v>4784.1000000000004</v>
      </c>
      <c r="H576" s="96">
        <v>1.093</v>
      </c>
      <c r="I576" s="94">
        <v>5.2289999999999996E-2</v>
      </c>
      <c r="J576" s="95">
        <v>-1.447999289271772E-7</v>
      </c>
      <c r="K576" s="95">
        <f>I576/'סכום נכסי הקרן'!$C$42</f>
        <v>7.97887366043555E-10</v>
      </c>
    </row>
    <row r="577" spans="2:11" s="140" customFormat="1">
      <c r="B577" s="87" t="s">
        <v>2955</v>
      </c>
      <c r="C577" s="84" t="s">
        <v>2608</v>
      </c>
      <c r="D577" s="97" t="s">
        <v>1948</v>
      </c>
      <c r="E577" s="97" t="s">
        <v>181</v>
      </c>
      <c r="F577" s="107">
        <v>43402</v>
      </c>
      <c r="G577" s="94">
        <v>2535173.17</v>
      </c>
      <c r="H577" s="96">
        <v>-1.7503</v>
      </c>
      <c r="I577" s="94">
        <v>-44.372579999999999</v>
      </c>
      <c r="J577" s="95">
        <v>1.2287524249981804E-4</v>
      </c>
      <c r="K577" s="95">
        <f>I577/'סכום נכסי הקרן'!$C$42</f>
        <v>-6.7707632397699239E-7</v>
      </c>
    </row>
    <row r="578" spans="2:11" s="140" customFormat="1">
      <c r="B578" s="87" t="s">
        <v>2955</v>
      </c>
      <c r="C578" s="84" t="s">
        <v>3012</v>
      </c>
      <c r="D578" s="97" t="s">
        <v>1948</v>
      </c>
      <c r="E578" s="97" t="s">
        <v>184</v>
      </c>
      <c r="F578" s="107">
        <v>43300</v>
      </c>
      <c r="G578" s="94">
        <v>1327640.92</v>
      </c>
      <c r="H578" s="96">
        <v>2.4039000000000001</v>
      </c>
      <c r="I578" s="94">
        <v>31.915680000000002</v>
      </c>
      <c r="J578" s="95">
        <v>-8.837996166881873E-5</v>
      </c>
      <c r="K578" s="95">
        <f>I578/'סכום נכסי הקרן'!$C$42</f>
        <v>4.8699785524362161E-7</v>
      </c>
    </row>
    <row r="579" spans="2:11" s="140" customFormat="1">
      <c r="B579" s="87" t="s">
        <v>2955</v>
      </c>
      <c r="C579" s="84" t="s">
        <v>3013</v>
      </c>
      <c r="D579" s="97" t="s">
        <v>1948</v>
      </c>
      <c r="E579" s="97" t="s">
        <v>183</v>
      </c>
      <c r="F579" s="107">
        <v>43307</v>
      </c>
      <c r="G579" s="94">
        <v>124456.4</v>
      </c>
      <c r="H579" s="96">
        <v>-3.4085999999999999</v>
      </c>
      <c r="I579" s="94">
        <v>-4.2422599999999999</v>
      </c>
      <c r="J579" s="95">
        <v>1.1747541527837191E-5</v>
      </c>
      <c r="K579" s="95">
        <f>I579/'סכום נכסי הקרן'!$C$42</f>
        <v>-6.4732179335856413E-8</v>
      </c>
    </row>
    <row r="580" spans="2:11" s="140" customFormat="1">
      <c r="B580" s="87" t="s">
        <v>2955</v>
      </c>
      <c r="C580" s="84" t="s">
        <v>3014</v>
      </c>
      <c r="D580" s="97" t="s">
        <v>1948</v>
      </c>
      <c r="E580" s="97" t="s">
        <v>184</v>
      </c>
      <c r="F580" s="107">
        <v>43409</v>
      </c>
      <c r="G580" s="94">
        <v>2628450.1</v>
      </c>
      <c r="H580" s="96">
        <v>1.8097000000000001</v>
      </c>
      <c r="I580" s="94">
        <v>47.567410000000002</v>
      </c>
      <c r="J580" s="95">
        <v>-1.3172227170108814E-4</v>
      </c>
      <c r="K580" s="95">
        <f>I580/'סכום נכסי הקרן'!$C$42</f>
        <v>7.2582588400103008E-7</v>
      </c>
    </row>
    <row r="581" spans="2:11" s="140" customFormat="1">
      <c r="B581" s="87" t="s">
        <v>2955</v>
      </c>
      <c r="C581" s="84" t="s">
        <v>3015</v>
      </c>
      <c r="D581" s="97" t="s">
        <v>1948</v>
      </c>
      <c r="E581" s="97" t="s">
        <v>181</v>
      </c>
      <c r="F581" s="107">
        <v>43342</v>
      </c>
      <c r="G581" s="94">
        <v>7025.81</v>
      </c>
      <c r="H581" s="96">
        <v>0.68720000000000003</v>
      </c>
      <c r="I581" s="94">
        <v>4.8280000000000003E-2</v>
      </c>
      <c r="J581" s="95">
        <v>-1.3369555495513704E-7</v>
      </c>
      <c r="K581" s="95">
        <f>I581/'סכום נכסי הקרן'!$C$42</f>
        <v>7.3669921653438216E-10</v>
      </c>
    </row>
    <row r="582" spans="2:11" s="140" customFormat="1">
      <c r="B582" s="87" t="s">
        <v>2955</v>
      </c>
      <c r="C582" s="84" t="s">
        <v>3016</v>
      </c>
      <c r="D582" s="97" t="s">
        <v>1948</v>
      </c>
      <c r="E582" s="97" t="s">
        <v>183</v>
      </c>
      <c r="F582" s="107">
        <v>43417</v>
      </c>
      <c r="G582" s="94">
        <v>82236768.239999995</v>
      </c>
      <c r="H582" s="96">
        <v>-0.91159999999999997</v>
      </c>
      <c r="I582" s="94">
        <v>-749.63866000000007</v>
      </c>
      <c r="J582" s="95">
        <v>2.0758773128526369E-3</v>
      </c>
      <c r="K582" s="95">
        <f>I582/'סכום נכסי הקרן'!$C$42</f>
        <v>-1.1438653966567608E-5</v>
      </c>
    </row>
    <row r="583" spans="2:11" s="140" customFormat="1">
      <c r="B583" s="87" t="s">
        <v>2955</v>
      </c>
      <c r="C583" s="84" t="s">
        <v>3017</v>
      </c>
      <c r="D583" s="97" t="s">
        <v>1948</v>
      </c>
      <c r="E583" s="97" t="s">
        <v>183</v>
      </c>
      <c r="F583" s="107">
        <v>43346</v>
      </c>
      <c r="G583" s="94">
        <v>74857.38</v>
      </c>
      <c r="H583" s="96">
        <v>2.3079000000000001</v>
      </c>
      <c r="I583" s="94">
        <v>1.7276099999999999</v>
      </c>
      <c r="J583" s="95">
        <v>-4.7840467625526986E-6</v>
      </c>
      <c r="K583" s="95">
        <f>I583/'סכום נכסי הקרן'!$C$42</f>
        <v>2.636141121534722E-8</v>
      </c>
    </row>
    <row r="584" spans="2:11" s="140" customFormat="1">
      <c r="B584" s="87" t="s">
        <v>2955</v>
      </c>
      <c r="C584" s="84" t="s">
        <v>3015</v>
      </c>
      <c r="D584" s="97" t="s">
        <v>1948</v>
      </c>
      <c r="E584" s="97" t="s">
        <v>183</v>
      </c>
      <c r="F584" s="107">
        <v>43328</v>
      </c>
      <c r="G584" s="94">
        <v>38624.400000000001</v>
      </c>
      <c r="H584" s="96">
        <v>-0.34939999999999999</v>
      </c>
      <c r="I584" s="94">
        <v>-0.13496</v>
      </c>
      <c r="J584" s="95">
        <v>3.7372725966746674E-7</v>
      </c>
      <c r="K584" s="95">
        <f>I584/'סכום נכסי הקרן'!$C$42</f>
        <v>-2.0593398149022411E-9</v>
      </c>
    </row>
    <row r="585" spans="2:11" s="140" customFormat="1">
      <c r="B585" s="87" t="s">
        <v>2955</v>
      </c>
      <c r="C585" s="84" t="s">
        <v>3018</v>
      </c>
      <c r="D585" s="97" t="s">
        <v>1948</v>
      </c>
      <c r="E585" s="97" t="s">
        <v>184</v>
      </c>
      <c r="F585" s="107">
        <v>43409</v>
      </c>
      <c r="G585" s="94">
        <v>73901.19</v>
      </c>
      <c r="H585" s="96">
        <v>2.0813000000000001</v>
      </c>
      <c r="I585" s="94">
        <v>1.5380699999999998</v>
      </c>
      <c r="J585" s="95">
        <v>-4.259178173360555E-6</v>
      </c>
      <c r="K585" s="95">
        <f>I585/'סכום נכסי הקרן'!$C$42</f>
        <v>2.3469241175953539E-8</v>
      </c>
    </row>
    <row r="586" spans="2:11" s="140" customFormat="1">
      <c r="B586" s="87" t="s">
        <v>2955</v>
      </c>
      <c r="C586" s="84" t="s">
        <v>3019</v>
      </c>
      <c r="D586" s="97" t="s">
        <v>1948</v>
      </c>
      <c r="E586" s="97" t="s">
        <v>181</v>
      </c>
      <c r="F586" s="107">
        <v>43417</v>
      </c>
      <c r="G586" s="94">
        <v>727532.98</v>
      </c>
      <c r="H586" s="96">
        <v>2.8279999999999998</v>
      </c>
      <c r="I586" s="94">
        <v>20.574660000000002</v>
      </c>
      <c r="J586" s="95">
        <v>-5.6974742889669845E-5</v>
      </c>
      <c r="K586" s="95">
        <f>I586/'סכום נכסי הקרן'!$C$42</f>
        <v>3.139464768529679E-7</v>
      </c>
    </row>
    <row r="587" spans="2:11" s="140" customFormat="1">
      <c r="B587" s="87" t="s">
        <v>2955</v>
      </c>
      <c r="C587" s="84" t="s">
        <v>3020</v>
      </c>
      <c r="D587" s="97" t="s">
        <v>1948</v>
      </c>
      <c r="E587" s="97" t="s">
        <v>181</v>
      </c>
      <c r="F587" s="107">
        <v>43417</v>
      </c>
      <c r="G587" s="94">
        <v>10912994.630000001</v>
      </c>
      <c r="H587" s="96">
        <v>2.8279999999999998</v>
      </c>
      <c r="I587" s="94">
        <v>308.61984999999999</v>
      </c>
      <c r="J587" s="95">
        <v>-8.5462100488651921E-4</v>
      </c>
      <c r="K587" s="95">
        <f>I587/'סכום נכסי הקרן'!$C$42</f>
        <v>4.7091963898500104E-6</v>
      </c>
    </row>
    <row r="588" spans="2:11" s="140" customFormat="1">
      <c r="B588" s="87" t="s">
        <v>2955</v>
      </c>
      <c r="C588" s="84" t="s">
        <v>3021</v>
      </c>
      <c r="D588" s="97" t="s">
        <v>1948</v>
      </c>
      <c r="E588" s="97" t="s">
        <v>181</v>
      </c>
      <c r="F588" s="107">
        <v>43398</v>
      </c>
      <c r="G588" s="94">
        <v>152357.74</v>
      </c>
      <c r="H588" s="96">
        <v>-1.5864</v>
      </c>
      <c r="I588" s="94">
        <v>-2.4170199999999999</v>
      </c>
      <c r="J588" s="95">
        <v>6.6931406428679642E-6</v>
      </c>
      <c r="K588" s="95">
        <f>I588/'סכום נכסי הקרן'!$C$42</f>
        <v>-3.6881042674977882E-8</v>
      </c>
    </row>
    <row r="589" spans="2:11" s="140" customFormat="1">
      <c r="B589" s="87" t="s">
        <v>2955</v>
      </c>
      <c r="C589" s="84" t="s">
        <v>3022</v>
      </c>
      <c r="D589" s="97" t="s">
        <v>1948</v>
      </c>
      <c r="E589" s="97" t="s">
        <v>183</v>
      </c>
      <c r="F589" s="107">
        <v>43306</v>
      </c>
      <c r="G589" s="94">
        <v>1943405.39</v>
      </c>
      <c r="H589" s="96">
        <v>3.2675000000000001</v>
      </c>
      <c r="I589" s="94">
        <v>63.501559999999998</v>
      </c>
      <c r="J589" s="95">
        <v>-1.7584665088477488E-4</v>
      </c>
      <c r="K589" s="95">
        <f>I589/'סכום נכסי הקרן'!$C$42</f>
        <v>9.6896332851514206E-7</v>
      </c>
    </row>
    <row r="590" spans="2:11" s="140" customFormat="1">
      <c r="B590" s="87" t="s">
        <v>2955</v>
      </c>
      <c r="C590" s="84" t="s">
        <v>3023</v>
      </c>
      <c r="D590" s="97" t="s">
        <v>1948</v>
      </c>
      <c r="E590" s="97" t="s">
        <v>184</v>
      </c>
      <c r="F590" s="107">
        <v>43409</v>
      </c>
      <c r="G590" s="94">
        <v>26400237.809999999</v>
      </c>
      <c r="H590" s="96">
        <v>1.8379000000000001</v>
      </c>
      <c r="I590" s="94">
        <v>485.20984000000004</v>
      </c>
      <c r="J590" s="95">
        <v>-1.3436288075495703E-3</v>
      </c>
      <c r="K590" s="95">
        <f>I590/'סכום נכסי הקרן'!$C$42</f>
        <v>7.4037636491875084E-6</v>
      </c>
    </row>
    <row r="591" spans="2:11" s="140" customFormat="1">
      <c r="B591" s="87" t="s">
        <v>2955</v>
      </c>
      <c r="C591" s="84" t="s">
        <v>3024</v>
      </c>
      <c r="D591" s="97" t="s">
        <v>1948</v>
      </c>
      <c r="E591" s="97" t="s">
        <v>181</v>
      </c>
      <c r="F591" s="107">
        <v>43377</v>
      </c>
      <c r="G591" s="94">
        <v>37918.18</v>
      </c>
      <c r="H591" s="96">
        <v>-0.21790000000000001</v>
      </c>
      <c r="I591" s="94">
        <v>-8.2629999999999995E-2</v>
      </c>
      <c r="J591" s="95">
        <v>2.2881656391762579E-7</v>
      </c>
      <c r="K591" s="95">
        <f>I591/'סכום נכסי הקרן'!$C$42</f>
        <v>-1.2608420932526096E-9</v>
      </c>
    </row>
    <row r="592" spans="2:11" s="140" customFormat="1">
      <c r="B592" s="87" t="s">
        <v>2955</v>
      </c>
      <c r="C592" s="84" t="s">
        <v>3025</v>
      </c>
      <c r="D592" s="97" t="s">
        <v>1948</v>
      </c>
      <c r="E592" s="97" t="s">
        <v>181</v>
      </c>
      <c r="F592" s="107">
        <v>43360</v>
      </c>
      <c r="G592" s="94">
        <v>191016</v>
      </c>
      <c r="H592" s="96">
        <v>1.0052000000000001</v>
      </c>
      <c r="I592" s="94">
        <v>1.9200999999999999</v>
      </c>
      <c r="J592" s="95">
        <v>-5.3170844049162932E-6</v>
      </c>
      <c r="K592" s="95">
        <f>I592/'סכום נכסי הקרן'!$C$42</f>
        <v>2.9298594980689042E-8</v>
      </c>
    </row>
    <row r="593" spans="2:11" s="140" customFormat="1">
      <c r="B593" s="87" t="s">
        <v>2955</v>
      </c>
      <c r="C593" s="84" t="s">
        <v>3026</v>
      </c>
      <c r="D593" s="97" t="s">
        <v>1948</v>
      </c>
      <c r="E593" s="97" t="s">
        <v>183</v>
      </c>
      <c r="F593" s="107">
        <v>43390</v>
      </c>
      <c r="G593" s="94">
        <v>37977.730000000003</v>
      </c>
      <c r="H593" s="96">
        <v>1.4565999999999999</v>
      </c>
      <c r="I593" s="94">
        <v>0.55316999999999994</v>
      </c>
      <c r="J593" s="95">
        <v>-1.531822082322559E-6</v>
      </c>
      <c r="K593" s="95">
        <f>I593/'סכום נכסי הקרן'!$C$42</f>
        <v>8.4407602653339712E-9</v>
      </c>
    </row>
    <row r="594" spans="2:11" s="140" customFormat="1">
      <c r="B594" s="87" t="s">
        <v>2955</v>
      </c>
      <c r="C594" s="84" t="s">
        <v>3027</v>
      </c>
      <c r="D594" s="97" t="s">
        <v>1948</v>
      </c>
      <c r="E594" s="97" t="s">
        <v>183</v>
      </c>
      <c r="F594" s="107">
        <v>43306</v>
      </c>
      <c r="G594" s="94">
        <v>28889677.699999999</v>
      </c>
      <c r="H594" s="96">
        <v>3.2113999999999998</v>
      </c>
      <c r="I594" s="94">
        <v>927.75531000000001</v>
      </c>
      <c r="J594" s="95">
        <v>-2.5691126974528833E-3</v>
      </c>
      <c r="K594" s="95">
        <f>I594/'סכום נכסי הקרן'!$C$42</f>
        <v>1.4156516363144423E-5</v>
      </c>
    </row>
    <row r="595" spans="2:11" s="140" customFormat="1">
      <c r="B595" s="87" t="s">
        <v>2955</v>
      </c>
      <c r="C595" s="84" t="s">
        <v>3028</v>
      </c>
      <c r="D595" s="97" t="s">
        <v>1948</v>
      </c>
      <c r="E595" s="97" t="s">
        <v>183</v>
      </c>
      <c r="F595" s="107">
        <v>43321</v>
      </c>
      <c r="G595" s="94">
        <v>11015372</v>
      </c>
      <c r="H595" s="96">
        <v>2.2452999999999999</v>
      </c>
      <c r="I595" s="94">
        <v>247.32686999999999</v>
      </c>
      <c r="J595" s="95">
        <v>-6.8489028873171156E-4</v>
      </c>
      <c r="K595" s="95">
        <f>I595/'סכום נכסי הקרן'!$C$42</f>
        <v>3.7739335409465814E-6</v>
      </c>
    </row>
    <row r="596" spans="2:11" s="140" customFormat="1">
      <c r="B596" s="87" t="s">
        <v>2955</v>
      </c>
      <c r="C596" s="84" t="s">
        <v>3029</v>
      </c>
      <c r="D596" s="97" t="s">
        <v>1948</v>
      </c>
      <c r="E596" s="97" t="s">
        <v>181</v>
      </c>
      <c r="F596" s="107">
        <v>43375</v>
      </c>
      <c r="G596" s="94">
        <v>639110.31000000006</v>
      </c>
      <c r="H596" s="96">
        <v>6.0614999999999997</v>
      </c>
      <c r="I596" s="94">
        <v>38.739599999999996</v>
      </c>
      <c r="J596" s="95">
        <v>-1.0727656008160784E-4</v>
      </c>
      <c r="K596" s="95">
        <f>I596/'סכום נכסי הקרן'!$C$42</f>
        <v>5.9112330092906679E-7</v>
      </c>
    </row>
    <row r="597" spans="2:11" s="140" customFormat="1">
      <c r="B597" s="87" t="s">
        <v>2955</v>
      </c>
      <c r="C597" s="84" t="s">
        <v>3030</v>
      </c>
      <c r="D597" s="97" t="s">
        <v>1948</v>
      </c>
      <c r="E597" s="97" t="s">
        <v>184</v>
      </c>
      <c r="F597" s="107">
        <v>43300</v>
      </c>
      <c r="G597" s="94">
        <v>60737113.590000004</v>
      </c>
      <c r="H597" s="96">
        <v>2.4039000000000001</v>
      </c>
      <c r="I597" s="94">
        <v>1460.08305</v>
      </c>
      <c r="J597" s="95">
        <v>-4.0432190068421517E-3</v>
      </c>
      <c r="K597" s="95">
        <f>I597/'סכום נכסי הקרן'!$C$42</f>
        <v>2.2279246872620773E-5</v>
      </c>
    </row>
    <row r="598" spans="2:11" s="140" customFormat="1">
      <c r="B598" s="87" t="s">
        <v>2955</v>
      </c>
      <c r="C598" s="84" t="s">
        <v>3031</v>
      </c>
      <c r="D598" s="97" t="s">
        <v>1948</v>
      </c>
      <c r="E598" s="97" t="s">
        <v>181</v>
      </c>
      <c r="F598" s="107">
        <v>43402</v>
      </c>
      <c r="G598" s="94">
        <v>521979.19</v>
      </c>
      <c r="H598" s="96">
        <v>1.7434000000000001</v>
      </c>
      <c r="I598" s="94">
        <v>9.0999400000000001</v>
      </c>
      <c r="J598" s="95">
        <v>-2.5199286005767393E-5</v>
      </c>
      <c r="K598" s="95">
        <f>I598/'סכום נכסי הקרן'!$C$42</f>
        <v>1.3885498484900341E-7</v>
      </c>
    </row>
    <row r="599" spans="2:11" s="140" customFormat="1">
      <c r="B599" s="87" t="s">
        <v>2955</v>
      </c>
      <c r="C599" s="84" t="s">
        <v>3032</v>
      </c>
      <c r="D599" s="97" t="s">
        <v>1948</v>
      </c>
      <c r="E599" s="97" t="s">
        <v>183</v>
      </c>
      <c r="F599" s="107">
        <v>43306</v>
      </c>
      <c r="G599" s="94">
        <v>971702.69</v>
      </c>
      <c r="H599" s="96">
        <v>3.2675000000000001</v>
      </c>
      <c r="I599" s="94">
        <v>31.750779999999999</v>
      </c>
      <c r="J599" s="95">
        <v>-8.792332544238744E-5</v>
      </c>
      <c r="K599" s="95">
        <f>I599/'סכום נכסי הקרן'!$C$42</f>
        <v>4.8448166425757103E-7</v>
      </c>
    </row>
    <row r="600" spans="2:11" s="140" customFormat="1">
      <c r="B600" s="87" t="s">
        <v>2955</v>
      </c>
      <c r="C600" s="84" t="s">
        <v>3033</v>
      </c>
      <c r="D600" s="97" t="s">
        <v>1948</v>
      </c>
      <c r="E600" s="97" t="s">
        <v>184</v>
      </c>
      <c r="F600" s="107">
        <v>43360</v>
      </c>
      <c r="G600" s="94">
        <v>345738.01</v>
      </c>
      <c r="H600" s="96">
        <v>2.8001</v>
      </c>
      <c r="I600" s="94">
        <v>9.68093</v>
      </c>
      <c r="J600" s="95">
        <v>-2.6808146413252587E-5</v>
      </c>
      <c r="K600" s="95">
        <f>I600/'סכום נכסי הקרן'!$C$42</f>
        <v>1.4772024743836361E-7</v>
      </c>
    </row>
    <row r="601" spans="2:11" s="140" customFormat="1">
      <c r="B601" s="87" t="s">
        <v>2955</v>
      </c>
      <c r="C601" s="84" t="s">
        <v>3034</v>
      </c>
      <c r="D601" s="97" t="s">
        <v>1948</v>
      </c>
      <c r="E601" s="97" t="s">
        <v>183</v>
      </c>
      <c r="F601" s="107">
        <v>43335</v>
      </c>
      <c r="G601" s="94">
        <v>83669115.159999996</v>
      </c>
      <c r="H601" s="96">
        <v>2.0800999999999998</v>
      </c>
      <c r="I601" s="94">
        <v>1740.40119</v>
      </c>
      <c r="J601" s="95">
        <v>-4.8194677494124046E-3</v>
      </c>
      <c r="K601" s="95">
        <f>I601/'סכום נכסי הקרן'!$C$42</f>
        <v>2.6556590578469478E-5</v>
      </c>
    </row>
    <row r="602" spans="2:11" s="140" customFormat="1">
      <c r="B602" s="87" t="s">
        <v>2955</v>
      </c>
      <c r="C602" s="84" t="s">
        <v>3035</v>
      </c>
      <c r="D602" s="97" t="s">
        <v>1948</v>
      </c>
      <c r="E602" s="97" t="s">
        <v>183</v>
      </c>
      <c r="F602" s="107">
        <v>43321</v>
      </c>
      <c r="G602" s="94">
        <v>1763359.04</v>
      </c>
      <c r="H602" s="96">
        <v>2.3117000000000001</v>
      </c>
      <c r="I602" s="94">
        <v>40.762910000000005</v>
      </c>
      <c r="J602" s="95">
        <v>-1.1287945058070228E-4</v>
      </c>
      <c r="K602" s="95">
        <f>I602/'סכום נכסי הקרן'!$C$42</f>
        <v>6.2199676596233494E-7</v>
      </c>
    </row>
    <row r="603" spans="2:11" s="140" customFormat="1">
      <c r="B603" s="87" t="s">
        <v>2955</v>
      </c>
      <c r="C603" s="84" t="s">
        <v>3036</v>
      </c>
      <c r="D603" s="97" t="s">
        <v>1948</v>
      </c>
      <c r="E603" s="97" t="s">
        <v>183</v>
      </c>
      <c r="F603" s="107">
        <v>43342</v>
      </c>
      <c r="G603" s="94">
        <v>978159.04</v>
      </c>
      <c r="H603" s="96">
        <v>2.9420000000000002</v>
      </c>
      <c r="I603" s="94">
        <v>28.777819999999998</v>
      </c>
      <c r="J603" s="95">
        <v>-7.9690692114727459E-5</v>
      </c>
      <c r="K603" s="95">
        <f>I603/'סכום נכסי הקרן'!$C$42</f>
        <v>4.3911759419153833E-7</v>
      </c>
    </row>
    <row r="604" spans="2:11" s="140" customFormat="1">
      <c r="B604" s="87" t="s">
        <v>2955</v>
      </c>
      <c r="C604" s="84" t="s">
        <v>3037</v>
      </c>
      <c r="D604" s="97" t="s">
        <v>1948</v>
      </c>
      <c r="E604" s="97" t="s">
        <v>183</v>
      </c>
      <c r="F604" s="107">
        <v>43306</v>
      </c>
      <c r="G604" s="94">
        <v>31130.06</v>
      </c>
      <c r="H604" s="96">
        <v>3.2675000000000001</v>
      </c>
      <c r="I604" s="94">
        <v>1.01719</v>
      </c>
      <c r="J604" s="95">
        <v>-2.8167726086333024E-6</v>
      </c>
      <c r="K604" s="95">
        <f>I604/'סכום נכסי הקרן'!$C$42</f>
        <v>1.5521190473624856E-8</v>
      </c>
    </row>
    <row r="605" spans="2:11" s="140" customFormat="1">
      <c r="B605" s="87" t="s">
        <v>2955</v>
      </c>
      <c r="C605" s="84" t="s">
        <v>3038</v>
      </c>
      <c r="D605" s="97" t="s">
        <v>1948</v>
      </c>
      <c r="E605" s="97" t="s">
        <v>181</v>
      </c>
      <c r="F605" s="107">
        <v>43412</v>
      </c>
      <c r="G605" s="94">
        <v>482960.46</v>
      </c>
      <c r="H605" s="96">
        <v>0.13020000000000001</v>
      </c>
      <c r="I605" s="94">
        <v>0.62861999999999996</v>
      </c>
      <c r="J605" s="95">
        <v>-1.7407560015720431E-6</v>
      </c>
      <c r="K605" s="95">
        <f>I605/'סכום נכסי הקרן'!$C$42</f>
        <v>9.5920435272958416E-9</v>
      </c>
    </row>
    <row r="606" spans="2:11" s="140" customFormat="1">
      <c r="B606" s="87" t="s">
        <v>2955</v>
      </c>
      <c r="C606" s="84" t="s">
        <v>2657</v>
      </c>
      <c r="D606" s="97" t="s">
        <v>1948</v>
      </c>
      <c r="E606" s="97" t="s">
        <v>183</v>
      </c>
      <c r="F606" s="107">
        <v>43306</v>
      </c>
      <c r="G606" s="94">
        <v>6523971.8700000001</v>
      </c>
      <c r="H606" s="96">
        <v>3.2675000000000001</v>
      </c>
      <c r="I606" s="94">
        <v>213.17342000000002</v>
      </c>
      <c r="J606" s="95">
        <v>-5.9031356024408677E-4</v>
      </c>
      <c r="K606" s="95">
        <f>I606/'סכום נכסי הקרן'!$C$42</f>
        <v>3.2527897990877132E-6</v>
      </c>
    </row>
    <row r="607" spans="2:11" s="140" customFormat="1">
      <c r="B607" s="87" t="s">
        <v>2955</v>
      </c>
      <c r="C607" s="84" t="s">
        <v>3039</v>
      </c>
      <c r="D607" s="97" t="s">
        <v>1948</v>
      </c>
      <c r="E607" s="97" t="s">
        <v>184</v>
      </c>
      <c r="F607" s="107">
        <v>43360</v>
      </c>
      <c r="G607" s="94">
        <v>617389.30000000005</v>
      </c>
      <c r="H607" s="96">
        <v>2.8001</v>
      </c>
      <c r="I607" s="94">
        <v>17.287369999999999</v>
      </c>
      <c r="J607" s="95">
        <v>-4.7871676177812496E-5</v>
      </c>
      <c r="K607" s="95">
        <f>I607/'סכום נכסי הקרן'!$C$42</f>
        <v>2.6378607984548428E-7</v>
      </c>
    </row>
    <row r="608" spans="2:11" s="140" customFormat="1">
      <c r="B608" s="87" t="s">
        <v>2955</v>
      </c>
      <c r="C608" s="84" t="s">
        <v>3040</v>
      </c>
      <c r="D608" s="97" t="s">
        <v>1948</v>
      </c>
      <c r="E608" s="97" t="s">
        <v>183</v>
      </c>
      <c r="F608" s="107">
        <v>43410</v>
      </c>
      <c r="G608" s="94">
        <v>32627277</v>
      </c>
      <c r="H608" s="96">
        <v>0.45779999999999998</v>
      </c>
      <c r="I608" s="94">
        <v>149.35348000000002</v>
      </c>
      <c r="J608" s="95">
        <v>-4.1358526083431986E-4</v>
      </c>
      <c r="K608" s="95">
        <f>I608/'סכום נכסי הקרן'!$C$42</f>
        <v>2.278968345126005E-6</v>
      </c>
    </row>
    <row r="609" spans="2:11" s="140" customFormat="1">
      <c r="B609" s="87" t="s">
        <v>2955</v>
      </c>
      <c r="C609" s="84" t="s">
        <v>3041</v>
      </c>
      <c r="D609" s="97" t="s">
        <v>1948</v>
      </c>
      <c r="E609" s="97" t="s">
        <v>183</v>
      </c>
      <c r="F609" s="107">
        <v>43335</v>
      </c>
      <c r="G609" s="94">
        <v>105353.58</v>
      </c>
      <c r="H609" s="96">
        <v>2.0049000000000001</v>
      </c>
      <c r="I609" s="94">
        <v>2.1122199999999998</v>
      </c>
      <c r="J609" s="95">
        <v>-5.8490974541702468E-6</v>
      </c>
      <c r="K609" s="95">
        <f>I609/'סכום נכסי הקרן'!$C$42</f>
        <v>3.2230132956674653E-8</v>
      </c>
    </row>
    <row r="610" spans="2:11" s="140" customFormat="1">
      <c r="B610" s="87" t="s">
        <v>2955</v>
      </c>
      <c r="C610" s="84" t="s">
        <v>3042</v>
      </c>
      <c r="D610" s="97" t="s">
        <v>1948</v>
      </c>
      <c r="E610" s="97" t="s">
        <v>183</v>
      </c>
      <c r="F610" s="107">
        <v>43383</v>
      </c>
      <c r="G610" s="94">
        <v>17396.72</v>
      </c>
      <c r="H610" s="96">
        <v>1.093</v>
      </c>
      <c r="I610" s="94">
        <v>0.19015000000000001</v>
      </c>
      <c r="J610" s="95">
        <v>-5.2655778323776535E-7</v>
      </c>
      <c r="K610" s="95">
        <f>I610/'סכום נכסי הקרן'!$C$42</f>
        <v>2.9014779623863456E-9</v>
      </c>
    </row>
    <row r="611" spans="2:11" s="140" customFormat="1">
      <c r="B611" s="87" t="s">
        <v>2955</v>
      </c>
      <c r="C611" s="84" t="s">
        <v>3043</v>
      </c>
      <c r="D611" s="97" t="s">
        <v>1948</v>
      </c>
      <c r="E611" s="97" t="s">
        <v>183</v>
      </c>
      <c r="F611" s="107">
        <v>43402</v>
      </c>
      <c r="G611" s="94">
        <v>71885759.219999999</v>
      </c>
      <c r="H611" s="96">
        <v>0.39700000000000002</v>
      </c>
      <c r="I611" s="94">
        <v>285.35364000000004</v>
      </c>
      <c r="J611" s="95">
        <v>-7.9019290095833463E-4</v>
      </c>
      <c r="K611" s="95">
        <f>I611/'סכום נכסי הקרן'!$C$42</f>
        <v>4.3541798472086607E-6</v>
      </c>
    </row>
    <row r="612" spans="2:11" s="140" customFormat="1">
      <c r="B612" s="87" t="s">
        <v>2955</v>
      </c>
      <c r="C612" s="84" t="s">
        <v>3044</v>
      </c>
      <c r="D612" s="97" t="s">
        <v>1948</v>
      </c>
      <c r="E612" s="97" t="s">
        <v>181</v>
      </c>
      <c r="F612" s="107">
        <v>43383</v>
      </c>
      <c r="G612" s="94">
        <v>3035880</v>
      </c>
      <c r="H612" s="96">
        <v>-2.1598999999999999</v>
      </c>
      <c r="I612" s="94">
        <v>-65.572800000000001</v>
      </c>
      <c r="J612" s="95">
        <v>1.8158226772912615E-4</v>
      </c>
      <c r="K612" s="95">
        <f>I612/'סכום נכסי הקרן'!$C$42</f>
        <v>-1.0005681521533912E-6</v>
      </c>
    </row>
    <row r="613" spans="2:11" s="140" customFormat="1">
      <c r="B613" s="87" t="s">
        <v>2955</v>
      </c>
      <c r="C613" s="84" t="s">
        <v>3045</v>
      </c>
      <c r="D613" s="97" t="s">
        <v>1948</v>
      </c>
      <c r="E613" s="97" t="s">
        <v>181</v>
      </c>
      <c r="F613" s="107">
        <v>43382</v>
      </c>
      <c r="G613" s="94">
        <v>3070489.74</v>
      </c>
      <c r="H613" s="96">
        <v>-2.3249</v>
      </c>
      <c r="I613" s="94">
        <v>-71.384649999999993</v>
      </c>
      <c r="J613" s="95">
        <v>1.9767627168658291E-4</v>
      </c>
      <c r="K613" s="95">
        <f>I613/'סכום נכסי הקרן'!$C$42</f>
        <v>-1.0892505328827894E-6</v>
      </c>
    </row>
    <row r="614" spans="2:11" s="140" customFormat="1">
      <c r="B614" s="87" t="s">
        <v>2955</v>
      </c>
      <c r="C614" s="84" t="s">
        <v>3046</v>
      </c>
      <c r="D614" s="97" t="s">
        <v>1948</v>
      </c>
      <c r="E614" s="97" t="s">
        <v>181</v>
      </c>
      <c r="F614" s="107">
        <v>43328</v>
      </c>
      <c r="G614" s="94">
        <v>458779.5</v>
      </c>
      <c r="H614" s="96">
        <v>-0.34360000000000002</v>
      </c>
      <c r="I614" s="94">
        <v>-1.5765</v>
      </c>
      <c r="J614" s="95">
        <v>4.3655973982347461E-6</v>
      </c>
      <c r="K614" s="95">
        <f>I614/'סכום נכסי הקרן'!$C$42</f>
        <v>-2.4055640324491577E-8</v>
      </c>
    </row>
    <row r="615" spans="2:11" s="140" customFormat="1">
      <c r="B615" s="87" t="s">
        <v>2955</v>
      </c>
      <c r="C615" s="84" t="s">
        <v>2706</v>
      </c>
      <c r="D615" s="97" t="s">
        <v>1948</v>
      </c>
      <c r="E615" s="97" t="s">
        <v>183</v>
      </c>
      <c r="F615" s="107">
        <v>43319</v>
      </c>
      <c r="G615" s="94">
        <v>44479.39</v>
      </c>
      <c r="H615" s="96">
        <v>2.2122000000000002</v>
      </c>
      <c r="I615" s="94">
        <v>0.98397000000000001</v>
      </c>
      <c r="J615" s="95">
        <v>-2.7247807624110643E-6</v>
      </c>
      <c r="K615" s="95">
        <f>I615/'סכום נכסי הקרן'!$C$42</f>
        <v>1.5014290142778293E-8</v>
      </c>
    </row>
    <row r="616" spans="2:11" s="140" customFormat="1">
      <c r="B616" s="87" t="s">
        <v>2955</v>
      </c>
      <c r="C616" s="84" t="s">
        <v>3047</v>
      </c>
      <c r="D616" s="97" t="s">
        <v>1948</v>
      </c>
      <c r="E616" s="97" t="s">
        <v>184</v>
      </c>
      <c r="F616" s="107">
        <v>43307</v>
      </c>
      <c r="G616" s="94">
        <v>6236034.8399999999</v>
      </c>
      <c r="H616" s="96">
        <v>3.6898</v>
      </c>
      <c r="I616" s="94">
        <v>230.09510999999998</v>
      </c>
      <c r="J616" s="95">
        <v>-6.3717260612910728E-4</v>
      </c>
      <c r="K616" s="95">
        <f>I616/'סכום נכסי הקרן'!$C$42</f>
        <v>3.5109960079824451E-6</v>
      </c>
    </row>
    <row r="617" spans="2:11" s="140" customFormat="1">
      <c r="B617" s="87" t="s">
        <v>2955</v>
      </c>
      <c r="C617" s="84" t="s">
        <v>2869</v>
      </c>
      <c r="D617" s="97" t="s">
        <v>1948</v>
      </c>
      <c r="E617" s="97" t="s">
        <v>181</v>
      </c>
      <c r="F617" s="107">
        <v>43412</v>
      </c>
      <c r="G617" s="94">
        <v>431359.57</v>
      </c>
      <c r="H617" s="96">
        <v>0.13020000000000001</v>
      </c>
      <c r="I617" s="94">
        <v>0.56147000000000002</v>
      </c>
      <c r="J617" s="95">
        <v>-1.5548061980252858E-6</v>
      </c>
      <c r="K617" s="95">
        <f>I617/'סכום נכסי הקרן'!$C$42</f>
        <v>8.5674090535948529E-9</v>
      </c>
    </row>
    <row r="618" spans="2:11" s="140" customFormat="1">
      <c r="B618" s="87" t="s">
        <v>2955</v>
      </c>
      <c r="C618" s="84" t="s">
        <v>3048</v>
      </c>
      <c r="D618" s="97" t="s">
        <v>1948</v>
      </c>
      <c r="E618" s="97" t="s">
        <v>183</v>
      </c>
      <c r="F618" s="107">
        <v>43398</v>
      </c>
      <c r="G618" s="94">
        <v>1516834.34</v>
      </c>
      <c r="H618" s="96">
        <v>0.43790000000000001</v>
      </c>
      <c r="I618" s="94">
        <v>6.6426699999999999</v>
      </c>
      <c r="J618" s="95">
        <v>-1.8394686247594036E-5</v>
      </c>
      <c r="K618" s="95">
        <f>I618/'סכום נכסי הקרן'!$C$42</f>
        <v>1.0135977184541102E-7</v>
      </c>
    </row>
    <row r="619" spans="2:11" s="140" customFormat="1">
      <c r="B619" s="87" t="s">
        <v>2955</v>
      </c>
      <c r="C619" s="84" t="s">
        <v>3003</v>
      </c>
      <c r="D619" s="97" t="s">
        <v>1948</v>
      </c>
      <c r="E619" s="97" t="s">
        <v>183</v>
      </c>
      <c r="F619" s="107">
        <v>43321</v>
      </c>
      <c r="G619" s="94">
        <v>299618.12</v>
      </c>
      <c r="H619" s="96">
        <v>2.2452999999999999</v>
      </c>
      <c r="I619" s="94">
        <v>6.72729</v>
      </c>
      <c r="J619" s="95">
        <v>-1.8629013460939185E-5</v>
      </c>
      <c r="K619" s="95">
        <f>I619/'סכום נכסי הקרן'!$C$42</f>
        <v>1.0265097913006593E-7</v>
      </c>
    </row>
    <row r="620" spans="2:11" s="140" customFormat="1">
      <c r="B620" s="87" t="s">
        <v>2955</v>
      </c>
      <c r="C620" s="84" t="s">
        <v>3049</v>
      </c>
      <c r="D620" s="97" t="s">
        <v>1948</v>
      </c>
      <c r="E620" s="97" t="s">
        <v>183</v>
      </c>
      <c r="F620" s="107">
        <v>43402</v>
      </c>
      <c r="G620" s="94">
        <v>7695537.0700000003</v>
      </c>
      <c r="H620" s="96">
        <v>0.38929999999999998</v>
      </c>
      <c r="I620" s="94">
        <v>29.96144</v>
      </c>
      <c r="J620" s="95">
        <v>-8.2968337780758925E-5</v>
      </c>
      <c r="K620" s="95">
        <f>I620/'סכום נכסי הקרן'!$C$42</f>
        <v>4.5717832175314614E-7</v>
      </c>
    </row>
    <row r="621" spans="2:11" s="140" customFormat="1">
      <c r="B621" s="87" t="s">
        <v>2955</v>
      </c>
      <c r="C621" s="84" t="s">
        <v>3050</v>
      </c>
      <c r="D621" s="97" t="s">
        <v>1948</v>
      </c>
      <c r="E621" s="97" t="s">
        <v>183</v>
      </c>
      <c r="F621" s="107">
        <v>43395</v>
      </c>
      <c r="G621" s="94">
        <v>2611194.12</v>
      </c>
      <c r="H621" s="96">
        <v>0.8518</v>
      </c>
      <c r="I621" s="94">
        <v>22.24211</v>
      </c>
      <c r="J621" s="95">
        <v>-6.1592196350936272E-5</v>
      </c>
      <c r="K621" s="95">
        <f>I621/'סכום נכסי הקרן'!$C$42</f>
        <v>3.3938991323677602E-7</v>
      </c>
    </row>
    <row r="622" spans="2:11" s="140" customFormat="1">
      <c r="B622" s="87" t="s">
        <v>2955</v>
      </c>
      <c r="C622" s="84" t="s">
        <v>3051</v>
      </c>
      <c r="D622" s="97" t="s">
        <v>1948</v>
      </c>
      <c r="E622" s="97" t="s">
        <v>183</v>
      </c>
      <c r="F622" s="107">
        <v>43335</v>
      </c>
      <c r="G622" s="94">
        <v>836691.15</v>
      </c>
      <c r="H622" s="96">
        <v>2.0800999999999998</v>
      </c>
      <c r="I622" s="94">
        <v>17.40401</v>
      </c>
      <c r="J622" s="95">
        <v>-4.8194672232699966E-5</v>
      </c>
      <c r="K622" s="95">
        <f>I622/'סכום נכסי הקרן'!$C$42</f>
        <v>2.6556587679280345E-7</v>
      </c>
    </row>
    <row r="623" spans="2:11" s="140" customFormat="1">
      <c r="B623" s="87" t="s">
        <v>2955</v>
      </c>
      <c r="C623" s="84" t="s">
        <v>3052</v>
      </c>
      <c r="D623" s="97" t="s">
        <v>1948</v>
      </c>
      <c r="E623" s="97" t="s">
        <v>183</v>
      </c>
      <c r="F623" s="107">
        <v>43402</v>
      </c>
      <c r="G623" s="94">
        <v>1195389.4099999999</v>
      </c>
      <c r="H623" s="96">
        <v>0.38929999999999998</v>
      </c>
      <c r="I623" s="94">
        <v>4.6540799999999996</v>
      </c>
      <c r="J623" s="95">
        <v>-1.2887941350571751E-5</v>
      </c>
      <c r="K623" s="95">
        <f>I623/'סכום נכסי הקרן'!$C$42</f>
        <v>7.1016095478217417E-8</v>
      </c>
    </row>
    <row r="624" spans="2:11" s="140" customFormat="1">
      <c r="B624" s="87" t="s">
        <v>2955</v>
      </c>
      <c r="C624" s="84" t="s">
        <v>3053</v>
      </c>
      <c r="D624" s="97" t="s">
        <v>1948</v>
      </c>
      <c r="E624" s="97" t="s">
        <v>183</v>
      </c>
      <c r="F624" s="107">
        <v>43348</v>
      </c>
      <c r="G624" s="94">
        <v>2251302.91</v>
      </c>
      <c r="H624" s="96">
        <v>2.1343000000000001</v>
      </c>
      <c r="I624" s="94">
        <v>48.049570000000003</v>
      </c>
      <c r="J624" s="95">
        <v>-1.330574549814769E-4</v>
      </c>
      <c r="K624" s="95">
        <f>I624/'סכום נכסי הקרן'!$C$42</f>
        <v>7.3318311047667675E-7</v>
      </c>
    </row>
    <row r="625" spans="2:11" s="140" customFormat="1">
      <c r="B625" s="87" t="s">
        <v>2955</v>
      </c>
      <c r="C625" s="84" t="s">
        <v>3054</v>
      </c>
      <c r="D625" s="97" t="s">
        <v>1948</v>
      </c>
      <c r="E625" s="97" t="s">
        <v>183</v>
      </c>
      <c r="F625" s="107">
        <v>43279</v>
      </c>
      <c r="G625" s="94">
        <v>27280942.399999999</v>
      </c>
      <c r="H625" s="96">
        <v>2.4051999999999998</v>
      </c>
      <c r="I625" s="94">
        <v>656.15443999999991</v>
      </c>
      <c r="J625" s="95">
        <v>-1.8170035623876794E-3</v>
      </c>
      <c r="K625" s="95">
        <f>I625/'סכום נכסי הקרן'!$C$42</f>
        <v>1.0012188522650294E-5</v>
      </c>
    </row>
    <row r="626" spans="2:11" s="140" customFormat="1">
      <c r="B626" s="87" t="s">
        <v>2955</v>
      </c>
      <c r="C626" s="84" t="s">
        <v>3055</v>
      </c>
      <c r="D626" s="97" t="s">
        <v>1948</v>
      </c>
      <c r="E626" s="97" t="s">
        <v>183</v>
      </c>
      <c r="F626" s="107">
        <v>43327</v>
      </c>
      <c r="G626" s="94">
        <v>600824</v>
      </c>
      <c r="H626" s="96">
        <v>9.5100000000000004E-2</v>
      </c>
      <c r="I626" s="94">
        <v>0.57125999999999999</v>
      </c>
      <c r="J626" s="95">
        <v>-1.5819163778722367E-6</v>
      </c>
      <c r="K626" s="95">
        <f>I626/'סכום נכסי הקרן'!$C$42</f>
        <v>8.7167935881820854E-9</v>
      </c>
    </row>
    <row r="627" spans="2:11" s="140" customFormat="1">
      <c r="B627" s="87" t="s">
        <v>2955</v>
      </c>
      <c r="C627" s="84" t="s">
        <v>3056</v>
      </c>
      <c r="D627" s="97" t="s">
        <v>1948</v>
      </c>
      <c r="E627" s="97" t="s">
        <v>181</v>
      </c>
      <c r="F627" s="107">
        <v>43412</v>
      </c>
      <c r="G627" s="94">
        <v>4417730.57</v>
      </c>
      <c r="H627" s="96">
        <v>0.13020000000000001</v>
      </c>
      <c r="I627" s="94">
        <v>5.7503000000000002</v>
      </c>
      <c r="J627" s="95">
        <v>-1.5923561509082944E-5</v>
      </c>
      <c r="K627" s="95">
        <f>I627/'סכום נכסי הקרן'!$C$42</f>
        <v>8.7743196040548E-8</v>
      </c>
    </row>
    <row r="628" spans="2:11" s="140" customFormat="1">
      <c r="B628" s="87" t="s">
        <v>2955</v>
      </c>
      <c r="C628" s="84" t="s">
        <v>3057</v>
      </c>
      <c r="D628" s="97" t="s">
        <v>1948</v>
      </c>
      <c r="E628" s="97" t="s">
        <v>183</v>
      </c>
      <c r="F628" s="107">
        <v>43410</v>
      </c>
      <c r="G628" s="94">
        <v>6437.4</v>
      </c>
      <c r="H628" s="96">
        <v>-0.32669999999999999</v>
      </c>
      <c r="I628" s="94">
        <v>-2.103E-2</v>
      </c>
      <c r="J628" s="95">
        <v>5.8235657015462553E-8</v>
      </c>
      <c r="K628" s="95">
        <f>I628/'סכום נכסי הקרן'!$C$42</f>
        <v>-3.2089445989474016E-10</v>
      </c>
    </row>
    <row r="629" spans="2:11" s="140" customFormat="1">
      <c r="B629" s="87" t="s">
        <v>2955</v>
      </c>
      <c r="C629" s="84" t="s">
        <v>3058</v>
      </c>
      <c r="D629" s="97" t="s">
        <v>1948</v>
      </c>
      <c r="E629" s="97" t="s">
        <v>183</v>
      </c>
      <c r="F629" s="107">
        <v>43293</v>
      </c>
      <c r="G629" s="94">
        <v>332442.92</v>
      </c>
      <c r="H629" s="96">
        <v>3.0714000000000001</v>
      </c>
      <c r="I629" s="94">
        <v>10.21059</v>
      </c>
      <c r="J629" s="95">
        <v>-2.8274865295554529E-5</v>
      </c>
      <c r="K629" s="95">
        <f>I629/'סכום נכסי הקרן'!$C$42</f>
        <v>1.558022711962261E-7</v>
      </c>
    </row>
    <row r="630" spans="2:11" s="140" customFormat="1">
      <c r="B630" s="87" t="s">
        <v>2955</v>
      </c>
      <c r="C630" s="84" t="s">
        <v>3059</v>
      </c>
      <c r="D630" s="97" t="s">
        <v>1948</v>
      </c>
      <c r="E630" s="97" t="s">
        <v>183</v>
      </c>
      <c r="F630" s="107">
        <v>43348</v>
      </c>
      <c r="G630" s="94">
        <v>132384607.2</v>
      </c>
      <c r="H630" s="96">
        <v>2.1012</v>
      </c>
      <c r="I630" s="94">
        <v>2781.7297599999997</v>
      </c>
      <c r="J630" s="95">
        <v>-7.7030841756093645E-3</v>
      </c>
      <c r="K630" s="95">
        <f>I630/'סכום נכסי הקרן'!$C$42</f>
        <v>4.2446108840148604E-5</v>
      </c>
    </row>
    <row r="631" spans="2:11" s="140" customFormat="1">
      <c r="B631" s="87" t="s">
        <v>2955</v>
      </c>
      <c r="C631" s="84" t="s">
        <v>2644</v>
      </c>
      <c r="D631" s="97" t="s">
        <v>1948</v>
      </c>
      <c r="E631" s="97" t="s">
        <v>181</v>
      </c>
      <c r="F631" s="107">
        <v>43383</v>
      </c>
      <c r="G631" s="94">
        <v>966984</v>
      </c>
      <c r="H631" s="96">
        <v>-2.1307999999999998</v>
      </c>
      <c r="I631" s="94">
        <v>-20.60446</v>
      </c>
      <c r="J631" s="95">
        <v>5.7057264172554328E-5</v>
      </c>
      <c r="K631" s="95">
        <f>I631/'סכום נכסי הקרן'!$C$42</f>
        <v>-3.1440119177949492E-7</v>
      </c>
    </row>
    <row r="632" spans="2:11" s="140" customFormat="1">
      <c r="B632" s="87" t="s">
        <v>2955</v>
      </c>
      <c r="C632" s="84" t="s">
        <v>3060</v>
      </c>
      <c r="D632" s="97" t="s">
        <v>1948</v>
      </c>
      <c r="E632" s="97" t="s">
        <v>181</v>
      </c>
      <c r="F632" s="107">
        <v>43377</v>
      </c>
      <c r="G632" s="94">
        <v>118073.81</v>
      </c>
      <c r="H632" s="96">
        <v>-0.1285</v>
      </c>
      <c r="I632" s="94">
        <v>-0.15171999999999999</v>
      </c>
      <c r="J632" s="95">
        <v>4.2013855836357477E-7</v>
      </c>
      <c r="K632" s="95">
        <f>I632/'סכום נכסי הקרן'!$C$42</f>
        <v>-2.3150788138483107E-9</v>
      </c>
    </row>
    <row r="633" spans="2:11" s="140" customFormat="1">
      <c r="B633" s="87" t="s">
        <v>2955</v>
      </c>
      <c r="C633" s="84" t="s">
        <v>3061</v>
      </c>
      <c r="D633" s="97" t="s">
        <v>1948</v>
      </c>
      <c r="E633" s="97" t="s">
        <v>184</v>
      </c>
      <c r="F633" s="107">
        <v>43360</v>
      </c>
      <c r="G633" s="94">
        <v>424763.84</v>
      </c>
      <c r="H633" s="96">
        <v>2.8001</v>
      </c>
      <c r="I633" s="94">
        <v>11.893709999999999</v>
      </c>
      <c r="J633" s="95">
        <v>-3.2935711659599478E-5</v>
      </c>
      <c r="K633" s="95">
        <f>I633/'סכום נכסי הקרן'!$C$42</f>
        <v>1.8148481438871467E-7</v>
      </c>
    </row>
    <row r="634" spans="2:11" s="140" customFormat="1">
      <c r="B634" s="87" t="s">
        <v>2955</v>
      </c>
      <c r="C634" s="84" t="s">
        <v>3062</v>
      </c>
      <c r="D634" s="97" t="s">
        <v>1948</v>
      </c>
      <c r="E634" s="97" t="s">
        <v>183</v>
      </c>
      <c r="F634" s="107">
        <v>43327</v>
      </c>
      <c r="G634" s="94">
        <v>686656</v>
      </c>
      <c r="H634" s="96">
        <v>9.5100000000000004E-2</v>
      </c>
      <c r="I634" s="94">
        <v>0.65286999999999995</v>
      </c>
      <c r="J634" s="95">
        <v>-1.8079083878119369E-6</v>
      </c>
      <c r="K634" s="95">
        <f>I634/'סכום נכסי הקרן'!$C$42</f>
        <v>9.9620716134797433E-9</v>
      </c>
    </row>
    <row r="635" spans="2:11" s="140" customFormat="1">
      <c r="B635" s="87" t="s">
        <v>2955</v>
      </c>
      <c r="C635" s="84" t="s">
        <v>3063</v>
      </c>
      <c r="D635" s="97" t="s">
        <v>1948</v>
      </c>
      <c r="E635" s="97" t="s">
        <v>181</v>
      </c>
      <c r="F635" s="107">
        <v>43299</v>
      </c>
      <c r="G635" s="94">
        <v>937000</v>
      </c>
      <c r="H635" s="96">
        <v>-1.3874</v>
      </c>
      <c r="I635" s="94">
        <v>-12.99949</v>
      </c>
      <c r="J635" s="95">
        <v>3.5997805088727308E-5</v>
      </c>
      <c r="K635" s="95">
        <f>I635/'סכום נכסי הקרן'!$C$42</f>
        <v>-1.9835778994089758E-7</v>
      </c>
    </row>
    <row r="636" spans="2:11" s="140" customFormat="1">
      <c r="B636" s="87" t="s">
        <v>2955</v>
      </c>
      <c r="C636" s="84" t="s">
        <v>3064</v>
      </c>
      <c r="D636" s="97" t="s">
        <v>1948</v>
      </c>
      <c r="E636" s="97" t="s">
        <v>183</v>
      </c>
      <c r="F636" s="107">
        <v>43356</v>
      </c>
      <c r="G636" s="94">
        <v>44193792.399999999</v>
      </c>
      <c r="H636" s="96">
        <v>2.2269000000000001</v>
      </c>
      <c r="I636" s="94">
        <v>984.14184</v>
      </c>
      <c r="J636" s="95">
        <v>-2.7252566166812279E-3</v>
      </c>
      <c r="K636" s="95">
        <f>I636/'סכום נכסי הקרן'!$C$42</f>
        <v>1.5016912230461998E-5</v>
      </c>
    </row>
    <row r="637" spans="2:11" s="140" customFormat="1">
      <c r="B637" s="87" t="s">
        <v>2955</v>
      </c>
      <c r="C637" s="84" t="s">
        <v>3065</v>
      </c>
      <c r="D637" s="97" t="s">
        <v>1948</v>
      </c>
      <c r="E637" s="97" t="s">
        <v>181</v>
      </c>
      <c r="F637" s="107">
        <v>43360</v>
      </c>
      <c r="G637" s="94">
        <v>1948363.2</v>
      </c>
      <c r="H637" s="96">
        <v>1.0052000000000001</v>
      </c>
      <c r="I637" s="94">
        <v>19.584979999999998</v>
      </c>
      <c r="J637" s="95">
        <v>-5.4234150163323517E-5</v>
      </c>
      <c r="K637" s="95">
        <f>I637/'סכום נכסי הקרן'!$C$42</f>
        <v>2.9884505844742215E-7</v>
      </c>
    </row>
    <row r="638" spans="2:11" s="140" customFormat="1">
      <c r="B638" s="87" t="s">
        <v>2955</v>
      </c>
      <c r="C638" s="84" t="s">
        <v>3066</v>
      </c>
      <c r="D638" s="97" t="s">
        <v>1948</v>
      </c>
      <c r="E638" s="97" t="s">
        <v>183</v>
      </c>
      <c r="F638" s="107">
        <v>43306</v>
      </c>
      <c r="G638" s="94">
        <v>3424306.98</v>
      </c>
      <c r="H638" s="96">
        <v>3.2675000000000001</v>
      </c>
      <c r="I638" s="94">
        <v>111.89061</v>
      </c>
      <c r="J638" s="95">
        <v>-3.0984418389019895E-4</v>
      </c>
      <c r="K638" s="95">
        <f>I638/'סכום נכסי הקרן'!$C$42</f>
        <v>1.7073265270205902E-6</v>
      </c>
    </row>
    <row r="639" spans="2:11" s="140" customFormat="1">
      <c r="B639" s="87" t="s">
        <v>2955</v>
      </c>
      <c r="C639" s="84" t="s">
        <v>3067</v>
      </c>
      <c r="D639" s="97" t="s">
        <v>1948</v>
      </c>
      <c r="E639" s="97" t="s">
        <v>183</v>
      </c>
      <c r="F639" s="107">
        <v>43348</v>
      </c>
      <c r="G639" s="94">
        <v>7195340.6900000004</v>
      </c>
      <c r="H639" s="96">
        <v>2.1343000000000001</v>
      </c>
      <c r="I639" s="94">
        <v>153.5702</v>
      </c>
      <c r="J639" s="95">
        <v>-4.2526207774588621E-4</v>
      </c>
      <c r="K639" s="95">
        <f>I639/'סכום נכסי הקרן'!$C$42</f>
        <v>2.3433108124073813E-6</v>
      </c>
    </row>
    <row r="640" spans="2:11" s="140" customFormat="1">
      <c r="B640" s="87" t="s">
        <v>2955</v>
      </c>
      <c r="C640" s="84" t="s">
        <v>3068</v>
      </c>
      <c r="D640" s="97" t="s">
        <v>1948</v>
      </c>
      <c r="E640" s="97" t="s">
        <v>183</v>
      </c>
      <c r="F640" s="107">
        <v>43404</v>
      </c>
      <c r="G640" s="94">
        <v>1716.64</v>
      </c>
      <c r="H640" s="96">
        <v>0.58309999999999995</v>
      </c>
      <c r="I640" s="94">
        <v>1.001E-2</v>
      </c>
      <c r="J640" s="95">
        <v>-2.7719397371601526E-8</v>
      </c>
      <c r="K640" s="95">
        <f>I640/'סכום נכסי הקרן'!$C$42</f>
        <v>1.5274149042065378E-10</v>
      </c>
    </row>
    <row r="641" spans="2:11" s="140" customFormat="1">
      <c r="B641" s="87" t="s">
        <v>2955</v>
      </c>
      <c r="C641" s="84" t="s">
        <v>3069</v>
      </c>
      <c r="D641" s="97" t="s">
        <v>1948</v>
      </c>
      <c r="E641" s="97" t="s">
        <v>184</v>
      </c>
      <c r="F641" s="107">
        <v>43300</v>
      </c>
      <c r="G641" s="94">
        <v>9834377.1999999993</v>
      </c>
      <c r="H641" s="96">
        <v>2.4039000000000001</v>
      </c>
      <c r="I641" s="94">
        <v>236.41240999999999</v>
      </c>
      <c r="J641" s="95">
        <v>-6.5466628734944885E-4</v>
      </c>
      <c r="K641" s="95">
        <f>I641/'סכום נכסי הקרן'!$C$42</f>
        <v>3.6073909947391283E-6</v>
      </c>
    </row>
    <row r="642" spans="2:11" s="140" customFormat="1">
      <c r="B642" s="87" t="s">
        <v>2955</v>
      </c>
      <c r="C642" s="84" t="s">
        <v>3070</v>
      </c>
      <c r="D642" s="97" t="s">
        <v>1948</v>
      </c>
      <c r="E642" s="97" t="s">
        <v>183</v>
      </c>
      <c r="F642" s="107">
        <v>43293</v>
      </c>
      <c r="G642" s="94">
        <v>4432572.2</v>
      </c>
      <c r="H642" s="96">
        <v>3.0714000000000001</v>
      </c>
      <c r="I642" s="94">
        <v>136.14125000000001</v>
      </c>
      <c r="J642" s="95">
        <v>-3.769983423992554E-4</v>
      </c>
      <c r="K642" s="95">
        <f>I642/'סכום נכסי הקרן'!$C$42</f>
        <v>2.0773643788941893E-6</v>
      </c>
    </row>
    <row r="643" spans="2:11" s="140" customFormat="1">
      <c r="B643" s="87" t="s">
        <v>2955</v>
      </c>
      <c r="C643" s="84" t="s">
        <v>3071</v>
      </c>
      <c r="D643" s="97" t="s">
        <v>1948</v>
      </c>
      <c r="E643" s="97" t="s">
        <v>183</v>
      </c>
      <c r="F643" s="107">
        <v>43319</v>
      </c>
      <c r="G643" s="94">
        <v>396791.39</v>
      </c>
      <c r="H643" s="96">
        <v>2.2122000000000002</v>
      </c>
      <c r="I643" s="94">
        <v>8.7778200000000002</v>
      </c>
      <c r="J643" s="95">
        <v>-2.4307280782856275E-5</v>
      </c>
      <c r="K643" s="95">
        <f>I643/'סכום נכסי הקרן'!$C$42</f>
        <v>1.3393979115326905E-7</v>
      </c>
    </row>
    <row r="644" spans="2:11" s="140" customFormat="1">
      <c r="B644" s="87" t="s">
        <v>2955</v>
      </c>
      <c r="C644" s="84" t="s">
        <v>3072</v>
      </c>
      <c r="D644" s="97" t="s">
        <v>1948</v>
      </c>
      <c r="E644" s="97" t="s">
        <v>181</v>
      </c>
      <c r="F644" s="107">
        <v>43405</v>
      </c>
      <c r="G644" s="94">
        <v>5396202</v>
      </c>
      <c r="H644" s="96">
        <v>2.1065</v>
      </c>
      <c r="I644" s="94">
        <v>113.6707</v>
      </c>
      <c r="J644" s="95">
        <v>-3.147735567240865E-4</v>
      </c>
      <c r="K644" s="95">
        <f>I644/'סכום נכסי הקרן'!$C$42</f>
        <v>1.7344887247911098E-6</v>
      </c>
    </row>
    <row r="645" spans="2:11" s="140" customFormat="1">
      <c r="B645" s="87" t="s">
        <v>2955</v>
      </c>
      <c r="C645" s="84" t="s">
        <v>3073</v>
      </c>
      <c r="D645" s="97" t="s">
        <v>1948</v>
      </c>
      <c r="E645" s="97" t="s">
        <v>181</v>
      </c>
      <c r="F645" s="107">
        <v>43286</v>
      </c>
      <c r="G645" s="94">
        <v>12026.36</v>
      </c>
      <c r="H645" s="96">
        <v>0.60870000000000002</v>
      </c>
      <c r="I645" s="94">
        <v>7.3200000000000001E-2</v>
      </c>
      <c r="J645" s="95">
        <v>-2.0270328547464853E-7</v>
      </c>
      <c r="K645" s="95">
        <f>I645/'סכום נכסי הקרן'!$C$42</f>
        <v>1.1169507591200656E-9</v>
      </c>
    </row>
    <row r="646" spans="2:11" s="140" customFormat="1">
      <c r="B646" s="87" t="s">
        <v>2955</v>
      </c>
      <c r="C646" s="84" t="s">
        <v>3074</v>
      </c>
      <c r="D646" s="97" t="s">
        <v>1948</v>
      </c>
      <c r="E646" s="97" t="s">
        <v>183</v>
      </c>
      <c r="F646" s="107">
        <v>43417</v>
      </c>
      <c r="G646" s="94">
        <v>955824.33</v>
      </c>
      <c r="H646" s="96">
        <v>-0.9133</v>
      </c>
      <c r="I646" s="94">
        <v>-8.7295099999999994</v>
      </c>
      <c r="J646" s="95">
        <v>2.4173502152784141E-5</v>
      </c>
      <c r="K646" s="95">
        <f>I646/'סכום נכסי הקרן'!$C$42</f>
        <v>-1.3320263417003011E-7</v>
      </c>
    </row>
    <row r="647" spans="2:11" s="140" customFormat="1">
      <c r="B647" s="87" t="s">
        <v>2955</v>
      </c>
      <c r="C647" s="84" t="s">
        <v>3075</v>
      </c>
      <c r="D647" s="97" t="s">
        <v>1948</v>
      </c>
      <c r="E647" s="97" t="s">
        <v>181</v>
      </c>
      <c r="F647" s="107">
        <v>43299</v>
      </c>
      <c r="G647" s="94">
        <v>7496000</v>
      </c>
      <c r="H647" s="96">
        <v>-1.3874</v>
      </c>
      <c r="I647" s="94">
        <v>-103.99589</v>
      </c>
      <c r="J647" s="95">
        <v>2.8798235763470147E-4</v>
      </c>
      <c r="K647" s="95">
        <f>I647/'סכום נכסי הקרן'!$C$42</f>
        <v>-1.586861861760476E-6</v>
      </c>
    </row>
    <row r="648" spans="2:11" s="140" customFormat="1">
      <c r="B648" s="87" t="s">
        <v>2955</v>
      </c>
      <c r="C648" s="84" t="s">
        <v>3076</v>
      </c>
      <c r="D648" s="97" t="s">
        <v>1948</v>
      </c>
      <c r="E648" s="97" t="s">
        <v>183</v>
      </c>
      <c r="F648" s="107">
        <v>43370</v>
      </c>
      <c r="G648" s="94">
        <v>7290009.9199999999</v>
      </c>
      <c r="H648" s="96">
        <v>2.9192</v>
      </c>
      <c r="I648" s="94">
        <v>212.81267000000003</v>
      </c>
      <c r="J648" s="95">
        <v>-5.8931458196218825E-4</v>
      </c>
      <c r="K648" s="95">
        <f>I648/'סכום נכסי הקרן'!$C$42</f>
        <v>3.2472851544654107E-6</v>
      </c>
    </row>
    <row r="649" spans="2:11" s="140" customFormat="1">
      <c r="B649" s="87" t="s">
        <v>2955</v>
      </c>
      <c r="C649" s="84" t="s">
        <v>3077</v>
      </c>
      <c r="D649" s="97" t="s">
        <v>1948</v>
      </c>
      <c r="E649" s="97" t="s">
        <v>183</v>
      </c>
      <c r="F649" s="107">
        <v>43412</v>
      </c>
      <c r="G649" s="94">
        <v>21643013.399999999</v>
      </c>
      <c r="H649" s="96">
        <v>0.31869999999999998</v>
      </c>
      <c r="I649" s="94">
        <v>68.970960000000005</v>
      </c>
      <c r="J649" s="95">
        <v>-1.9099235238170172E-4</v>
      </c>
      <c r="K649" s="95">
        <f>I649/'סכום נכסי הקרן'!$C$42</f>
        <v>1.0524203023120175E-6</v>
      </c>
    </row>
    <row r="650" spans="2:11" s="140" customFormat="1">
      <c r="B650" s="87" t="s">
        <v>2955</v>
      </c>
      <c r="C650" s="84" t="s">
        <v>3078</v>
      </c>
      <c r="D650" s="97" t="s">
        <v>1948</v>
      </c>
      <c r="E650" s="97" t="s">
        <v>183</v>
      </c>
      <c r="F650" s="107">
        <v>43390</v>
      </c>
      <c r="G650" s="94">
        <v>7857.46</v>
      </c>
      <c r="H650" s="96">
        <v>1.4564999999999999</v>
      </c>
      <c r="I650" s="94">
        <v>0.11444</v>
      </c>
      <c r="J650" s="95">
        <v>-3.1690387964096691E-7</v>
      </c>
      <c r="K650" s="95">
        <f>I650/'סכום נכסי הקרן'!$C$42</f>
        <v>1.746227388984977E-9</v>
      </c>
    </row>
    <row r="651" spans="2:11" s="140" customFormat="1">
      <c r="B651" s="87" t="s">
        <v>2955</v>
      </c>
      <c r="C651" s="84" t="s">
        <v>3079</v>
      </c>
      <c r="D651" s="97" t="s">
        <v>1948</v>
      </c>
      <c r="E651" s="97" t="s">
        <v>181</v>
      </c>
      <c r="F651" s="107">
        <v>43405</v>
      </c>
      <c r="G651" s="94">
        <v>44325945</v>
      </c>
      <c r="H651" s="96">
        <v>2.2128999999999999</v>
      </c>
      <c r="I651" s="94">
        <v>980.90008999999998</v>
      </c>
      <c r="J651" s="95">
        <v>-2.7162796579969731E-3</v>
      </c>
      <c r="K651" s="95">
        <f>I651/'סכום נכסי הקרן'!$C$42</f>
        <v>1.4967446723312031E-5</v>
      </c>
    </row>
    <row r="652" spans="2:11" s="140" customFormat="1">
      <c r="B652" s="87" t="s">
        <v>2955</v>
      </c>
      <c r="C652" s="84" t="s">
        <v>3080</v>
      </c>
      <c r="D652" s="97" t="s">
        <v>1948</v>
      </c>
      <c r="E652" s="97" t="s">
        <v>183</v>
      </c>
      <c r="F652" s="107">
        <v>43319</v>
      </c>
      <c r="G652" s="94">
        <v>154136.5</v>
      </c>
      <c r="H652" s="96">
        <v>2.2122000000000002</v>
      </c>
      <c r="I652" s="94">
        <v>3.4098099999999998</v>
      </c>
      <c r="J652" s="95">
        <v>-9.4423454896763833E-6</v>
      </c>
      <c r="K652" s="95">
        <f>I652/'סכום נכסי הקרן'!$C$42</f>
        <v>5.2029916228896046E-8</v>
      </c>
    </row>
    <row r="653" spans="2:11" s="140" customFormat="1">
      <c r="B653" s="87" t="s">
        <v>2955</v>
      </c>
      <c r="C653" s="84" t="s">
        <v>3081</v>
      </c>
      <c r="D653" s="97" t="s">
        <v>1948</v>
      </c>
      <c r="E653" s="97" t="s">
        <v>181</v>
      </c>
      <c r="F653" s="107">
        <v>43286</v>
      </c>
      <c r="G653" s="94">
        <v>4334730.4000000004</v>
      </c>
      <c r="H653" s="96">
        <v>0.60870000000000002</v>
      </c>
      <c r="I653" s="94">
        <v>26.386599999999998</v>
      </c>
      <c r="J653" s="95">
        <v>-7.3068996072477604E-5</v>
      </c>
      <c r="K653" s="95">
        <f>I653/'סכום נכסי הקרן'!$C$42</f>
        <v>4.0263023088247978E-7</v>
      </c>
    </row>
    <row r="654" spans="2:11" s="140" customFormat="1">
      <c r="B654" s="87" t="s">
        <v>2955</v>
      </c>
      <c r="C654" s="84" t="s">
        <v>3082</v>
      </c>
      <c r="D654" s="97" t="s">
        <v>1948</v>
      </c>
      <c r="E654" s="97" t="s">
        <v>181</v>
      </c>
      <c r="F654" s="107">
        <v>43412</v>
      </c>
      <c r="G654" s="94">
        <v>12787717.58</v>
      </c>
      <c r="H654" s="96">
        <v>0.12790000000000001</v>
      </c>
      <c r="I654" s="94">
        <v>16.359079999999999</v>
      </c>
      <c r="J654" s="95">
        <v>-4.5301082832549358E-5</v>
      </c>
      <c r="K654" s="95">
        <f>I654/'סכום נכסי הקרן'!$C$42</f>
        <v>2.4962140470636448E-7</v>
      </c>
    </row>
    <row r="655" spans="2:11" s="140" customFormat="1">
      <c r="B655" s="87" t="s">
        <v>2955</v>
      </c>
      <c r="C655" s="84" t="s">
        <v>3083</v>
      </c>
      <c r="D655" s="97" t="s">
        <v>1948</v>
      </c>
      <c r="E655" s="97" t="s">
        <v>183</v>
      </c>
      <c r="F655" s="107">
        <v>43335</v>
      </c>
      <c r="G655" s="94">
        <v>263961.90000000002</v>
      </c>
      <c r="H655" s="96">
        <v>2.1116999999999999</v>
      </c>
      <c r="I655" s="94">
        <v>5.57409</v>
      </c>
      <c r="J655" s="95">
        <v>-1.5435605963543493E-5</v>
      </c>
      <c r="K655" s="95">
        <f>I655/'סכום נכסי הקרן'!$C$42</f>
        <v>8.5054427006879326E-8</v>
      </c>
    </row>
    <row r="656" spans="2:11" s="140" customFormat="1">
      <c r="B656" s="87" t="s">
        <v>2955</v>
      </c>
      <c r="C656" s="84" t="s">
        <v>3084</v>
      </c>
      <c r="D656" s="97" t="s">
        <v>1948</v>
      </c>
      <c r="E656" s="97" t="s">
        <v>183</v>
      </c>
      <c r="F656" s="107">
        <v>43334</v>
      </c>
      <c r="G656" s="94">
        <v>441008.42</v>
      </c>
      <c r="H656" s="96">
        <v>2.4561999999999999</v>
      </c>
      <c r="I656" s="94">
        <v>10.831959999999999</v>
      </c>
      <c r="J656" s="95">
        <v>-2.9995544810518764E-5</v>
      </c>
      <c r="K656" s="95">
        <f>I656/'סכום נכסי הקרן'!$C$42</f>
        <v>1.6528368776992057E-7</v>
      </c>
    </row>
    <row r="657" spans="2:11" s="140" customFormat="1">
      <c r="B657" s="87" t="s">
        <v>2955</v>
      </c>
      <c r="C657" s="84" t="s">
        <v>3085</v>
      </c>
      <c r="D657" s="97" t="s">
        <v>1948</v>
      </c>
      <c r="E657" s="97" t="s">
        <v>183</v>
      </c>
      <c r="F657" s="107">
        <v>43396</v>
      </c>
      <c r="G657" s="94">
        <v>1752160.02</v>
      </c>
      <c r="H657" s="96">
        <v>1.0471999999999999</v>
      </c>
      <c r="I657" s="94">
        <v>18.348669999999998</v>
      </c>
      <c r="J657" s="95">
        <v>-5.081059690013824E-5</v>
      </c>
      <c r="K657" s="95">
        <f>I657/'סכום נכסי הקרן'!$C$42</f>
        <v>2.7998033996371E-7</v>
      </c>
    </row>
    <row r="658" spans="2:11" s="140" customFormat="1">
      <c r="B658" s="87" t="s">
        <v>2955</v>
      </c>
      <c r="C658" s="84" t="s">
        <v>3086</v>
      </c>
      <c r="D658" s="97" t="s">
        <v>1948</v>
      </c>
      <c r="E658" s="97" t="s">
        <v>183</v>
      </c>
      <c r="F658" s="107">
        <v>43410</v>
      </c>
      <c r="G658" s="94">
        <v>3151796.27</v>
      </c>
      <c r="H658" s="96">
        <v>0.38979999999999998</v>
      </c>
      <c r="I658" s="94">
        <v>12.28514</v>
      </c>
      <c r="J658" s="95">
        <v>-3.4019648094481199E-5</v>
      </c>
      <c r="K658" s="95">
        <f>I658/'סכום נכסי הקרן'!$C$42</f>
        <v>1.874576017608782E-7</v>
      </c>
    </row>
    <row r="659" spans="2:11" s="140" customFormat="1">
      <c r="B659" s="87" t="s">
        <v>2955</v>
      </c>
      <c r="C659" s="84" t="s">
        <v>2615</v>
      </c>
      <c r="D659" s="97" t="s">
        <v>1948</v>
      </c>
      <c r="E659" s="97" t="s">
        <v>183</v>
      </c>
      <c r="F659" s="107">
        <v>43381</v>
      </c>
      <c r="G659" s="94">
        <v>536450</v>
      </c>
      <c r="H659" s="96">
        <v>-0.99180000000000001</v>
      </c>
      <c r="I659" s="94">
        <v>-5.3203500000000004</v>
      </c>
      <c r="J659" s="95">
        <v>1.4732956623976044E-5</v>
      </c>
      <c r="K659" s="95">
        <f>I659/'סכום נכסי הקרן'!$C$42</f>
        <v>-8.118263621973281E-8</v>
      </c>
    </row>
    <row r="660" spans="2:11" s="140" customFormat="1">
      <c r="B660" s="87" t="s">
        <v>2955</v>
      </c>
      <c r="C660" s="84" t="s">
        <v>3087</v>
      </c>
      <c r="D660" s="97" t="s">
        <v>1948</v>
      </c>
      <c r="E660" s="97" t="s">
        <v>181</v>
      </c>
      <c r="F660" s="107">
        <v>43375</v>
      </c>
      <c r="G660" s="94">
        <v>3947446</v>
      </c>
      <c r="H660" s="96">
        <v>6.0614999999999997</v>
      </c>
      <c r="I660" s="94">
        <v>239.27396999999999</v>
      </c>
      <c r="J660" s="95">
        <v>-6.6259043507599022E-4</v>
      </c>
      <c r="K660" s="95">
        <f>I660/'סכום נכסי הקרן'!$C$42</f>
        <v>3.6510552244422379E-6</v>
      </c>
    </row>
    <row r="661" spans="2:11" s="140" customFormat="1">
      <c r="B661" s="87" t="s">
        <v>2955</v>
      </c>
      <c r="C661" s="84" t="s">
        <v>3088</v>
      </c>
      <c r="D661" s="97" t="s">
        <v>1948</v>
      </c>
      <c r="E661" s="97" t="s">
        <v>181</v>
      </c>
      <c r="F661" s="107">
        <v>43375</v>
      </c>
      <c r="G661" s="94">
        <v>714302.69</v>
      </c>
      <c r="H661" s="96">
        <v>6.0614999999999997</v>
      </c>
      <c r="I661" s="94">
        <v>43.297370000000001</v>
      </c>
      <c r="J661" s="95">
        <v>-1.1989780261491097E-4</v>
      </c>
      <c r="K661" s="95">
        <f>I661/'סכום נכסי הקרן'!$C$42</f>
        <v>6.6066981269675348E-7</v>
      </c>
    </row>
    <row r="662" spans="2:11" s="140" customFormat="1">
      <c r="B662" s="87" t="s">
        <v>2955</v>
      </c>
      <c r="C662" s="84" t="s">
        <v>3089</v>
      </c>
      <c r="D662" s="97" t="s">
        <v>1948</v>
      </c>
      <c r="E662" s="97" t="s">
        <v>183</v>
      </c>
      <c r="F662" s="107">
        <v>43335</v>
      </c>
      <c r="G662" s="94">
        <v>6165092.7000000002</v>
      </c>
      <c r="H662" s="96">
        <v>2.0800999999999998</v>
      </c>
      <c r="I662" s="94">
        <v>128.24009000000001</v>
      </c>
      <c r="J662" s="95">
        <v>-3.5511868268530902E-4</v>
      </c>
      <c r="K662" s="95">
        <f>I662/'סכום נכסי הקרן'!$C$42</f>
        <v>1.9568014463814964E-6</v>
      </c>
    </row>
    <row r="663" spans="2:11" s="140" customFormat="1">
      <c r="B663" s="87" t="s">
        <v>2955</v>
      </c>
      <c r="C663" s="84" t="s">
        <v>3090</v>
      </c>
      <c r="D663" s="97" t="s">
        <v>1948</v>
      </c>
      <c r="E663" s="97" t="s">
        <v>181</v>
      </c>
      <c r="F663" s="107">
        <v>43342</v>
      </c>
      <c r="G663" s="94">
        <v>1923153.18</v>
      </c>
      <c r="H663" s="96">
        <v>-0.68830000000000002</v>
      </c>
      <c r="I663" s="94">
        <v>-13.23704</v>
      </c>
      <c r="J663" s="95">
        <v>3.665562155682161E-5</v>
      </c>
      <c r="K663" s="95">
        <f>I663/'סכום נכסי הקרן'!$C$42</f>
        <v>-2.0198253929648462E-7</v>
      </c>
    </row>
    <row r="664" spans="2:11" s="140" customFormat="1">
      <c r="B664" s="87" t="s">
        <v>2955</v>
      </c>
      <c r="C664" s="84" t="s">
        <v>3091</v>
      </c>
      <c r="D664" s="97" t="s">
        <v>1948</v>
      </c>
      <c r="E664" s="97" t="s">
        <v>183</v>
      </c>
      <c r="F664" s="107">
        <v>43327</v>
      </c>
      <c r="G664" s="94">
        <v>210288.4</v>
      </c>
      <c r="H664" s="96">
        <v>9.5100000000000004E-2</v>
      </c>
      <c r="I664" s="94">
        <v>0.19994000000000001</v>
      </c>
      <c r="J664" s="95">
        <v>-5.5366796308471624E-7</v>
      </c>
      <c r="K664" s="95">
        <f>I664/'סכום נכסי הקרן'!$C$42</f>
        <v>3.0508624969735785E-9</v>
      </c>
    </row>
    <row r="665" spans="2:11" s="140" customFormat="1">
      <c r="B665" s="87" t="s">
        <v>2955</v>
      </c>
      <c r="C665" s="84" t="s">
        <v>3092</v>
      </c>
      <c r="D665" s="97" t="s">
        <v>1948</v>
      </c>
      <c r="E665" s="97" t="s">
        <v>181</v>
      </c>
      <c r="F665" s="107">
        <v>43299</v>
      </c>
      <c r="G665" s="94">
        <v>937000</v>
      </c>
      <c r="H665" s="96">
        <v>-1.3874</v>
      </c>
      <c r="I665" s="94">
        <v>-12.99949</v>
      </c>
      <c r="J665" s="95">
        <v>3.5997805088727308E-5</v>
      </c>
      <c r="K665" s="95">
        <f>I665/'סכום נכסי הקרן'!$C$42</f>
        <v>-1.9835778994089758E-7</v>
      </c>
    </row>
    <row r="666" spans="2:11" s="140" customFormat="1">
      <c r="B666" s="87" t="s">
        <v>2955</v>
      </c>
      <c r="C666" s="84" t="s">
        <v>3093</v>
      </c>
      <c r="D666" s="97" t="s">
        <v>1948</v>
      </c>
      <c r="E666" s="97" t="s">
        <v>183</v>
      </c>
      <c r="F666" s="107">
        <v>43370</v>
      </c>
      <c r="G666" s="94">
        <v>1421841.28</v>
      </c>
      <c r="H666" s="96">
        <v>2.8784999999999998</v>
      </c>
      <c r="I666" s="94">
        <v>40.927599999999998</v>
      </c>
      <c r="J666" s="95">
        <v>-1.1333550528131455E-4</v>
      </c>
      <c r="K666" s="95">
        <f>I666/'סכום נכסי הקרן'!$C$42</f>
        <v>6.2450975258145352E-7</v>
      </c>
    </row>
    <row r="667" spans="2:11" s="140" customFormat="1">
      <c r="B667" s="87" t="s">
        <v>2955</v>
      </c>
      <c r="C667" s="84" t="s">
        <v>3094</v>
      </c>
      <c r="D667" s="97" t="s">
        <v>1948</v>
      </c>
      <c r="E667" s="97" t="s">
        <v>183</v>
      </c>
      <c r="F667" s="107">
        <v>43402</v>
      </c>
      <c r="G667" s="94">
        <v>348510.03</v>
      </c>
      <c r="H667" s="96">
        <v>0.38929999999999998</v>
      </c>
      <c r="I667" s="94">
        <v>1.3568699999999998</v>
      </c>
      <c r="J667" s="95">
        <v>-3.7574044666938023E-6</v>
      </c>
      <c r="K667" s="95">
        <f>I667/'סכום נכסי הקרן'!$C$42</f>
        <v>2.0704330280426821E-8</v>
      </c>
    </row>
    <row r="668" spans="2:11" s="140" customFormat="1">
      <c r="B668" s="87" t="s">
        <v>2955</v>
      </c>
      <c r="C668" s="84" t="s">
        <v>3095</v>
      </c>
      <c r="D668" s="97" t="s">
        <v>1948</v>
      </c>
      <c r="E668" s="97" t="s">
        <v>181</v>
      </c>
      <c r="F668" s="107">
        <v>43342</v>
      </c>
      <c r="G668" s="94">
        <v>5754341.2800000003</v>
      </c>
      <c r="H668" s="96">
        <v>-0.68830000000000002</v>
      </c>
      <c r="I668" s="94">
        <v>-39.60707</v>
      </c>
      <c r="J668" s="95">
        <v>1.0967873247301076E-4</v>
      </c>
      <c r="K668" s="95">
        <f>I668/'סכום נכסי הקרן'!$C$42</f>
        <v>-6.0435993036914723E-7</v>
      </c>
    </row>
    <row r="669" spans="2:11" s="140" customFormat="1">
      <c r="B669" s="87" t="s">
        <v>2955</v>
      </c>
      <c r="C669" s="84" t="s">
        <v>3096</v>
      </c>
      <c r="D669" s="97" t="s">
        <v>1948</v>
      </c>
      <c r="E669" s="97" t="s">
        <v>184</v>
      </c>
      <c r="F669" s="107">
        <v>43409</v>
      </c>
      <c r="G669" s="94">
        <v>8477366.0099999998</v>
      </c>
      <c r="H669" s="96">
        <v>1.8379000000000001</v>
      </c>
      <c r="I669" s="94">
        <v>155.80547000000001</v>
      </c>
      <c r="J669" s="95">
        <v>-4.314519216382758E-4</v>
      </c>
      <c r="K669" s="95">
        <f>I669/'סכום נכסי הקרן'!$C$42</f>
        <v>2.377418551797249E-6</v>
      </c>
    </row>
    <row r="670" spans="2:11" s="140" customFormat="1">
      <c r="B670" s="87" t="s">
        <v>2955</v>
      </c>
      <c r="C670" s="84" t="s">
        <v>3097</v>
      </c>
      <c r="D670" s="97" t="s">
        <v>1948</v>
      </c>
      <c r="E670" s="97" t="s">
        <v>181</v>
      </c>
      <c r="F670" s="107">
        <v>43409</v>
      </c>
      <c r="G670" s="94">
        <v>35523518.399999999</v>
      </c>
      <c r="H670" s="96">
        <v>2.3877999999999999</v>
      </c>
      <c r="I670" s="94">
        <v>848.22003000000007</v>
      </c>
      <c r="J670" s="95">
        <v>-2.3488659410711059E-3</v>
      </c>
      <c r="K670" s="95">
        <f>I670/'סכום נכסי הקרן'!$C$42</f>
        <v>1.2942896262422745E-5</v>
      </c>
    </row>
    <row r="671" spans="2:11" s="140" customFormat="1">
      <c r="B671" s="87" t="s">
        <v>2955</v>
      </c>
      <c r="C671" s="84" t="s">
        <v>3098</v>
      </c>
      <c r="D671" s="97" t="s">
        <v>1948</v>
      </c>
      <c r="E671" s="97" t="s">
        <v>181</v>
      </c>
      <c r="F671" s="107">
        <v>43412</v>
      </c>
      <c r="G671" s="94">
        <v>29284767.800000001</v>
      </c>
      <c r="H671" s="96">
        <v>0.13020000000000001</v>
      </c>
      <c r="I671" s="94">
        <v>38.118209999999998</v>
      </c>
      <c r="J671" s="95">
        <v>-1.0555582518323227E-4</v>
      </c>
      <c r="K671" s="95">
        <f>I671/'סכום נכסי הקרן'!$C$42</f>
        <v>5.8164157917756936E-7</v>
      </c>
    </row>
    <row r="672" spans="2:11" s="140" customFormat="1">
      <c r="B672" s="87" t="s">
        <v>2955</v>
      </c>
      <c r="C672" s="84" t="s">
        <v>3099</v>
      </c>
      <c r="D672" s="97" t="s">
        <v>1948</v>
      </c>
      <c r="E672" s="97" t="s">
        <v>181</v>
      </c>
      <c r="F672" s="107">
        <v>43383</v>
      </c>
      <c r="G672" s="94">
        <v>1304304</v>
      </c>
      <c r="H672" s="96">
        <v>-2.1307999999999998</v>
      </c>
      <c r="I672" s="94">
        <v>-27.792069999999999</v>
      </c>
      <c r="J672" s="95">
        <v>7.6960982228707855E-5</v>
      </c>
      <c r="K672" s="95">
        <f>I672/'סכום נכסי הקרן'!$C$42</f>
        <v>-4.2407614322428962E-7</v>
      </c>
    </row>
    <row r="673" spans="2:11" s="140" customFormat="1">
      <c r="B673" s="87" t="s">
        <v>2955</v>
      </c>
      <c r="C673" s="84" t="s">
        <v>3100</v>
      </c>
      <c r="D673" s="97" t="s">
        <v>1948</v>
      </c>
      <c r="E673" s="97" t="s">
        <v>181</v>
      </c>
      <c r="F673" s="107">
        <v>43286</v>
      </c>
      <c r="G673" s="94">
        <v>462156.1</v>
      </c>
      <c r="H673" s="96">
        <v>0.60870000000000002</v>
      </c>
      <c r="I673" s="94">
        <v>2.8132700000000002</v>
      </c>
      <c r="J673" s="95">
        <v>-7.7904244798806631E-6</v>
      </c>
      <c r="K673" s="95">
        <f>I673/'סכום נכסי הקרן'!$C$42</f>
        <v>4.2927377897673595E-8</v>
      </c>
    </row>
    <row r="674" spans="2:11" s="140" customFormat="1">
      <c r="B674" s="87" t="s">
        <v>2955</v>
      </c>
      <c r="C674" s="84" t="s">
        <v>3101</v>
      </c>
      <c r="D674" s="97" t="s">
        <v>1948</v>
      </c>
      <c r="E674" s="97" t="s">
        <v>181</v>
      </c>
      <c r="F674" s="107">
        <v>43405</v>
      </c>
      <c r="G674" s="94">
        <v>963607.5</v>
      </c>
      <c r="H674" s="96">
        <v>2.1065</v>
      </c>
      <c r="I674" s="94">
        <v>20.298349999999999</v>
      </c>
      <c r="J674" s="95">
        <v>-5.6209593370414371E-5</v>
      </c>
      <c r="K674" s="95">
        <f>I674/'סכום נכסי הקרן'!$C$42</f>
        <v>3.0973029291509269E-7</v>
      </c>
    </row>
    <row r="675" spans="2:11" s="140" customFormat="1">
      <c r="B675" s="87" t="s">
        <v>2955</v>
      </c>
      <c r="C675" s="84" t="s">
        <v>3102</v>
      </c>
      <c r="D675" s="97" t="s">
        <v>1948</v>
      </c>
      <c r="E675" s="97" t="s">
        <v>183</v>
      </c>
      <c r="F675" s="107">
        <v>43319</v>
      </c>
      <c r="G675" s="94">
        <v>30827.3</v>
      </c>
      <c r="H675" s="96">
        <v>2.2122000000000002</v>
      </c>
      <c r="I675" s="94">
        <v>0.68196000000000001</v>
      </c>
      <c r="J675" s="95">
        <v>-1.8884635595941437E-6</v>
      </c>
      <c r="K675" s="95">
        <f>I675/'סכום נכסי הקרן'!$C$42</f>
        <v>1.0405952727998906E-8</v>
      </c>
    </row>
    <row r="676" spans="2:11" s="140" customFormat="1">
      <c r="B676" s="87" t="s">
        <v>2955</v>
      </c>
      <c r="C676" s="84" t="s">
        <v>3103</v>
      </c>
      <c r="D676" s="97" t="s">
        <v>1948</v>
      </c>
      <c r="E676" s="97" t="s">
        <v>181</v>
      </c>
      <c r="F676" s="107">
        <v>43377</v>
      </c>
      <c r="G676" s="94">
        <v>737961.3</v>
      </c>
      <c r="H676" s="96">
        <v>-0.1285</v>
      </c>
      <c r="I676" s="94">
        <v>-0.94826999999999995</v>
      </c>
      <c r="J676" s="95">
        <v>2.6259213731836741E-6</v>
      </c>
      <c r="K676" s="95">
        <f>I676/'סכום נכסי הקרן'!$C$42</f>
        <v>-1.446954776435498E-8</v>
      </c>
    </row>
    <row r="677" spans="2:11" s="140" customFormat="1">
      <c r="B677" s="87" t="s">
        <v>2955</v>
      </c>
      <c r="C677" s="84" t="s">
        <v>3062</v>
      </c>
      <c r="D677" s="97" t="s">
        <v>1948</v>
      </c>
      <c r="E677" s="97" t="s">
        <v>183</v>
      </c>
      <c r="F677" s="107">
        <v>43417</v>
      </c>
      <c r="G677" s="94">
        <v>538189.38</v>
      </c>
      <c r="H677" s="96">
        <v>-0.9133</v>
      </c>
      <c r="I677" s="94">
        <v>-4.91526</v>
      </c>
      <c r="J677" s="95">
        <v>1.3611193319154657E-5</v>
      </c>
      <c r="K677" s="95">
        <f>I677/'סכום נכסי הקרן'!$C$42</f>
        <v>-7.5001412408094184E-8</v>
      </c>
    </row>
    <row r="678" spans="2:11" s="140" customFormat="1">
      <c r="B678" s="87" t="s">
        <v>2955</v>
      </c>
      <c r="C678" s="84" t="s">
        <v>3104</v>
      </c>
      <c r="D678" s="97" t="s">
        <v>1948</v>
      </c>
      <c r="E678" s="97" t="s">
        <v>181</v>
      </c>
      <c r="F678" s="107">
        <v>43382</v>
      </c>
      <c r="G678" s="94">
        <v>1001246.68</v>
      </c>
      <c r="H678" s="96">
        <v>-2.3249</v>
      </c>
      <c r="I678" s="94">
        <v>-23.27758</v>
      </c>
      <c r="J678" s="95">
        <v>6.4459589397526906E-5</v>
      </c>
      <c r="K678" s="95">
        <f>I678/'סכום נכסי הקרן'!$C$42</f>
        <v>-3.5519003622237782E-7</v>
      </c>
    </row>
    <row r="679" spans="2:11" s="140" customFormat="1">
      <c r="B679" s="87" t="s">
        <v>2955</v>
      </c>
      <c r="C679" s="84" t="s">
        <v>3105</v>
      </c>
      <c r="D679" s="97" t="s">
        <v>1948</v>
      </c>
      <c r="E679" s="97" t="s">
        <v>181</v>
      </c>
      <c r="F679" s="107">
        <v>43286</v>
      </c>
      <c r="G679" s="94">
        <v>3082291.52</v>
      </c>
      <c r="H679" s="96">
        <v>0.60870000000000002</v>
      </c>
      <c r="I679" s="94">
        <v>18.76266</v>
      </c>
      <c r="J679" s="95">
        <v>-5.1957005823002309E-5</v>
      </c>
      <c r="K679" s="95">
        <f>I679/'סכום נכסי הקרן'!$C$42</f>
        <v>2.8629736789770071E-7</v>
      </c>
    </row>
    <row r="680" spans="2:11" s="140" customFormat="1">
      <c r="B680" s="87" t="s">
        <v>2955</v>
      </c>
      <c r="C680" s="84" t="s">
        <v>3106</v>
      </c>
      <c r="D680" s="97" t="s">
        <v>1948</v>
      </c>
      <c r="E680" s="97" t="s">
        <v>183</v>
      </c>
      <c r="F680" s="107">
        <v>43383</v>
      </c>
      <c r="G680" s="94">
        <v>86548.67</v>
      </c>
      <c r="H680" s="96">
        <v>1.093</v>
      </c>
      <c r="I680" s="94">
        <v>0.94599999999999995</v>
      </c>
      <c r="J680" s="95">
        <v>-2.619635355997507E-6</v>
      </c>
      <c r="K680" s="95">
        <f>I680/'סכום נכסי הקרן'!$C$42</f>
        <v>1.4434910083710138E-8</v>
      </c>
    </row>
    <row r="681" spans="2:11" s="140" customFormat="1">
      <c r="B681" s="87" t="s">
        <v>2955</v>
      </c>
      <c r="C681" s="84" t="s">
        <v>3107</v>
      </c>
      <c r="D681" s="97" t="s">
        <v>1948</v>
      </c>
      <c r="E681" s="97" t="s">
        <v>184</v>
      </c>
      <c r="F681" s="107">
        <v>43384</v>
      </c>
      <c r="G681" s="94">
        <v>67373766.900000006</v>
      </c>
      <c r="H681" s="96">
        <v>3.3934000000000002</v>
      </c>
      <c r="I681" s="94">
        <v>2286.2943700000001</v>
      </c>
      <c r="J681" s="95">
        <v>-6.3311390759725646E-3</v>
      </c>
      <c r="K681" s="95">
        <f>I681/'סכום נכסי הקרן'!$C$42</f>
        <v>3.4886314646768199E-5</v>
      </c>
    </row>
    <row r="682" spans="2:11" s="140" customFormat="1">
      <c r="B682" s="87" t="s">
        <v>2955</v>
      </c>
      <c r="C682" s="84" t="s">
        <v>2929</v>
      </c>
      <c r="D682" s="97" t="s">
        <v>1948</v>
      </c>
      <c r="E682" s="97" t="s">
        <v>183</v>
      </c>
      <c r="F682" s="107">
        <v>43319</v>
      </c>
      <c r="G682" s="94">
        <v>48896501.700000003</v>
      </c>
      <c r="H682" s="96">
        <v>2.2122000000000002</v>
      </c>
      <c r="I682" s="94">
        <v>1081.6882000000001</v>
      </c>
      <c r="J682" s="95">
        <v>-2.9953791256715672E-3</v>
      </c>
      <c r="K682" s="95">
        <f>I682/'סכום נכסי הקרן'!$C$42</f>
        <v>1.6505361422421002E-5</v>
      </c>
    </row>
    <row r="683" spans="2:11" s="140" customFormat="1">
      <c r="B683" s="87" t="s">
        <v>2955</v>
      </c>
      <c r="C683" s="84" t="s">
        <v>3108</v>
      </c>
      <c r="D683" s="97" t="s">
        <v>1948</v>
      </c>
      <c r="E683" s="97" t="s">
        <v>181</v>
      </c>
      <c r="F683" s="107">
        <v>43377</v>
      </c>
      <c r="G683" s="94">
        <v>9934559.3699999992</v>
      </c>
      <c r="H683" s="96">
        <v>-0.21790000000000001</v>
      </c>
      <c r="I683" s="94">
        <v>-21.651499999999999</v>
      </c>
      <c r="J683" s="95">
        <v>5.995669652260044E-5</v>
      </c>
      <c r="K683" s="95">
        <f>I683/'סכום נכסי הקרן'!$C$42</f>
        <v>-3.3037786012415437E-7</v>
      </c>
    </row>
    <row r="684" spans="2:11" s="140" customFormat="1">
      <c r="B684" s="87" t="s">
        <v>2955</v>
      </c>
      <c r="C684" s="84" t="s">
        <v>3109</v>
      </c>
      <c r="D684" s="97" t="s">
        <v>1948</v>
      </c>
      <c r="E684" s="97" t="s">
        <v>183</v>
      </c>
      <c r="F684" s="107">
        <v>43370</v>
      </c>
      <c r="G684" s="94">
        <v>20892101.600000001</v>
      </c>
      <c r="H684" s="96">
        <v>2.9192</v>
      </c>
      <c r="I684" s="94">
        <v>609.88996999999995</v>
      </c>
      <c r="J684" s="95">
        <v>-1.6888893537846286E-3</v>
      </c>
      <c r="K684" s="95">
        <f>I684/'סכום נכסי הקרן'!$C$42</f>
        <v>9.3062440569837971E-6</v>
      </c>
    </row>
    <row r="685" spans="2:11" s="140" customFormat="1">
      <c r="B685" s="87" t="s">
        <v>2955</v>
      </c>
      <c r="C685" s="84" t="s">
        <v>3110</v>
      </c>
      <c r="D685" s="97" t="s">
        <v>1948</v>
      </c>
      <c r="E685" s="97" t="s">
        <v>183</v>
      </c>
      <c r="F685" s="107">
        <v>43402</v>
      </c>
      <c r="G685" s="94">
        <v>107443.92</v>
      </c>
      <c r="H685" s="96">
        <v>-8.7999999999999995E-2</v>
      </c>
      <c r="I685" s="94">
        <v>-9.4530000000000003E-2</v>
      </c>
      <c r="J685" s="95">
        <v>2.6176969366008917E-7</v>
      </c>
      <c r="K685" s="95">
        <f>I685/'סכום נכסי הקרן'!$C$42</f>
        <v>-1.44242288606038E-9</v>
      </c>
    </row>
    <row r="686" spans="2:11" s="140" customFormat="1">
      <c r="B686" s="87" t="s">
        <v>2955</v>
      </c>
      <c r="C686" s="84" t="s">
        <v>3111</v>
      </c>
      <c r="D686" s="97" t="s">
        <v>1948</v>
      </c>
      <c r="E686" s="97" t="s">
        <v>181</v>
      </c>
      <c r="F686" s="107">
        <v>43383</v>
      </c>
      <c r="G686" s="94">
        <v>60755080</v>
      </c>
      <c r="H686" s="96">
        <v>-2.1307999999999998</v>
      </c>
      <c r="I686" s="94">
        <v>-1294.56726</v>
      </c>
      <c r="J686" s="95">
        <v>3.5848775528676716E-3</v>
      </c>
      <c r="K686" s="95">
        <f>I686/'סכום נכסי הקרן'!$C$42</f>
        <v>-1.9753659614603598E-5</v>
      </c>
    </row>
    <row r="687" spans="2:11" s="140" customFormat="1">
      <c r="B687" s="87" t="s">
        <v>2955</v>
      </c>
      <c r="C687" s="84" t="s">
        <v>3112</v>
      </c>
      <c r="D687" s="97" t="s">
        <v>1948</v>
      </c>
      <c r="E687" s="97" t="s">
        <v>183</v>
      </c>
      <c r="F687" s="107">
        <v>43348</v>
      </c>
      <c r="G687" s="94">
        <v>1346367.43</v>
      </c>
      <c r="H687" s="96">
        <v>2.1343000000000001</v>
      </c>
      <c r="I687" s="94">
        <v>28.735529999999997</v>
      </c>
      <c r="J687" s="95">
        <v>-7.9573583891466215E-5</v>
      </c>
      <c r="K687" s="95">
        <f>I687/'סכום נכסי הקרן'!$C$42</f>
        <v>4.3847229572701388E-7</v>
      </c>
    </row>
    <row r="688" spans="2:11" s="140" customFormat="1">
      <c r="B688" s="87" t="s">
        <v>2955</v>
      </c>
      <c r="C688" s="84" t="s">
        <v>2504</v>
      </c>
      <c r="D688" s="97" t="s">
        <v>1948</v>
      </c>
      <c r="E688" s="97" t="s">
        <v>183</v>
      </c>
      <c r="F688" s="107">
        <v>43335</v>
      </c>
      <c r="G688" s="94">
        <v>57118.66</v>
      </c>
      <c r="H688" s="96">
        <v>1.9867999999999999</v>
      </c>
      <c r="I688" s="94">
        <v>1.1348499999999999</v>
      </c>
      <c r="J688" s="95">
        <v>-3.1425932174987004E-6</v>
      </c>
      <c r="K688" s="95">
        <f>I688/'סכום נכסי הקרן'!$C$42</f>
        <v>1.7316551488898994E-8</v>
      </c>
    </row>
    <row r="689" spans="2:11" s="140" customFormat="1">
      <c r="B689" s="87" t="s">
        <v>2955</v>
      </c>
      <c r="C689" s="84" t="s">
        <v>3113</v>
      </c>
      <c r="D689" s="97" t="s">
        <v>1948</v>
      </c>
      <c r="E689" s="97" t="s">
        <v>183</v>
      </c>
      <c r="F689" s="107">
        <v>43412</v>
      </c>
      <c r="G689" s="94">
        <v>2596194.62</v>
      </c>
      <c r="H689" s="96">
        <v>0.28170000000000001</v>
      </c>
      <c r="I689" s="94">
        <v>7.3141400000000001</v>
      </c>
      <c r="J689" s="95">
        <v>-2.0254101207944616E-5</v>
      </c>
      <c r="K689" s="95">
        <f>I689/'סכום נכסי הקרן'!$C$42</f>
        <v>1.1160565881571636E-7</v>
      </c>
    </row>
    <row r="690" spans="2:11" s="140" customFormat="1">
      <c r="B690" s="87" t="s">
        <v>2955</v>
      </c>
      <c r="C690" s="84" t="s">
        <v>3114</v>
      </c>
      <c r="D690" s="97" t="s">
        <v>1948</v>
      </c>
      <c r="E690" s="97" t="s">
        <v>183</v>
      </c>
      <c r="F690" s="107">
        <v>43410</v>
      </c>
      <c r="G690" s="94">
        <v>70433023.180000007</v>
      </c>
      <c r="H690" s="96">
        <v>0.39910000000000001</v>
      </c>
      <c r="I690" s="94">
        <v>281.12221</v>
      </c>
      <c r="J690" s="95">
        <v>-7.7847534954773358E-4</v>
      </c>
      <c r="K690" s="95">
        <f>I690/'סכום נכסי הקרן'!$C$42</f>
        <v>4.289612921653149E-6</v>
      </c>
    </row>
    <row r="691" spans="2:11" s="140" customFormat="1">
      <c r="B691" s="87" t="s">
        <v>2955</v>
      </c>
      <c r="C691" s="84" t="s">
        <v>2737</v>
      </c>
      <c r="D691" s="97" t="s">
        <v>1948</v>
      </c>
      <c r="E691" s="97" t="s">
        <v>181</v>
      </c>
      <c r="F691" s="107">
        <v>43339</v>
      </c>
      <c r="G691" s="94">
        <v>11938.5</v>
      </c>
      <c r="H691" s="96">
        <v>0.1065</v>
      </c>
      <c r="I691" s="94">
        <v>1.272E-2</v>
      </c>
      <c r="J691" s="95">
        <v>-3.5223849607070075E-8</v>
      </c>
      <c r="K691" s="95">
        <f>I691/'סכום נכסי הקרן'!$C$42</f>
        <v>1.9409308273233927E-10</v>
      </c>
    </row>
    <row r="692" spans="2:11" s="140" customFormat="1">
      <c r="B692" s="87" t="s">
        <v>2955</v>
      </c>
      <c r="C692" s="84" t="s">
        <v>3115</v>
      </c>
      <c r="D692" s="97" t="s">
        <v>1948</v>
      </c>
      <c r="E692" s="97" t="s">
        <v>183</v>
      </c>
      <c r="F692" s="107">
        <v>43376</v>
      </c>
      <c r="G692" s="94">
        <v>65750414.399999999</v>
      </c>
      <c r="H692" s="96">
        <v>1.4283999999999999</v>
      </c>
      <c r="I692" s="94">
        <v>939.16068000000007</v>
      </c>
      <c r="J692" s="95">
        <v>-2.6006961123579927E-3</v>
      </c>
      <c r="K692" s="95">
        <f>I692/'סכום נכסי הקרן'!$C$42</f>
        <v>1.4330549651116354E-5</v>
      </c>
    </row>
    <row r="693" spans="2:11" s="140" customFormat="1">
      <c r="B693" s="87" t="s">
        <v>2955</v>
      </c>
      <c r="C693" s="84" t="s">
        <v>3116</v>
      </c>
      <c r="D693" s="97" t="s">
        <v>1948</v>
      </c>
      <c r="E693" s="97" t="s">
        <v>183</v>
      </c>
      <c r="F693" s="107">
        <v>43293</v>
      </c>
      <c r="G693" s="94">
        <v>1994657.49</v>
      </c>
      <c r="H693" s="96">
        <v>3.0714000000000001</v>
      </c>
      <c r="I693" s="94">
        <v>61.263559999999998</v>
      </c>
      <c r="J693" s="95">
        <v>-1.696492471567385E-4</v>
      </c>
      <c r="K693" s="95">
        <f>I693/'סכום נכסי הקרן'!$C$42</f>
        <v>9.348139323551596E-7</v>
      </c>
    </row>
    <row r="694" spans="2:11" s="140" customFormat="1">
      <c r="B694" s="87" t="s">
        <v>2955</v>
      </c>
      <c r="C694" s="84" t="s">
        <v>3117</v>
      </c>
      <c r="D694" s="97" t="s">
        <v>1948</v>
      </c>
      <c r="E694" s="97" t="s">
        <v>183</v>
      </c>
      <c r="F694" s="107">
        <v>43410</v>
      </c>
      <c r="G694" s="94">
        <v>1716640</v>
      </c>
      <c r="H694" s="96">
        <v>-0.32500000000000001</v>
      </c>
      <c r="I694" s="94">
        <v>-5.5793900000000001</v>
      </c>
      <c r="J694" s="95">
        <v>1.5450282567546438E-5</v>
      </c>
      <c r="K694" s="95">
        <f>I694/'סכום נכסי הקרן'!$C$42</f>
        <v>-8.5135299124684468E-8</v>
      </c>
    </row>
    <row r="695" spans="2:11" s="140" customFormat="1">
      <c r="B695" s="87" t="s">
        <v>2955</v>
      </c>
      <c r="C695" s="84" t="s">
        <v>3118</v>
      </c>
      <c r="D695" s="97" t="s">
        <v>1948</v>
      </c>
      <c r="E695" s="97" t="s">
        <v>181</v>
      </c>
      <c r="F695" s="107">
        <v>43417</v>
      </c>
      <c r="G695" s="94">
        <v>18188242.600000001</v>
      </c>
      <c r="H695" s="96">
        <v>2.8792</v>
      </c>
      <c r="I695" s="94">
        <v>523.68430000000001</v>
      </c>
      <c r="J695" s="95">
        <v>-1.4501711497471514E-3</v>
      </c>
      <c r="K695" s="95">
        <f>I695/'סכום נכסי הקרן'!$C$42</f>
        <v>7.9908412079816967E-6</v>
      </c>
    </row>
    <row r="696" spans="2:11" s="140" customFormat="1">
      <c r="B696" s="87" t="s">
        <v>2955</v>
      </c>
      <c r="C696" s="84" t="s">
        <v>3119</v>
      </c>
      <c r="D696" s="97" t="s">
        <v>1948</v>
      </c>
      <c r="E696" s="97" t="s">
        <v>181</v>
      </c>
      <c r="F696" s="107">
        <v>43377</v>
      </c>
      <c r="G696" s="94">
        <v>113754.5</v>
      </c>
      <c r="H696" s="96">
        <v>-0.21790000000000001</v>
      </c>
      <c r="I696" s="94">
        <v>-0.24791999999999997</v>
      </c>
      <c r="J696" s="95">
        <v>6.8653276686987517E-7</v>
      </c>
      <c r="K696" s="95">
        <f>I696/'סכום נכסי הקרן'!$C$42</f>
        <v>-3.7829840464623857E-9</v>
      </c>
    </row>
    <row r="697" spans="2:11" s="140" customFormat="1">
      <c r="B697" s="87" t="s">
        <v>2955</v>
      </c>
      <c r="C697" s="84" t="s">
        <v>3120</v>
      </c>
      <c r="D697" s="97" t="s">
        <v>1948</v>
      </c>
      <c r="E697" s="97" t="s">
        <v>183</v>
      </c>
      <c r="F697" s="107">
        <v>43293</v>
      </c>
      <c r="G697" s="94">
        <v>44333967.600000001</v>
      </c>
      <c r="H697" s="96">
        <v>3.0893999999999999</v>
      </c>
      <c r="I697" s="94">
        <v>1369.6502700000001</v>
      </c>
      <c r="J697" s="95">
        <v>-3.7927952142109214E-3</v>
      </c>
      <c r="K697" s="95">
        <f>I697/'סכום נכסי הקרן'!$C$42</f>
        <v>2.089934301646862E-5</v>
      </c>
    </row>
    <row r="698" spans="2:11" s="140" customFormat="1">
      <c r="B698" s="87" t="s">
        <v>2955</v>
      </c>
      <c r="C698" s="84" t="s">
        <v>2591</v>
      </c>
      <c r="D698" s="97" t="s">
        <v>1948</v>
      </c>
      <c r="E698" s="97" t="s">
        <v>183</v>
      </c>
      <c r="F698" s="107">
        <v>43306</v>
      </c>
      <c r="G698" s="94">
        <v>4991038.59</v>
      </c>
      <c r="H698" s="96">
        <v>3.2675000000000001</v>
      </c>
      <c r="I698" s="94">
        <v>163.08419000000001</v>
      </c>
      <c r="J698" s="95">
        <v>-4.5160793882475169E-4</v>
      </c>
      <c r="K698" s="95">
        <f>I698/'סכום נכסי הקרן'!$C$42</f>
        <v>2.4884837407237844E-6</v>
      </c>
    </row>
    <row r="699" spans="2:11" s="140" customFormat="1">
      <c r="B699" s="87" t="s">
        <v>2955</v>
      </c>
      <c r="C699" s="84" t="s">
        <v>3121</v>
      </c>
      <c r="D699" s="97" t="s">
        <v>1948</v>
      </c>
      <c r="E699" s="97" t="s">
        <v>181</v>
      </c>
      <c r="F699" s="107">
        <v>43417</v>
      </c>
      <c r="G699" s="94">
        <v>45493007.18</v>
      </c>
      <c r="H699" s="96">
        <v>2.8778000000000001</v>
      </c>
      <c r="I699" s="94">
        <v>1309.1944099999998</v>
      </c>
      <c r="J699" s="95">
        <v>-3.62538262612082E-3</v>
      </c>
      <c r="K699" s="95">
        <f>I699/'סכום נכסי הקרן'!$C$42</f>
        <v>1.9976853689689157E-5</v>
      </c>
    </row>
    <row r="700" spans="2:11" s="140" customFormat="1">
      <c r="B700" s="87" t="s">
        <v>2955</v>
      </c>
      <c r="C700" s="84" t="s">
        <v>3122</v>
      </c>
      <c r="D700" s="97" t="s">
        <v>1948</v>
      </c>
      <c r="E700" s="97" t="s">
        <v>181</v>
      </c>
      <c r="F700" s="107">
        <v>43412</v>
      </c>
      <c r="G700" s="94">
        <v>310385.56</v>
      </c>
      <c r="H700" s="96">
        <v>0.13020000000000001</v>
      </c>
      <c r="I700" s="94">
        <v>0.40400000000000003</v>
      </c>
      <c r="J700" s="95">
        <v>-1.118744908903798E-6</v>
      </c>
      <c r="K700" s="95">
        <f>I700/'סכום נכסי הקרן'!$C$42</f>
        <v>6.1645916213730399E-9</v>
      </c>
    </row>
    <row r="701" spans="2:11" s="140" customFormat="1">
      <c r="B701" s="87" t="s">
        <v>2955</v>
      </c>
      <c r="C701" s="84" t="s">
        <v>3123</v>
      </c>
      <c r="D701" s="97" t="s">
        <v>1948</v>
      </c>
      <c r="E701" s="97" t="s">
        <v>183</v>
      </c>
      <c r="F701" s="107">
        <v>43334</v>
      </c>
      <c r="G701" s="94">
        <v>705613.47</v>
      </c>
      <c r="H701" s="96">
        <v>2.4561999999999999</v>
      </c>
      <c r="I701" s="94">
        <v>17.331139999999998</v>
      </c>
      <c r="J701" s="95">
        <v>-4.7992882773512293E-5</v>
      </c>
      <c r="K701" s="95">
        <f>I701/'סכום נכסי הקרן'!$C$42</f>
        <v>2.6445396146743348E-7</v>
      </c>
    </row>
    <row r="702" spans="2:11" s="140" customFormat="1">
      <c r="B702" s="87" t="s">
        <v>2955</v>
      </c>
      <c r="C702" s="84" t="s">
        <v>3124</v>
      </c>
      <c r="D702" s="97" t="s">
        <v>1948</v>
      </c>
      <c r="E702" s="97" t="s">
        <v>183</v>
      </c>
      <c r="F702" s="107">
        <v>43390</v>
      </c>
      <c r="G702" s="94">
        <v>9167.0499999999993</v>
      </c>
      <c r="H702" s="96">
        <v>1.4565999999999999</v>
      </c>
      <c r="I702" s="94">
        <v>0.13353000000000001</v>
      </c>
      <c r="J702" s="95">
        <v>-3.6976734575723799E-7</v>
      </c>
      <c r="K702" s="95">
        <f>I702/'סכום נכסי הקרן'!$C$42</f>
        <v>2.0375196019850053E-9</v>
      </c>
    </row>
    <row r="703" spans="2:11" s="140" customFormat="1">
      <c r="B703" s="87" t="s">
        <v>2955</v>
      </c>
      <c r="C703" s="84" t="s">
        <v>3125</v>
      </c>
      <c r="D703" s="97" t="s">
        <v>1948</v>
      </c>
      <c r="E703" s="97" t="s">
        <v>183</v>
      </c>
      <c r="F703" s="107">
        <v>43327</v>
      </c>
      <c r="G703" s="94">
        <v>514992</v>
      </c>
      <c r="H703" s="96">
        <v>9.5100000000000004E-2</v>
      </c>
      <c r="I703" s="94">
        <v>0.48964999999999997</v>
      </c>
      <c r="J703" s="95">
        <v>-1.3559243679325363E-6</v>
      </c>
      <c r="K703" s="95">
        <f>I703/'סכום נכסי הקרן'!$C$42</f>
        <v>7.4715155628844275E-9</v>
      </c>
    </row>
    <row r="704" spans="2:11" s="140" customFormat="1">
      <c r="B704" s="87" t="s">
        <v>2955</v>
      </c>
      <c r="C704" s="84" t="s">
        <v>3126</v>
      </c>
      <c r="D704" s="97" t="s">
        <v>1948</v>
      </c>
      <c r="E704" s="97" t="s">
        <v>183</v>
      </c>
      <c r="F704" s="107">
        <v>43333</v>
      </c>
      <c r="G704" s="94">
        <v>350003.23</v>
      </c>
      <c r="H704" s="96">
        <v>1.6765000000000001</v>
      </c>
      <c r="I704" s="94">
        <v>5.8677200000000003</v>
      </c>
      <c r="J704" s="95">
        <v>-1.6248717517012359E-5</v>
      </c>
      <c r="K704" s="95">
        <f>I704/'סכום נכסי הקרן'!$C$42</f>
        <v>8.9534894922185681E-8</v>
      </c>
    </row>
    <row r="705" spans="2:11" s="140" customFormat="1">
      <c r="B705" s="87" t="s">
        <v>2955</v>
      </c>
      <c r="C705" s="84" t="s">
        <v>3127</v>
      </c>
      <c r="D705" s="97" t="s">
        <v>1948</v>
      </c>
      <c r="E705" s="97" t="s">
        <v>183</v>
      </c>
      <c r="F705" s="107">
        <v>43376</v>
      </c>
      <c r="G705" s="94">
        <v>65912328</v>
      </c>
      <c r="H705" s="96">
        <v>1.669</v>
      </c>
      <c r="I705" s="94">
        <v>1100.1086499999999</v>
      </c>
      <c r="J705" s="95">
        <v>-3.046388493634975E-3</v>
      </c>
      <c r="K705" s="95">
        <f>I705/'סכום נכסי הקרן'!$C$42</f>
        <v>1.6786437045519815E-5</v>
      </c>
    </row>
    <row r="706" spans="2:11" s="140" customFormat="1">
      <c r="B706" s="87" t="s">
        <v>2955</v>
      </c>
      <c r="C706" s="84" t="s">
        <v>2713</v>
      </c>
      <c r="D706" s="97" t="s">
        <v>1948</v>
      </c>
      <c r="E706" s="97" t="s">
        <v>183</v>
      </c>
      <c r="F706" s="107">
        <v>43388</v>
      </c>
      <c r="G706" s="94">
        <v>18416.099999999999</v>
      </c>
      <c r="H706" s="96">
        <v>1.8945000000000001</v>
      </c>
      <c r="I706" s="94">
        <v>0.34889999999999999</v>
      </c>
      <c r="J706" s="95">
        <v>-9.6616361068449271E-7</v>
      </c>
      <c r="K706" s="95">
        <f>I706/'סכום נכסי הקרן'!$C$42</f>
        <v>5.323826774002608E-9</v>
      </c>
    </row>
    <row r="707" spans="2:11" s="140" customFormat="1">
      <c r="B707" s="87" t="s">
        <v>2955</v>
      </c>
      <c r="C707" s="84" t="s">
        <v>3128</v>
      </c>
      <c r="D707" s="97" t="s">
        <v>1948</v>
      </c>
      <c r="E707" s="97" t="s">
        <v>183</v>
      </c>
      <c r="F707" s="107">
        <v>43335</v>
      </c>
      <c r="G707" s="94">
        <v>219687.15</v>
      </c>
      <c r="H707" s="96">
        <v>1.9867999999999999</v>
      </c>
      <c r="I707" s="94">
        <v>4.3648100000000003</v>
      </c>
      <c r="J707" s="95">
        <v>-1.2086903380773234E-5</v>
      </c>
      <c r="K707" s="95">
        <f>I707/'סכום נכסי הקרן'!$C$42</f>
        <v>6.6602156323973413E-8</v>
      </c>
    </row>
    <row r="708" spans="2:11" s="140" customFormat="1">
      <c r="B708" s="87" t="s">
        <v>2955</v>
      </c>
      <c r="C708" s="84" t="s">
        <v>2812</v>
      </c>
      <c r="D708" s="97" t="s">
        <v>1948</v>
      </c>
      <c r="E708" s="97" t="s">
        <v>183</v>
      </c>
      <c r="F708" s="107">
        <v>43405</v>
      </c>
      <c r="G708" s="94">
        <v>364786</v>
      </c>
      <c r="H708" s="96">
        <v>-0.2056</v>
      </c>
      <c r="I708" s="94">
        <v>-0.75004999999999999</v>
      </c>
      <c r="J708" s="95">
        <v>2.077016383473499E-6</v>
      </c>
      <c r="K708" s="95">
        <f>I708/'סכום נכסי הקרן'!$C$42</f>
        <v>-1.1444930558442694E-8</v>
      </c>
    </row>
    <row r="709" spans="2:11" s="140" customFormat="1">
      <c r="B709" s="87" t="s">
        <v>2955</v>
      </c>
      <c r="C709" s="84" t="s">
        <v>3129</v>
      </c>
      <c r="D709" s="97" t="s">
        <v>1948</v>
      </c>
      <c r="E709" s="97" t="s">
        <v>183</v>
      </c>
      <c r="F709" s="107">
        <v>43321</v>
      </c>
      <c r="G709" s="94">
        <v>17635839.199999999</v>
      </c>
      <c r="H709" s="96">
        <v>2.3073999999999999</v>
      </c>
      <c r="I709" s="94">
        <v>406.93182999999999</v>
      </c>
      <c r="J709" s="95">
        <v>-1.1268636462460539E-3</v>
      </c>
      <c r="K709" s="95">
        <f>I709/'סכום נכסי הקרן'!$C$42</f>
        <v>6.209328093287124E-6</v>
      </c>
    </row>
    <row r="710" spans="2:11" s="140" customFormat="1">
      <c r="B710" s="87" t="s">
        <v>2955</v>
      </c>
      <c r="C710" s="84" t="s">
        <v>3130</v>
      </c>
      <c r="D710" s="97" t="s">
        <v>1948</v>
      </c>
      <c r="E710" s="97" t="s">
        <v>183</v>
      </c>
      <c r="F710" s="107">
        <v>43335</v>
      </c>
      <c r="G710" s="94">
        <v>1252216.73</v>
      </c>
      <c r="H710" s="96">
        <v>1.9867999999999999</v>
      </c>
      <c r="I710" s="94">
        <v>24.87942</v>
      </c>
      <c r="J710" s="95">
        <v>-6.8895357577919121E-5</v>
      </c>
      <c r="K710" s="95">
        <f>I710/'סכום נכסי הקרן'!$C$42</f>
        <v>3.7963233682331891E-7</v>
      </c>
    </row>
    <row r="711" spans="2:11" s="140" customFormat="1">
      <c r="B711" s="87" t="s">
        <v>2955</v>
      </c>
      <c r="C711" s="84" t="s">
        <v>3131</v>
      </c>
      <c r="D711" s="97" t="s">
        <v>1948</v>
      </c>
      <c r="E711" s="97" t="s">
        <v>183</v>
      </c>
      <c r="F711" s="107">
        <v>43335</v>
      </c>
      <c r="G711" s="94">
        <v>1502660.08</v>
      </c>
      <c r="H711" s="96">
        <v>1.9867999999999999</v>
      </c>
      <c r="I711" s="94">
        <v>29.8553</v>
      </c>
      <c r="J711" s="95">
        <v>-8.267441801682069E-5</v>
      </c>
      <c r="K711" s="95">
        <f>I711/'סכום נכסי הקרן'!$C$42</f>
        <v>4.5555874315242207E-7</v>
      </c>
    </row>
    <row r="712" spans="2:11" s="140" customFormat="1">
      <c r="B712" s="87" t="s">
        <v>2955</v>
      </c>
      <c r="C712" s="84" t="s">
        <v>3132</v>
      </c>
      <c r="D712" s="97" t="s">
        <v>1948</v>
      </c>
      <c r="E712" s="97" t="s">
        <v>183</v>
      </c>
      <c r="F712" s="107">
        <v>43319</v>
      </c>
      <c r="G712" s="94">
        <v>2827303.8</v>
      </c>
      <c r="H712" s="96">
        <v>2.2122000000000002</v>
      </c>
      <c r="I712" s="94">
        <v>62.5456</v>
      </c>
      <c r="J712" s="95">
        <v>-1.7319943458993413E-4</v>
      </c>
      <c r="K712" s="95">
        <f>I712/'סכום נכסי הקרן'!$C$42</f>
        <v>9.5437643988551884E-7</v>
      </c>
    </row>
    <row r="713" spans="2:11" s="140" customFormat="1">
      <c r="B713" s="87" t="s">
        <v>2955</v>
      </c>
      <c r="C713" s="84" t="s">
        <v>3133</v>
      </c>
      <c r="D713" s="97" t="s">
        <v>1948</v>
      </c>
      <c r="E713" s="97" t="s">
        <v>183</v>
      </c>
      <c r="F713" s="107">
        <v>43417</v>
      </c>
      <c r="G713" s="94">
        <v>2303450.5299999998</v>
      </c>
      <c r="H713" s="96">
        <v>-0.9133</v>
      </c>
      <c r="I713" s="94">
        <v>-21.037320000000001</v>
      </c>
      <c r="J713" s="95">
        <v>5.8255927344010017E-5</v>
      </c>
      <c r="K713" s="95">
        <f>I713/'סכום נכסי הקרן'!$C$42</f>
        <v>-3.2100615497065218E-7</v>
      </c>
    </row>
    <row r="714" spans="2:11" s="140" customFormat="1">
      <c r="B714" s="87" t="s">
        <v>2955</v>
      </c>
      <c r="C714" s="84" t="s">
        <v>2511</v>
      </c>
      <c r="D714" s="97" t="s">
        <v>1948</v>
      </c>
      <c r="E714" s="97" t="s">
        <v>181</v>
      </c>
      <c r="F714" s="107">
        <v>43377</v>
      </c>
      <c r="G714" s="94">
        <v>54819.97</v>
      </c>
      <c r="H714" s="96">
        <v>-0.1285</v>
      </c>
      <c r="I714" s="94">
        <v>-7.0449999999999999E-2</v>
      </c>
      <c r="J714" s="95">
        <v>1.9508806641651623E-7</v>
      </c>
      <c r="K714" s="95">
        <f>I714/'סכום נכסי הקרן'!$C$42</f>
        <v>-1.0749888112023036E-9</v>
      </c>
    </row>
    <row r="715" spans="2:11" s="140" customFormat="1">
      <c r="B715" s="87" t="s">
        <v>2955</v>
      </c>
      <c r="C715" s="84" t="s">
        <v>3134</v>
      </c>
      <c r="D715" s="97" t="s">
        <v>1948</v>
      </c>
      <c r="E715" s="97" t="s">
        <v>181</v>
      </c>
      <c r="F715" s="107">
        <v>43334</v>
      </c>
      <c r="G715" s="94">
        <v>893250.85</v>
      </c>
      <c r="H715" s="96">
        <v>-0.57909999999999995</v>
      </c>
      <c r="I715" s="94">
        <v>-5.1726700000000001</v>
      </c>
      <c r="J715" s="95">
        <v>1.4324005514701506E-5</v>
      </c>
      <c r="K715" s="95">
        <f>I715/'סכום נכסי הקרן'!$C$42</f>
        <v>-7.8929203322098228E-8</v>
      </c>
    </row>
    <row r="716" spans="2:11" s="140" customFormat="1">
      <c r="B716" s="87" t="s">
        <v>2955</v>
      </c>
      <c r="C716" s="84" t="s">
        <v>3135</v>
      </c>
      <c r="D716" s="97" t="s">
        <v>1948</v>
      </c>
      <c r="E716" s="97" t="s">
        <v>184</v>
      </c>
      <c r="F716" s="107">
        <v>43409</v>
      </c>
      <c r="G716" s="94">
        <v>147802.38</v>
      </c>
      <c r="H716" s="96">
        <v>2.0813000000000001</v>
      </c>
      <c r="I716" s="94">
        <v>3.0761399999999997</v>
      </c>
      <c r="J716" s="95">
        <v>-8.5183563467211099E-6</v>
      </c>
      <c r="K716" s="95">
        <f>I716/'סכום נכסי הקרן'!$C$42</f>
        <v>4.6938482351907079E-8</v>
      </c>
    </row>
    <row r="717" spans="2:11" s="140" customFormat="1">
      <c r="B717" s="87" t="s">
        <v>2955</v>
      </c>
      <c r="C717" s="84" t="s">
        <v>3136</v>
      </c>
      <c r="D717" s="97" t="s">
        <v>1948</v>
      </c>
      <c r="E717" s="97" t="s">
        <v>183</v>
      </c>
      <c r="F717" s="107">
        <v>43319</v>
      </c>
      <c r="G717" s="94">
        <v>82352.929999999993</v>
      </c>
      <c r="H717" s="96">
        <v>2.2122000000000002</v>
      </c>
      <c r="I717" s="94">
        <v>1.8218099999999999</v>
      </c>
      <c r="J717" s="95">
        <v>-5.044902629925812E-6</v>
      </c>
      <c r="K717" s="95">
        <f>I717/'סכום נכסי הקרן'!$C$42</f>
        <v>2.779879866765747E-8</v>
      </c>
    </row>
    <row r="718" spans="2:11" s="140" customFormat="1">
      <c r="B718" s="87" t="s">
        <v>2955</v>
      </c>
      <c r="C718" s="84" t="s">
        <v>3137</v>
      </c>
      <c r="D718" s="97" t="s">
        <v>1948</v>
      </c>
      <c r="E718" s="97" t="s">
        <v>181</v>
      </c>
      <c r="F718" s="107">
        <v>43412</v>
      </c>
      <c r="G718" s="94">
        <v>741745.17</v>
      </c>
      <c r="H718" s="96">
        <v>0.13020000000000001</v>
      </c>
      <c r="I718" s="94">
        <v>0.96550000000000002</v>
      </c>
      <c r="J718" s="95">
        <v>-2.6736341820460814E-6</v>
      </c>
      <c r="K718" s="95">
        <f>I718/'סכום נכסי הקרן'!$C$42</f>
        <v>1.4732458441672451E-8</v>
      </c>
    </row>
    <row r="719" spans="2:11" s="140" customFormat="1">
      <c r="B719" s="87" t="s">
        <v>2955</v>
      </c>
      <c r="C719" s="84" t="s">
        <v>2847</v>
      </c>
      <c r="D719" s="97" t="s">
        <v>1948</v>
      </c>
      <c r="E719" s="97" t="s">
        <v>183</v>
      </c>
      <c r="F719" s="107">
        <v>43306</v>
      </c>
      <c r="G719" s="94">
        <v>3686688.94</v>
      </c>
      <c r="H719" s="96">
        <v>3.2675000000000001</v>
      </c>
      <c r="I719" s="94">
        <v>120.46405</v>
      </c>
      <c r="J719" s="95">
        <v>-3.3358550159265485E-4</v>
      </c>
      <c r="K719" s="95">
        <f>I719/'סכום נכסי הקרן'!$C$42</f>
        <v>1.8381477062046113E-6</v>
      </c>
    </row>
    <row r="720" spans="2:11" s="140" customFormat="1">
      <c r="B720" s="87" t="s">
        <v>2955</v>
      </c>
      <c r="C720" s="84" t="s">
        <v>3138</v>
      </c>
      <c r="D720" s="97" t="s">
        <v>1948</v>
      </c>
      <c r="E720" s="97" t="s">
        <v>181</v>
      </c>
      <c r="F720" s="107">
        <v>43342</v>
      </c>
      <c r="G720" s="94">
        <v>9603565.8000000007</v>
      </c>
      <c r="H720" s="96">
        <v>-0.68830000000000002</v>
      </c>
      <c r="I720" s="94">
        <v>-66.101240000000004</v>
      </c>
      <c r="J720" s="95">
        <v>1.8304560822333686E-4</v>
      </c>
      <c r="K720" s="95">
        <f>I720/'סכום נכסי הקרן'!$C$42</f>
        <v>-1.0086315600652684E-6</v>
      </c>
    </row>
    <row r="721" spans="2:11" s="140" customFormat="1">
      <c r="B721" s="87" t="s">
        <v>2955</v>
      </c>
      <c r="C721" s="84" t="s">
        <v>3139</v>
      </c>
      <c r="D721" s="97" t="s">
        <v>1948</v>
      </c>
      <c r="E721" s="97" t="s">
        <v>184</v>
      </c>
      <c r="F721" s="107">
        <v>43300</v>
      </c>
      <c r="G721" s="94">
        <v>71299778.159999996</v>
      </c>
      <c r="H721" s="96">
        <v>2.4047000000000001</v>
      </c>
      <c r="I721" s="94">
        <v>1714.5325800000001</v>
      </c>
      <c r="J721" s="95">
        <v>-4.7478331560017167E-3</v>
      </c>
      <c r="K721" s="95">
        <f>I721/'סכום נכסי הקרן'!$C$42</f>
        <v>2.6161864300096786E-5</v>
      </c>
    </row>
    <row r="722" spans="2:11" s="140" customFormat="1">
      <c r="B722" s="87" t="s">
        <v>2955</v>
      </c>
      <c r="C722" s="84" t="s">
        <v>3140</v>
      </c>
      <c r="D722" s="97" t="s">
        <v>1948</v>
      </c>
      <c r="E722" s="97" t="s">
        <v>183</v>
      </c>
      <c r="F722" s="107">
        <v>43342</v>
      </c>
      <c r="G722" s="94">
        <v>155616.21</v>
      </c>
      <c r="H722" s="96">
        <v>2.9420000000000002</v>
      </c>
      <c r="I722" s="94">
        <v>4.57829</v>
      </c>
      <c r="J722" s="95">
        <v>-1.2678065913329626E-5</v>
      </c>
      <c r="K722" s="95">
        <f>I722/'סכום נכסי הקרן'!$C$42</f>
        <v>6.9859624193603903E-8</v>
      </c>
    </row>
    <row r="723" spans="2:11" s="140" customFormat="1">
      <c r="B723" s="87" t="s">
        <v>2955</v>
      </c>
      <c r="C723" s="84" t="s">
        <v>3141</v>
      </c>
      <c r="D723" s="97" t="s">
        <v>1948</v>
      </c>
      <c r="E723" s="97" t="s">
        <v>181</v>
      </c>
      <c r="F723" s="107">
        <v>43405</v>
      </c>
      <c r="G723" s="94">
        <v>188476.41</v>
      </c>
      <c r="H723" s="96">
        <v>2.1065</v>
      </c>
      <c r="I723" s="94">
        <v>3.9702600000000001</v>
      </c>
      <c r="J723" s="95">
        <v>-1.0994327133723744E-5</v>
      </c>
      <c r="K723" s="95">
        <f>I723/'סכום נכסי הקרן'!$C$42</f>
        <v>6.0581761214535962E-8</v>
      </c>
    </row>
    <row r="724" spans="2:11" s="140" customFormat="1">
      <c r="B724" s="87" t="s">
        <v>2955</v>
      </c>
      <c r="C724" s="84" t="s">
        <v>3142</v>
      </c>
      <c r="D724" s="97" t="s">
        <v>1948</v>
      </c>
      <c r="E724" s="97" t="s">
        <v>183</v>
      </c>
      <c r="F724" s="107">
        <v>43417</v>
      </c>
      <c r="G724" s="94">
        <v>46714837.75</v>
      </c>
      <c r="H724" s="96">
        <v>-0.9133</v>
      </c>
      <c r="I724" s="94">
        <v>-426.64478000000003</v>
      </c>
      <c r="J724" s="95">
        <v>1.1814521671667845E-3</v>
      </c>
      <c r="K724" s="95">
        <f>I724/'סכום נכסי הקרן'!$C$42</f>
        <v>-6.5101258319072874E-6</v>
      </c>
    </row>
    <row r="725" spans="2:11" s="140" customFormat="1">
      <c r="B725" s="87" t="s">
        <v>2955</v>
      </c>
      <c r="C725" s="84" t="s">
        <v>3143</v>
      </c>
      <c r="D725" s="97" t="s">
        <v>1948</v>
      </c>
      <c r="E725" s="97" t="s">
        <v>184</v>
      </c>
      <c r="F725" s="107">
        <v>43409</v>
      </c>
      <c r="G725" s="94">
        <v>63868880.920000002</v>
      </c>
      <c r="H725" s="96">
        <v>1.8097000000000001</v>
      </c>
      <c r="I725" s="94">
        <v>1155.84356</v>
      </c>
      <c r="J725" s="95">
        <v>-3.2007279659387166E-3</v>
      </c>
      <c r="K725" s="95">
        <f>I725/'סכום נכסי הקרן'!$C$42</f>
        <v>1.76368899148366E-5</v>
      </c>
    </row>
    <row r="726" spans="2:11" s="140" customFormat="1">
      <c r="B726" s="87" t="s">
        <v>2955</v>
      </c>
      <c r="C726" s="84" t="s">
        <v>2798</v>
      </c>
      <c r="D726" s="97" t="s">
        <v>1948</v>
      </c>
      <c r="E726" s="97" t="s">
        <v>183</v>
      </c>
      <c r="F726" s="107">
        <v>43410</v>
      </c>
      <c r="G726" s="94">
        <v>1804131.66</v>
      </c>
      <c r="H726" s="96">
        <v>0.38979999999999998</v>
      </c>
      <c r="I726" s="94">
        <v>7.0321800000000003</v>
      </c>
      <c r="J726" s="95">
        <v>-1.9473305874987897E-5</v>
      </c>
      <c r="K726" s="95">
        <f>I726/'סכום נכסי הקרן'!$C$42</f>
        <v>1.0730326214848284E-7</v>
      </c>
    </row>
    <row r="727" spans="2:11" s="140" customFormat="1">
      <c r="B727" s="87" t="s">
        <v>2955</v>
      </c>
      <c r="C727" s="84" t="s">
        <v>3144</v>
      </c>
      <c r="D727" s="97" t="s">
        <v>1948</v>
      </c>
      <c r="E727" s="97" t="s">
        <v>183</v>
      </c>
      <c r="F727" s="107">
        <v>43370</v>
      </c>
      <c r="G727" s="94">
        <v>293254764</v>
      </c>
      <c r="H727" s="96">
        <v>2.8784999999999998</v>
      </c>
      <c r="I727" s="94">
        <v>8441.3181100000002</v>
      </c>
      <c r="J727" s="95">
        <v>-2.3375449653465174E-2</v>
      </c>
      <c r="K727" s="95">
        <f>I727/'סכום נכסי הקרן'!$C$42</f>
        <v>1.2880514577784778E-4</v>
      </c>
    </row>
    <row r="728" spans="2:11" s="140" customFormat="1">
      <c r="B728" s="87" t="s">
        <v>2955</v>
      </c>
      <c r="C728" s="84" t="s">
        <v>3145</v>
      </c>
      <c r="D728" s="97" t="s">
        <v>1948</v>
      </c>
      <c r="E728" s="97" t="s">
        <v>181</v>
      </c>
      <c r="F728" s="107">
        <v>43409</v>
      </c>
      <c r="G728" s="94">
        <v>308900.15999999997</v>
      </c>
      <c r="H728" s="96">
        <v>2.3502000000000001</v>
      </c>
      <c r="I728" s="94">
        <v>7.2597299999999994</v>
      </c>
      <c r="J728" s="95">
        <v>-2.0103430637416257E-5</v>
      </c>
      <c r="K728" s="95">
        <f>I728/'סכום נכסי הקרן'!$C$42</f>
        <v>1.1077542260255072E-7</v>
      </c>
    </row>
    <row r="729" spans="2:11" s="140" customFormat="1">
      <c r="B729" s="87" t="s">
        <v>2955</v>
      </c>
      <c r="C729" s="84" t="s">
        <v>3146</v>
      </c>
      <c r="D729" s="97" t="s">
        <v>1948</v>
      </c>
      <c r="E729" s="97" t="s">
        <v>181</v>
      </c>
      <c r="F729" s="107">
        <v>43412</v>
      </c>
      <c r="G729" s="94">
        <v>1226250.29</v>
      </c>
      <c r="H729" s="96">
        <v>0.13020000000000001</v>
      </c>
      <c r="I729" s="94">
        <v>1.5961400000000001</v>
      </c>
      <c r="J729" s="95">
        <v>-4.4199839081626436E-6</v>
      </c>
      <c r="K729" s="95">
        <f>I729/'סכום נכסי הקרן'!$C$42</f>
        <v>2.4355324927075161E-8</v>
      </c>
    </row>
    <row r="730" spans="2:11" s="140" customFormat="1">
      <c r="B730" s="87" t="s">
        <v>2955</v>
      </c>
      <c r="C730" s="84" t="s">
        <v>3147</v>
      </c>
      <c r="D730" s="97" t="s">
        <v>1948</v>
      </c>
      <c r="E730" s="97" t="s">
        <v>183</v>
      </c>
      <c r="F730" s="107">
        <v>43397</v>
      </c>
      <c r="G730" s="94">
        <v>241259.96</v>
      </c>
      <c r="H730" s="96">
        <v>0.1545</v>
      </c>
      <c r="I730" s="94">
        <v>0.37266000000000005</v>
      </c>
      <c r="J730" s="95">
        <v>-1.0319591033467558E-6</v>
      </c>
      <c r="K730" s="95">
        <f>I730/'סכום נכסי הקרן'!$C$42</f>
        <v>5.6863780040120726E-9</v>
      </c>
    </row>
    <row r="731" spans="2:11" s="140" customFormat="1">
      <c r="B731" s="87" t="s">
        <v>2955</v>
      </c>
      <c r="C731" s="84" t="s">
        <v>3148</v>
      </c>
      <c r="D731" s="97" t="s">
        <v>1948</v>
      </c>
      <c r="E731" s="97" t="s">
        <v>183</v>
      </c>
      <c r="F731" s="107">
        <v>43342</v>
      </c>
      <c r="G731" s="94">
        <v>1422776.78</v>
      </c>
      <c r="H731" s="96">
        <v>2.9420000000000002</v>
      </c>
      <c r="I731" s="94">
        <v>41.858640000000001</v>
      </c>
      <c r="J731" s="95">
        <v>-1.1591371384563583E-4</v>
      </c>
      <c r="K731" s="95">
        <f>I731/'סכום נכסי הקרן'!$C$42</f>
        <v>6.3871638966849108E-7</v>
      </c>
    </row>
    <row r="732" spans="2:11" s="140" customFormat="1">
      <c r="B732" s="87" t="s">
        <v>2955</v>
      </c>
      <c r="C732" s="84" t="s">
        <v>2931</v>
      </c>
      <c r="D732" s="97" t="s">
        <v>1948</v>
      </c>
      <c r="E732" s="97" t="s">
        <v>183</v>
      </c>
      <c r="F732" s="107">
        <v>43306</v>
      </c>
      <c r="G732" s="94">
        <v>55790.8</v>
      </c>
      <c r="H732" s="96">
        <v>-3.3860000000000001</v>
      </c>
      <c r="I732" s="94">
        <v>-1.88906</v>
      </c>
      <c r="J732" s="95">
        <v>5.2311293505292285E-6</v>
      </c>
      <c r="K732" s="95">
        <f>I732/'סכום נכסי הקרן'!$C$42</f>
        <v>-2.882495903037365E-8</v>
      </c>
    </row>
    <row r="733" spans="2:11" s="140" customFormat="1">
      <c r="B733" s="87" t="s">
        <v>2955</v>
      </c>
      <c r="C733" s="84" t="s">
        <v>3149</v>
      </c>
      <c r="D733" s="97" t="s">
        <v>1948</v>
      </c>
      <c r="E733" s="97" t="s">
        <v>183</v>
      </c>
      <c r="F733" s="107">
        <v>43370</v>
      </c>
      <c r="G733" s="94">
        <v>1244111.1200000001</v>
      </c>
      <c r="H733" s="96">
        <v>2.8784999999999998</v>
      </c>
      <c r="I733" s="94">
        <v>35.81165</v>
      </c>
      <c r="J733" s="95">
        <v>-9.9168567121150236E-5</v>
      </c>
      <c r="K733" s="95">
        <f>I733/'סכום נכסי הקרן'!$C$42</f>
        <v>5.464460335087718E-7</v>
      </c>
    </row>
    <row r="734" spans="2:11" s="140" customFormat="1">
      <c r="B734" s="87" t="s">
        <v>2955</v>
      </c>
      <c r="C734" s="84" t="s">
        <v>3150</v>
      </c>
      <c r="D734" s="97" t="s">
        <v>1948</v>
      </c>
      <c r="E734" s="97" t="s">
        <v>183</v>
      </c>
      <c r="F734" s="107">
        <v>43425</v>
      </c>
      <c r="G734" s="94">
        <v>203421.84</v>
      </c>
      <c r="H734" s="96">
        <v>-9.4999999999999998E-3</v>
      </c>
      <c r="I734" s="94">
        <v>-1.934E-2</v>
      </c>
      <c r="J734" s="95">
        <v>5.3555758757919432E-8</v>
      </c>
      <c r="K734" s="95">
        <f>I734/'סכום נכסי הקרן'!$C$42</f>
        <v>-2.9510693553800641E-10</v>
      </c>
    </row>
    <row r="735" spans="2:11" s="140" customFormat="1">
      <c r="B735" s="87" t="s">
        <v>2955</v>
      </c>
      <c r="C735" s="84" t="s">
        <v>3151</v>
      </c>
      <c r="D735" s="97" t="s">
        <v>1948</v>
      </c>
      <c r="E735" s="97" t="s">
        <v>183</v>
      </c>
      <c r="F735" s="107">
        <v>43425</v>
      </c>
      <c r="G735" s="94">
        <v>6437.4</v>
      </c>
      <c r="H735" s="96">
        <v>-9.4999999999999998E-3</v>
      </c>
      <c r="I735" s="94">
        <v>-6.0999999999999997E-4</v>
      </c>
      <c r="J735" s="95">
        <v>1.689194045622071E-9</v>
      </c>
      <c r="K735" s="95">
        <f>I735/'סכום נכסי הקרן'!$C$42</f>
        <v>-9.307922992667213E-12</v>
      </c>
    </row>
    <row r="736" spans="2:11" s="140" customFormat="1">
      <c r="B736" s="87" t="s">
        <v>2955</v>
      </c>
      <c r="C736" s="84" t="s">
        <v>3150</v>
      </c>
      <c r="D736" s="97" t="s">
        <v>1948</v>
      </c>
      <c r="E736" s="97" t="s">
        <v>183</v>
      </c>
      <c r="F736" s="107">
        <v>43425</v>
      </c>
      <c r="G736" s="94">
        <v>19312.2</v>
      </c>
      <c r="H736" s="96">
        <v>-9.4999999999999998E-3</v>
      </c>
      <c r="I736" s="94">
        <v>-1.8400000000000001E-3</v>
      </c>
      <c r="J736" s="95">
        <v>5.0952738425321488E-9</v>
      </c>
      <c r="K736" s="95">
        <f>I736/'סכום נכסי הקרן'!$C$42</f>
        <v>-2.8076357879520778E-11</v>
      </c>
    </row>
    <row r="737" spans="2:11" s="140" customFormat="1">
      <c r="B737" s="87" t="s">
        <v>2955</v>
      </c>
      <c r="C737" s="84" t="s">
        <v>3152</v>
      </c>
      <c r="D737" s="97" t="s">
        <v>1948</v>
      </c>
      <c r="E737" s="97" t="s">
        <v>183</v>
      </c>
      <c r="F737" s="107">
        <v>43426</v>
      </c>
      <c r="G737" s="94">
        <v>43857814.18</v>
      </c>
      <c r="H737" s="96">
        <v>0.18990000000000001</v>
      </c>
      <c r="I737" s="94">
        <v>83.273240000000001</v>
      </c>
      <c r="J737" s="95">
        <v>-2.3059780519288145E-4</v>
      </c>
      <c r="K737" s="95">
        <f>I737/'סכום נכסי הקרן'!$C$42</f>
        <v>1.2706572217539266E-6</v>
      </c>
    </row>
    <row r="738" spans="2:11" s="140" customFormat="1">
      <c r="B738" s="87" t="s">
        <v>2955</v>
      </c>
      <c r="C738" s="84" t="s">
        <v>3153</v>
      </c>
      <c r="D738" s="97" t="s">
        <v>1948</v>
      </c>
      <c r="E738" s="97" t="s">
        <v>184</v>
      </c>
      <c r="F738" s="107">
        <v>43430</v>
      </c>
      <c r="G738" s="94">
        <v>116615571.84</v>
      </c>
      <c r="H738" s="96">
        <v>0.49790000000000001</v>
      </c>
      <c r="I738" s="94">
        <v>580.66771999999992</v>
      </c>
      <c r="J738" s="95">
        <v>-1.60796795919499E-3</v>
      </c>
      <c r="K738" s="95">
        <f>I738/'סכום נכסי הקרן'!$C$42</f>
        <v>8.8603449542420438E-6</v>
      </c>
    </row>
    <row r="739" spans="2:11" s="140" customFormat="1">
      <c r="B739" s="87" t="s">
        <v>2955</v>
      </c>
      <c r="C739" s="84" t="s">
        <v>3154</v>
      </c>
      <c r="D739" s="97" t="s">
        <v>1948</v>
      </c>
      <c r="E739" s="97" t="s">
        <v>184</v>
      </c>
      <c r="F739" s="107">
        <v>43430</v>
      </c>
      <c r="G739" s="94">
        <v>729032.85</v>
      </c>
      <c r="H739" s="96">
        <v>0.52290000000000003</v>
      </c>
      <c r="I739" s="94">
        <v>3.8122500000000001</v>
      </c>
      <c r="J739" s="95">
        <v>-1.0556770492496296E-5</v>
      </c>
      <c r="K739" s="95">
        <f>I739/'סכום נכסי הקרן'!$C$42</f>
        <v>5.8170703981632107E-8</v>
      </c>
    </row>
    <row r="740" spans="2:11" s="140" customFormat="1">
      <c r="B740" s="87" t="s">
        <v>2955</v>
      </c>
      <c r="C740" s="84" t="s">
        <v>3155</v>
      </c>
      <c r="D740" s="97" t="s">
        <v>1948</v>
      </c>
      <c r="E740" s="97" t="s">
        <v>184</v>
      </c>
      <c r="F740" s="107">
        <v>43430</v>
      </c>
      <c r="G740" s="94">
        <v>113083565.33</v>
      </c>
      <c r="H740" s="96">
        <v>0.55320000000000003</v>
      </c>
      <c r="I740" s="94">
        <v>625.56524000000002</v>
      </c>
      <c r="J740" s="95">
        <v>-1.732296850092036E-3</v>
      </c>
      <c r="K740" s="95">
        <f>I740/'סכום נכסי הקרן'!$C$42</f>
        <v>9.5454312800153839E-6</v>
      </c>
    </row>
    <row r="741" spans="2:11" s="140" customFormat="1">
      <c r="B741" s="87" t="s">
        <v>2955</v>
      </c>
      <c r="C741" s="84" t="s">
        <v>3156</v>
      </c>
      <c r="D741" s="97" t="s">
        <v>1948</v>
      </c>
      <c r="E741" s="97" t="s">
        <v>183</v>
      </c>
      <c r="F741" s="107">
        <v>43430</v>
      </c>
      <c r="G741" s="94">
        <v>1758.07</v>
      </c>
      <c r="H741" s="96">
        <v>-0.31569999999999998</v>
      </c>
      <c r="I741" s="94">
        <v>-5.5500000000000002E-3</v>
      </c>
      <c r="J741" s="95">
        <v>1.5368896644594253E-8</v>
      </c>
      <c r="K741" s="95">
        <f>I741/'סכום נכסי הקרן'!$C$42</f>
        <v>-8.4686840343119732E-11</v>
      </c>
    </row>
    <row r="742" spans="2:11" s="140" customFormat="1">
      <c r="B742" s="87" t="s">
        <v>2955</v>
      </c>
      <c r="C742" s="84" t="s">
        <v>3157</v>
      </c>
      <c r="D742" s="97" t="s">
        <v>1948</v>
      </c>
      <c r="E742" s="97" t="s">
        <v>184</v>
      </c>
      <c r="F742" s="107">
        <v>43430</v>
      </c>
      <c r="G742" s="94">
        <v>431406</v>
      </c>
      <c r="H742" s="96">
        <v>-0.5302</v>
      </c>
      <c r="I742" s="94">
        <v>-2.28735</v>
      </c>
      <c r="J742" s="95">
        <v>6.3340622954977777E-6</v>
      </c>
      <c r="K742" s="95">
        <f>I742/'סכום נכסי הקרן'!$C$42</f>
        <v>-3.4902422388979267E-8</v>
      </c>
    </row>
    <row r="743" spans="2:11" s="140" customFormat="1">
      <c r="B743" s="87" t="s">
        <v>2955</v>
      </c>
      <c r="C743" s="84" t="s">
        <v>3158</v>
      </c>
      <c r="D743" s="97" t="s">
        <v>1948</v>
      </c>
      <c r="E743" s="97" t="s">
        <v>184</v>
      </c>
      <c r="F743" s="107">
        <v>43430</v>
      </c>
      <c r="G743" s="94">
        <v>247871.17</v>
      </c>
      <c r="H743" s="96">
        <v>0.52290000000000003</v>
      </c>
      <c r="I743" s="94">
        <v>1.29617</v>
      </c>
      <c r="J743" s="95">
        <v>-3.5893158133015735E-6</v>
      </c>
      <c r="K743" s="95">
        <f>I743/'סכום נכסי הקרן'!$C$42</f>
        <v>1.9778115648205678E-8</v>
      </c>
    </row>
    <row r="744" spans="2:11" s="140" customFormat="1">
      <c r="B744" s="87" t="s">
        <v>2955</v>
      </c>
      <c r="C744" s="84" t="s">
        <v>3159</v>
      </c>
      <c r="D744" s="97" t="s">
        <v>1948</v>
      </c>
      <c r="E744" s="97" t="s">
        <v>183</v>
      </c>
      <c r="F744" s="107">
        <v>43431</v>
      </c>
      <c r="G744" s="94">
        <v>30229119.199999999</v>
      </c>
      <c r="H744" s="96">
        <v>-0.72970000000000002</v>
      </c>
      <c r="I744" s="94">
        <v>-220.57883999999999</v>
      </c>
      <c r="J744" s="95">
        <v>6.1082043134134999E-4</v>
      </c>
      <c r="K744" s="95">
        <f>I744/'סכום נכסי הקרן'!$C$42</f>
        <v>-3.3657882893964955E-6</v>
      </c>
    </row>
    <row r="745" spans="2:11" s="140" customFormat="1">
      <c r="B745" s="87" t="s">
        <v>2955</v>
      </c>
      <c r="C745" s="84" t="s">
        <v>3041</v>
      </c>
      <c r="D745" s="97" t="s">
        <v>1948</v>
      </c>
      <c r="E745" s="97" t="s">
        <v>183</v>
      </c>
      <c r="F745" s="107">
        <v>43431</v>
      </c>
      <c r="G745" s="94">
        <v>1615379</v>
      </c>
      <c r="H745" s="96">
        <v>-0.71240000000000003</v>
      </c>
      <c r="I745" s="94">
        <v>-11.508599999999999</v>
      </c>
      <c r="J745" s="95">
        <v>3.1869276382698631E-5</v>
      </c>
      <c r="K745" s="95">
        <f>I745/'סכום נכסי הקרן'!$C$42</f>
        <v>-1.7560846320231128E-7</v>
      </c>
    </row>
    <row r="746" spans="2:11" s="140" customFormat="1">
      <c r="B746" s="87" t="s">
        <v>2955</v>
      </c>
      <c r="C746" s="84" t="s">
        <v>3160</v>
      </c>
      <c r="D746" s="97" t="s">
        <v>1948</v>
      </c>
      <c r="E746" s="97" t="s">
        <v>183</v>
      </c>
      <c r="F746" s="107">
        <v>43432</v>
      </c>
      <c r="G746" s="94">
        <v>116266108.31999999</v>
      </c>
      <c r="H746" s="96">
        <v>-1.0987</v>
      </c>
      <c r="I746" s="94">
        <v>-1277.3876</v>
      </c>
      <c r="J746" s="95">
        <v>3.5373041440515869E-3</v>
      </c>
      <c r="K746" s="95">
        <f>I746/'סכום נכסי הקרן'!$C$42</f>
        <v>-1.9491517069816377E-5</v>
      </c>
    </row>
    <row r="747" spans="2:11" s="140" customFormat="1">
      <c r="B747" s="87" t="s">
        <v>2955</v>
      </c>
      <c r="C747" s="84" t="s">
        <v>3161</v>
      </c>
      <c r="D747" s="97" t="s">
        <v>1948</v>
      </c>
      <c r="E747" s="97" t="s">
        <v>183</v>
      </c>
      <c r="F747" s="107">
        <v>43432</v>
      </c>
      <c r="G747" s="94">
        <v>43058898</v>
      </c>
      <c r="H747" s="96">
        <v>-1.1048</v>
      </c>
      <c r="I747" s="94">
        <v>-475.69403999999997</v>
      </c>
      <c r="J747" s="95">
        <v>1.3172779342719792E-3</v>
      </c>
      <c r="K747" s="95">
        <f>I747/'סכום נכסי הקרן'!$C$42</f>
        <v>-7.2585631022799296E-6</v>
      </c>
    </row>
    <row r="748" spans="2:11" s="140" customFormat="1">
      <c r="B748" s="87" t="s">
        <v>2955</v>
      </c>
      <c r="C748" s="84" t="s">
        <v>3162</v>
      </c>
      <c r="D748" s="97" t="s">
        <v>1948</v>
      </c>
      <c r="E748" s="97" t="s">
        <v>184</v>
      </c>
      <c r="F748" s="107">
        <v>43433</v>
      </c>
      <c r="G748" s="94">
        <v>1341242.4099999999</v>
      </c>
      <c r="H748" s="96">
        <v>2.81E-2</v>
      </c>
      <c r="I748" s="94">
        <v>0.37719999999999998</v>
      </c>
      <c r="J748" s="95">
        <v>-1.0445311377190904E-6</v>
      </c>
      <c r="K748" s="95">
        <f>I748/'סכום נכסי הקרן'!$C$42</f>
        <v>5.7556533653017585E-9</v>
      </c>
    </row>
    <row r="749" spans="2:11" s="140" customFormat="1">
      <c r="B749" s="87" t="s">
        <v>2955</v>
      </c>
      <c r="C749" s="84" t="s">
        <v>3163</v>
      </c>
      <c r="D749" s="97" t="s">
        <v>1948</v>
      </c>
      <c r="E749" s="97" t="s">
        <v>184</v>
      </c>
      <c r="F749" s="107">
        <v>43433</v>
      </c>
      <c r="G749" s="94">
        <v>5548304.9500000002</v>
      </c>
      <c r="H749" s="96">
        <v>2.81E-2</v>
      </c>
      <c r="I749" s="94">
        <v>1.5603499999999999</v>
      </c>
      <c r="J749" s="95">
        <v>-4.3208752935842601E-6</v>
      </c>
      <c r="K749" s="95">
        <f>I749/'סכום נכסי הקרן'!$C$42</f>
        <v>2.3809209248538173E-8</v>
      </c>
    </row>
    <row r="750" spans="2:11" s="140" customFormat="1">
      <c r="B750" s="87" t="s">
        <v>2955</v>
      </c>
      <c r="C750" s="84" t="s">
        <v>3164</v>
      </c>
      <c r="D750" s="97" t="s">
        <v>1948</v>
      </c>
      <c r="E750" s="97" t="s">
        <v>184</v>
      </c>
      <c r="F750" s="107">
        <v>43433</v>
      </c>
      <c r="G750" s="94">
        <v>1059002.57</v>
      </c>
      <c r="H750" s="96">
        <v>2.81E-2</v>
      </c>
      <c r="I750" s="94">
        <v>0.29783999999999999</v>
      </c>
      <c r="J750" s="95">
        <v>-8.2476976155422565E-7</v>
      </c>
      <c r="K750" s="95">
        <f>I750/'סכום נכסי הקרן'!$C$42</f>
        <v>4.5447078428459066E-9</v>
      </c>
    </row>
    <row r="751" spans="2:11" s="140" customFormat="1">
      <c r="B751" s="87" t="s">
        <v>2955</v>
      </c>
      <c r="C751" s="84" t="s">
        <v>3165</v>
      </c>
      <c r="D751" s="97" t="s">
        <v>1948</v>
      </c>
      <c r="E751" s="97" t="s">
        <v>184</v>
      </c>
      <c r="F751" s="107">
        <v>43433</v>
      </c>
      <c r="G751" s="94">
        <v>18615049.18</v>
      </c>
      <c r="H751" s="96">
        <v>-1.4200000000000001E-2</v>
      </c>
      <c r="I751" s="94">
        <v>-2.6455100000000003</v>
      </c>
      <c r="J751" s="95">
        <v>7.3258684256289276E-6</v>
      </c>
      <c r="K751" s="95">
        <f>I751/'סכום נכסי הקרן'!$C$42</f>
        <v>-4.0367546485788598E-8</v>
      </c>
    </row>
    <row r="752" spans="2:11" s="140" customFormat="1">
      <c r="B752" s="87" t="s">
        <v>2955</v>
      </c>
      <c r="C752" s="84" t="s">
        <v>2966</v>
      </c>
      <c r="D752" s="97" t="s">
        <v>1948</v>
      </c>
      <c r="E752" s="97" t="s">
        <v>181</v>
      </c>
      <c r="F752" s="107">
        <v>43433</v>
      </c>
      <c r="G752" s="94">
        <v>42529.68</v>
      </c>
      <c r="H752" s="96">
        <v>2.6560999999999999</v>
      </c>
      <c r="I752" s="94">
        <v>1.1296199999999998</v>
      </c>
      <c r="J752" s="95">
        <v>-3.1281104554354161E-6</v>
      </c>
      <c r="K752" s="95">
        <f>I752/'סכום נכסי הקרן'!$C$42</f>
        <v>1.7236747493404487E-8</v>
      </c>
    </row>
    <row r="753" spans="2:11" s="140" customFormat="1">
      <c r="B753" s="87" t="s">
        <v>2955</v>
      </c>
      <c r="C753" s="84" t="s">
        <v>3166</v>
      </c>
      <c r="D753" s="97" t="s">
        <v>1948</v>
      </c>
      <c r="E753" s="97" t="s">
        <v>183</v>
      </c>
      <c r="F753" s="107">
        <v>43433</v>
      </c>
      <c r="G753" s="94">
        <v>43466680.399999999</v>
      </c>
      <c r="H753" s="96">
        <v>-0.20380000000000001</v>
      </c>
      <c r="I753" s="94">
        <v>-88.582880000000003</v>
      </c>
      <c r="J753" s="95">
        <v>2.4530110400008926E-4</v>
      </c>
      <c r="K753" s="95">
        <f>I753/'סכום נכסי הקרן'!$C$42</f>
        <v>-1.3516764352601324E-6</v>
      </c>
    </row>
    <row r="754" spans="2:11" s="140" customFormat="1">
      <c r="B754" s="87" t="s">
        <v>2955</v>
      </c>
      <c r="C754" s="84" t="s">
        <v>3167</v>
      </c>
      <c r="D754" s="97" t="s">
        <v>1948</v>
      </c>
      <c r="E754" s="97" t="s">
        <v>183</v>
      </c>
      <c r="F754" s="107">
        <v>43433</v>
      </c>
      <c r="G754" s="94">
        <v>93452557.040000007</v>
      </c>
      <c r="H754" s="96">
        <v>-0.2046</v>
      </c>
      <c r="I754" s="94">
        <v>-191.24780999999999</v>
      </c>
      <c r="J754" s="95">
        <v>5.295978063774773E-4</v>
      </c>
      <c r="K754" s="95">
        <f>I754/'סכום נכסי הקרן'!$C$42</f>
        <v>-2.9182293245840173E-6</v>
      </c>
    </row>
    <row r="755" spans="2:11" s="140" customFormat="1">
      <c r="B755" s="87" t="s">
        <v>2955</v>
      </c>
      <c r="C755" s="84" t="s">
        <v>3168</v>
      </c>
      <c r="D755" s="97" t="s">
        <v>1948</v>
      </c>
      <c r="E755" s="97" t="s">
        <v>184</v>
      </c>
      <c r="F755" s="107">
        <v>43433</v>
      </c>
      <c r="G755" s="94">
        <v>1157907.1200000001</v>
      </c>
      <c r="H755" s="96">
        <v>2.81E-2</v>
      </c>
      <c r="I755" s="94">
        <v>0.32563999999999999</v>
      </c>
      <c r="J755" s="95">
        <v>-9.0175270330552653E-7</v>
      </c>
      <c r="K755" s="95">
        <f>I755/'סכום נכסי הקרן'!$C$42</f>
        <v>4.9689049890691002E-9</v>
      </c>
    </row>
    <row r="756" spans="2:11" s="140" customFormat="1">
      <c r="B756" s="87" t="s">
        <v>2955</v>
      </c>
      <c r="C756" s="84" t="s">
        <v>3169</v>
      </c>
      <c r="D756" s="97" t="s">
        <v>1948</v>
      </c>
      <c r="E756" s="97" t="s">
        <v>184</v>
      </c>
      <c r="F756" s="107">
        <v>43437</v>
      </c>
      <c r="G756" s="94">
        <v>599175</v>
      </c>
      <c r="H756" s="96">
        <v>0.31390000000000001</v>
      </c>
      <c r="I756" s="94">
        <v>1.8809400000000001</v>
      </c>
      <c r="J756" s="95">
        <v>-5.2086436855284896E-6</v>
      </c>
      <c r="K756" s="95">
        <f>I756/'סכום נכסי הקרן'!$C$42</f>
        <v>2.8701056842340115E-8</v>
      </c>
    </row>
    <row r="757" spans="2:11" s="140" customFormat="1">
      <c r="B757" s="87" t="s">
        <v>2955</v>
      </c>
      <c r="C757" s="84" t="s">
        <v>3170</v>
      </c>
      <c r="D757" s="97" t="s">
        <v>1948</v>
      </c>
      <c r="E757" s="97" t="s">
        <v>184</v>
      </c>
      <c r="F757" s="107">
        <v>43437</v>
      </c>
      <c r="G757" s="94">
        <v>412232.4</v>
      </c>
      <c r="H757" s="96">
        <v>0.31390000000000001</v>
      </c>
      <c r="I757" s="94">
        <v>1.29409</v>
      </c>
      <c r="J757" s="95">
        <v>-3.5835559385230589E-6</v>
      </c>
      <c r="K757" s="95">
        <f>I757/'סכום נכסי הקרן'!$C$42</f>
        <v>1.9746377156689695E-8</v>
      </c>
    </row>
    <row r="758" spans="2:11" s="140" customFormat="1">
      <c r="B758" s="87" t="s">
        <v>2955</v>
      </c>
      <c r="C758" s="84" t="s">
        <v>3171</v>
      </c>
      <c r="D758" s="97" t="s">
        <v>1948</v>
      </c>
      <c r="E758" s="97" t="s">
        <v>183</v>
      </c>
      <c r="F758" s="107">
        <v>43438</v>
      </c>
      <c r="G758" s="94">
        <v>34332.800000000003</v>
      </c>
      <c r="H758" s="96">
        <v>0.17349999999999999</v>
      </c>
      <c r="I758" s="94">
        <v>5.9569999999999998E-2</v>
      </c>
      <c r="J758" s="95">
        <v>-1.6495949065197832E-7</v>
      </c>
      <c r="K758" s="95">
        <f>I758/'סכום נכסי הקרן'!$C$42</f>
        <v>9.0897208634948509E-10</v>
      </c>
    </row>
    <row r="759" spans="2:11" s="140" customFormat="1">
      <c r="B759" s="87" t="s">
        <v>2955</v>
      </c>
      <c r="C759" s="84" t="s">
        <v>3172</v>
      </c>
      <c r="D759" s="97" t="s">
        <v>1948</v>
      </c>
      <c r="E759" s="97" t="s">
        <v>183</v>
      </c>
      <c r="F759" s="107">
        <v>43438</v>
      </c>
      <c r="G759" s="94">
        <v>858320</v>
      </c>
      <c r="H759" s="96">
        <v>0.17879999999999999</v>
      </c>
      <c r="I759" s="94">
        <v>1.5344</v>
      </c>
      <c r="J759" s="95">
        <v>-4.2490153173811571E-6</v>
      </c>
      <c r="K759" s="95">
        <f>I759/'סכום נכסי הקרן'!$C$42</f>
        <v>2.3413241049096021E-8</v>
      </c>
    </row>
    <row r="760" spans="2:11" s="140" customFormat="1">
      <c r="B760" s="87" t="s">
        <v>2955</v>
      </c>
      <c r="C760" s="84" t="s">
        <v>3173</v>
      </c>
      <c r="D760" s="97" t="s">
        <v>1948</v>
      </c>
      <c r="E760" s="97" t="s">
        <v>183</v>
      </c>
      <c r="F760" s="107">
        <v>43438</v>
      </c>
      <c r="G760" s="94">
        <v>12874.8</v>
      </c>
      <c r="H760" s="96">
        <v>0.16800000000000001</v>
      </c>
      <c r="I760" s="94">
        <v>2.163E-2</v>
      </c>
      <c r="J760" s="95">
        <v>-5.9897159355418682E-8</v>
      </c>
      <c r="K760" s="95">
        <f>I760/'סכום נכסי הקרן'!$C$42</f>
        <v>3.3004979398588823E-10</v>
      </c>
    </row>
    <row r="761" spans="2:11" s="140" customFormat="1">
      <c r="B761" s="87" t="s">
        <v>2955</v>
      </c>
      <c r="C761" s="84" t="s">
        <v>2886</v>
      </c>
      <c r="D761" s="97" t="s">
        <v>1948</v>
      </c>
      <c r="E761" s="97" t="s">
        <v>183</v>
      </c>
      <c r="F761" s="107">
        <v>43438</v>
      </c>
      <c r="G761" s="94">
        <v>300412</v>
      </c>
      <c r="H761" s="96">
        <v>0.17330000000000001</v>
      </c>
      <c r="I761" s="94">
        <v>0.52070000000000005</v>
      </c>
      <c r="J761" s="95">
        <v>-1.4419071140252664E-6</v>
      </c>
      <c r="K761" s="95">
        <f>I761/'סכום נכסי הקרן'!$C$42</f>
        <v>7.9453041021013418E-9</v>
      </c>
    </row>
    <row r="762" spans="2:11" s="140" customFormat="1">
      <c r="B762" s="87" t="s">
        <v>2955</v>
      </c>
      <c r="C762" s="84" t="s">
        <v>3174</v>
      </c>
      <c r="D762" s="97" t="s">
        <v>1948</v>
      </c>
      <c r="E762" s="97" t="s">
        <v>183</v>
      </c>
      <c r="F762" s="107">
        <v>43438</v>
      </c>
      <c r="G762" s="94">
        <v>2986953.6</v>
      </c>
      <c r="H762" s="96">
        <v>0.16800000000000001</v>
      </c>
      <c r="I762" s="94">
        <v>5.0171599999999996</v>
      </c>
      <c r="J762" s="95">
        <v>-1.389337179989054E-5</v>
      </c>
      <c r="K762" s="95">
        <f>I762/'סכום נכסי הקרן'!$C$42</f>
        <v>7.6556293314574158E-8</v>
      </c>
    </row>
    <row r="763" spans="2:11" s="140" customFormat="1">
      <c r="B763" s="87" t="s">
        <v>2955</v>
      </c>
      <c r="C763" s="84" t="s">
        <v>3175</v>
      </c>
      <c r="D763" s="97" t="s">
        <v>1948</v>
      </c>
      <c r="E763" s="97" t="s">
        <v>183</v>
      </c>
      <c r="F763" s="107">
        <v>43438</v>
      </c>
      <c r="G763" s="94">
        <v>343328</v>
      </c>
      <c r="H763" s="96">
        <v>-4.8399999999999999E-2</v>
      </c>
      <c r="I763" s="94">
        <v>-0.16603999999999999</v>
      </c>
      <c r="J763" s="95">
        <v>4.5979308087719454E-7</v>
      </c>
      <c r="K763" s="95">
        <f>I763/'סכום נכסי הקרן'!$C$42</f>
        <v>-2.5335861208237116E-9</v>
      </c>
    </row>
    <row r="764" spans="2:11" s="140" customFormat="1">
      <c r="B764" s="87" t="s">
        <v>2955</v>
      </c>
      <c r="C764" s="84" t="s">
        <v>3176</v>
      </c>
      <c r="D764" s="97" t="s">
        <v>1948</v>
      </c>
      <c r="E764" s="97" t="s">
        <v>183</v>
      </c>
      <c r="F764" s="107">
        <v>43438</v>
      </c>
      <c r="G764" s="94">
        <v>3557736.4</v>
      </c>
      <c r="H764" s="96">
        <v>0.17349999999999999</v>
      </c>
      <c r="I764" s="94">
        <v>6.1734099999999996</v>
      </c>
      <c r="J764" s="95">
        <v>-1.7095225267514343E-5</v>
      </c>
      <c r="K764" s="95">
        <f>I764/'סכום נכסי הקרן'!$C$42</f>
        <v>9.4199385052724097E-8</v>
      </c>
    </row>
    <row r="765" spans="2:11" s="140" customFormat="1">
      <c r="B765" s="87" t="s">
        <v>2955</v>
      </c>
      <c r="C765" s="84" t="s">
        <v>3177</v>
      </c>
      <c r="D765" s="97" t="s">
        <v>1948</v>
      </c>
      <c r="E765" s="97" t="s">
        <v>183</v>
      </c>
      <c r="F765" s="107">
        <v>43438</v>
      </c>
      <c r="G765" s="94">
        <v>1287480</v>
      </c>
      <c r="H765" s="96">
        <v>0.17349999999999999</v>
      </c>
      <c r="I765" s="94">
        <v>2.2340399999999998</v>
      </c>
      <c r="J765" s="95">
        <v>-6.1864378125926742E-6</v>
      </c>
      <c r="K765" s="95">
        <f>I765/'סכום נכסי הקרן'!$C$42</f>
        <v>3.4088970954980757E-8</v>
      </c>
    </row>
    <row r="766" spans="2:11" s="140" customFormat="1">
      <c r="B766" s="87" t="s">
        <v>2955</v>
      </c>
      <c r="C766" s="84" t="s">
        <v>3178</v>
      </c>
      <c r="D766" s="97" t="s">
        <v>1948</v>
      </c>
      <c r="E766" s="97" t="s">
        <v>183</v>
      </c>
      <c r="F766" s="107">
        <v>43438</v>
      </c>
      <c r="G766" s="94">
        <v>4291600</v>
      </c>
      <c r="H766" s="96">
        <v>0.17349999999999999</v>
      </c>
      <c r="I766" s="94">
        <v>7.4468100000000002</v>
      </c>
      <c r="J766" s="95">
        <v>-2.0621487067014584E-5</v>
      </c>
      <c r="K766" s="95">
        <f>I766/'סכום נכסי הקרן'!$C$42</f>
        <v>1.1363005577217071E-7</v>
      </c>
    </row>
    <row r="767" spans="2:11" s="140" customFormat="1">
      <c r="B767" s="87" t="s">
        <v>2955</v>
      </c>
      <c r="C767" s="84" t="s">
        <v>3179</v>
      </c>
      <c r="D767" s="97" t="s">
        <v>1948</v>
      </c>
      <c r="E767" s="97" t="s">
        <v>183</v>
      </c>
      <c r="F767" s="107">
        <v>43438</v>
      </c>
      <c r="G767" s="94">
        <v>128748</v>
      </c>
      <c r="H767" s="96">
        <v>0.17349999999999999</v>
      </c>
      <c r="I767" s="94">
        <v>0.22340000000000002</v>
      </c>
      <c r="J767" s="95">
        <v>-6.1863270457700122E-7</v>
      </c>
      <c r="K767" s="95">
        <f>I767/'סכום נכסי הקרן'!$C$42</f>
        <v>3.4088360599374683E-9</v>
      </c>
    </row>
    <row r="768" spans="2:11" s="140" customFormat="1">
      <c r="B768" s="87" t="s">
        <v>2955</v>
      </c>
      <c r="C768" s="84" t="s">
        <v>3180</v>
      </c>
      <c r="D768" s="97" t="s">
        <v>1948</v>
      </c>
      <c r="E768" s="97" t="s">
        <v>183</v>
      </c>
      <c r="F768" s="107">
        <v>43438</v>
      </c>
      <c r="G768" s="94">
        <v>21458</v>
      </c>
      <c r="H768" s="96">
        <v>0.16800000000000001</v>
      </c>
      <c r="I768" s="94">
        <v>3.6040000000000003E-2</v>
      </c>
      <c r="J768" s="95">
        <v>-9.9800907220031884E-8</v>
      </c>
      <c r="K768" s="95">
        <f>I768/'סכום נכסי הקרן'!$C$42</f>
        <v>5.4993040107496133E-10</v>
      </c>
    </row>
    <row r="769" spans="2:11" s="140" customFormat="1">
      <c r="B769" s="87" t="s">
        <v>2955</v>
      </c>
      <c r="C769" s="84" t="s">
        <v>3181</v>
      </c>
      <c r="D769" s="97" t="s">
        <v>1948</v>
      </c>
      <c r="E769" s="97" t="s">
        <v>183</v>
      </c>
      <c r="F769" s="107">
        <v>43438</v>
      </c>
      <c r="G769" s="94">
        <v>1502060</v>
      </c>
      <c r="H769" s="96">
        <v>0.17349999999999999</v>
      </c>
      <c r="I769" s="94">
        <v>2.6063899999999998</v>
      </c>
      <c r="J769" s="95">
        <v>-7.2175384730637859E-6</v>
      </c>
      <c r="K769" s="95">
        <f>I769/'סכום נכסי הקרן'!$C$42</f>
        <v>3.9770618703045734E-8</v>
      </c>
    </row>
    <row r="770" spans="2:11" s="140" customFormat="1">
      <c r="B770" s="87" t="s">
        <v>2955</v>
      </c>
      <c r="C770" s="84" t="s">
        <v>3182</v>
      </c>
      <c r="D770" s="97" t="s">
        <v>1948</v>
      </c>
      <c r="E770" s="97" t="s">
        <v>183</v>
      </c>
      <c r="F770" s="107">
        <v>43438</v>
      </c>
      <c r="G770" s="94">
        <v>188830.4</v>
      </c>
      <c r="H770" s="96">
        <v>0.17349999999999999</v>
      </c>
      <c r="I770" s="94">
        <v>0.32766000000000001</v>
      </c>
      <c r="J770" s="95">
        <v>-9.0734642785004568E-7</v>
      </c>
      <c r="K770" s="95">
        <f>I770/'סכום נכסי הקרן'!$C$42</f>
        <v>4.9997279471759659E-9</v>
      </c>
    </row>
    <row r="771" spans="2:11" s="140" customFormat="1">
      <c r="B771" s="87" t="s">
        <v>2955</v>
      </c>
      <c r="C771" s="84" t="s">
        <v>2574</v>
      </c>
      <c r="D771" s="97" t="s">
        <v>1948</v>
      </c>
      <c r="E771" s="97" t="s">
        <v>183</v>
      </c>
      <c r="F771" s="107">
        <v>43439</v>
      </c>
      <c r="G771" s="94">
        <v>12840.65</v>
      </c>
      <c r="H771" s="96">
        <v>-0.60499999999999998</v>
      </c>
      <c r="I771" s="94">
        <v>-7.7680000000000013E-2</v>
      </c>
      <c r="J771" s="95">
        <v>2.1510916961298771E-7</v>
      </c>
      <c r="K771" s="95">
        <f>I771/'סכום נכסי הקרן'!$C$42</f>
        <v>-1.1853105870006382E-9</v>
      </c>
    </row>
    <row r="772" spans="2:11" s="140" customFormat="1">
      <c r="B772" s="87" t="s">
        <v>2955</v>
      </c>
      <c r="C772" s="84" t="s">
        <v>3183</v>
      </c>
      <c r="D772" s="97" t="s">
        <v>1948</v>
      </c>
      <c r="E772" s="97" t="s">
        <v>183</v>
      </c>
      <c r="F772" s="107">
        <v>43440</v>
      </c>
      <c r="G772" s="94">
        <v>2549209.7000000002</v>
      </c>
      <c r="H772" s="96">
        <v>-0.67800000000000005</v>
      </c>
      <c r="I772" s="94">
        <v>-17.28256</v>
      </c>
      <c r="J772" s="95">
        <v>4.7858356467387185E-5</v>
      </c>
      <c r="K772" s="95">
        <f>I772/'סכום נכסי הקרן'!$C$42</f>
        <v>-2.6371268458385358E-7</v>
      </c>
    </row>
    <row r="773" spans="2:11" s="140" customFormat="1">
      <c r="B773" s="87" t="s">
        <v>2955</v>
      </c>
      <c r="C773" s="84" t="s">
        <v>3184</v>
      </c>
      <c r="D773" s="97" t="s">
        <v>1948</v>
      </c>
      <c r="E773" s="97" t="s">
        <v>181</v>
      </c>
      <c r="F773" s="107">
        <v>43440</v>
      </c>
      <c r="G773" s="94">
        <v>6617340</v>
      </c>
      <c r="H773" s="96">
        <v>2.1711</v>
      </c>
      <c r="I773" s="94">
        <v>143.66764999999998</v>
      </c>
      <c r="J773" s="95">
        <v>-3.9784022775166513E-4</v>
      </c>
      <c r="K773" s="95">
        <f>I773/'סכום נכסי הקרן'!$C$42</f>
        <v>2.1922088897335503E-6</v>
      </c>
    </row>
    <row r="774" spans="2:11" s="140" customFormat="1">
      <c r="B774" s="87" t="s">
        <v>2955</v>
      </c>
      <c r="C774" s="84" t="s">
        <v>3185</v>
      </c>
      <c r="D774" s="97" t="s">
        <v>1948</v>
      </c>
      <c r="E774" s="97" t="s">
        <v>184</v>
      </c>
      <c r="F774" s="107">
        <v>43440</v>
      </c>
      <c r="G774" s="94">
        <v>77172.820000000007</v>
      </c>
      <c r="H774" s="96">
        <v>1.1999999999999999E-3</v>
      </c>
      <c r="I774" s="94">
        <v>9.2000000000000003E-4</v>
      </c>
      <c r="J774" s="95">
        <v>-2.5476369212660744E-9</v>
      </c>
      <c r="K774" s="95">
        <f>I774/'סכום נכסי הקרן'!$C$42</f>
        <v>1.4038178939760389E-11</v>
      </c>
    </row>
    <row r="775" spans="2:11" s="140" customFormat="1">
      <c r="B775" s="87" t="s">
        <v>2955</v>
      </c>
      <c r="C775" s="84" t="s">
        <v>3186</v>
      </c>
      <c r="D775" s="97" t="s">
        <v>1948</v>
      </c>
      <c r="E775" s="97" t="s">
        <v>181</v>
      </c>
      <c r="F775" s="107">
        <v>43440</v>
      </c>
      <c r="G775" s="94">
        <v>1057410</v>
      </c>
      <c r="H775" s="96">
        <v>2.1711</v>
      </c>
      <c r="I775" s="94">
        <v>22.9572</v>
      </c>
      <c r="J775" s="95">
        <v>-6.3572402531401664E-5</v>
      </c>
      <c r="K775" s="95">
        <f>I775/'סכום נכסי הקרן'!$C$42</f>
        <v>3.5030139299550779E-7</v>
      </c>
    </row>
    <row r="776" spans="2:11" s="140" customFormat="1">
      <c r="B776" s="87" t="s">
        <v>2955</v>
      </c>
      <c r="C776" s="84" t="s">
        <v>3187</v>
      </c>
      <c r="D776" s="97" t="s">
        <v>1948</v>
      </c>
      <c r="E776" s="97" t="s">
        <v>184</v>
      </c>
      <c r="F776" s="107">
        <v>43440</v>
      </c>
      <c r="G776" s="94">
        <v>434137.59</v>
      </c>
      <c r="H776" s="96">
        <v>-0.21920000000000001</v>
      </c>
      <c r="I776" s="94">
        <v>-0.95150999999999997</v>
      </c>
      <c r="J776" s="95">
        <v>2.6348934858194374E-6</v>
      </c>
      <c r="K776" s="95">
        <f>I776/'סכום נכסי הקרן'!$C$42</f>
        <v>-1.4518986568447181E-8</v>
      </c>
    </row>
    <row r="777" spans="2:11" s="140" customFormat="1">
      <c r="B777" s="87" t="s">
        <v>2955</v>
      </c>
      <c r="C777" s="84" t="s">
        <v>3188</v>
      </c>
      <c r="D777" s="97" t="s">
        <v>1948</v>
      </c>
      <c r="E777" s="97" t="s">
        <v>183</v>
      </c>
      <c r="F777" s="107">
        <v>43440</v>
      </c>
      <c r="G777" s="94">
        <v>9445.33</v>
      </c>
      <c r="H777" s="96">
        <v>-0.29849999999999999</v>
      </c>
      <c r="I777" s="94">
        <v>-2.819E-2</v>
      </c>
      <c r="J777" s="95">
        <v>7.8062918272272437E-8</v>
      </c>
      <c r="K777" s="95">
        <f>I777/'סכום נכסי הקרן'!$C$42</f>
        <v>-4.301481133824406E-10</v>
      </c>
    </row>
    <row r="778" spans="2:11" s="140" customFormat="1">
      <c r="B778" s="87" t="s">
        <v>2955</v>
      </c>
      <c r="C778" s="84" t="s">
        <v>3189</v>
      </c>
      <c r="D778" s="97" t="s">
        <v>1948</v>
      </c>
      <c r="E778" s="97" t="s">
        <v>181</v>
      </c>
      <c r="F778" s="107">
        <v>43440</v>
      </c>
      <c r="G778" s="94">
        <v>370690.43</v>
      </c>
      <c r="H778" s="96">
        <v>2.1711</v>
      </c>
      <c r="I778" s="94">
        <v>8.0479900000000004</v>
      </c>
      <c r="J778" s="95">
        <v>-2.2286257028239299E-5</v>
      </c>
      <c r="K778" s="95">
        <f>I778/'סכום נכסי הקרן'!$C$42</f>
        <v>1.2280339535369806E-7</v>
      </c>
    </row>
    <row r="779" spans="2:11" s="140" customFormat="1">
      <c r="B779" s="87" t="s">
        <v>2955</v>
      </c>
      <c r="C779" s="84" t="s">
        <v>3190</v>
      </c>
      <c r="D779" s="97" t="s">
        <v>1948</v>
      </c>
      <c r="E779" s="97" t="s">
        <v>181</v>
      </c>
      <c r="F779" s="107">
        <v>43440</v>
      </c>
      <c r="G779" s="94">
        <v>682200</v>
      </c>
      <c r="H779" s="96">
        <v>2.1675</v>
      </c>
      <c r="I779" s="94">
        <v>14.786989999999999</v>
      </c>
      <c r="J779" s="95">
        <v>-4.0947697476513292E-5</v>
      </c>
      <c r="K779" s="95">
        <f>I779/'סכום נכסי הקרן'!$C$42</f>
        <v>2.2563305608744287E-7</v>
      </c>
    </row>
    <row r="780" spans="2:11" s="140" customFormat="1">
      <c r="B780" s="87" t="s">
        <v>2955</v>
      </c>
      <c r="C780" s="84" t="s">
        <v>3191</v>
      </c>
      <c r="D780" s="97" t="s">
        <v>1948</v>
      </c>
      <c r="E780" s="97" t="s">
        <v>181</v>
      </c>
      <c r="F780" s="107">
        <v>43440</v>
      </c>
      <c r="G780" s="94">
        <v>1364400</v>
      </c>
      <c r="H780" s="96">
        <v>2.1711</v>
      </c>
      <c r="I780" s="94">
        <v>29.622199999999999</v>
      </c>
      <c r="J780" s="95">
        <v>-8.2028924357747729E-5</v>
      </c>
      <c r="K780" s="95">
        <f>I780/'סכום נכסי הקרן'!$C$42</f>
        <v>4.5200189585801104E-7</v>
      </c>
    </row>
    <row r="781" spans="2:11" s="140" customFormat="1">
      <c r="B781" s="87" t="s">
        <v>2955</v>
      </c>
      <c r="C781" s="84" t="s">
        <v>3182</v>
      </c>
      <c r="D781" s="97" t="s">
        <v>1948</v>
      </c>
      <c r="E781" s="97" t="s">
        <v>183</v>
      </c>
      <c r="F781" s="107">
        <v>43440</v>
      </c>
      <c r="G781" s="94">
        <v>13725.48</v>
      </c>
      <c r="H781" s="96">
        <v>-0.28699999999999998</v>
      </c>
      <c r="I781" s="94">
        <v>-3.9390000000000001E-2</v>
      </c>
      <c r="J781" s="95">
        <v>1.090776286181203E-7</v>
      </c>
      <c r="K781" s="95">
        <f>I781/'סכום נכסי הקרן'!$C$42</f>
        <v>-6.010476830838714E-10</v>
      </c>
    </row>
    <row r="782" spans="2:11" s="140" customFormat="1">
      <c r="B782" s="87" t="s">
        <v>2955</v>
      </c>
      <c r="C782" s="84" t="s">
        <v>3192</v>
      </c>
      <c r="D782" s="97" t="s">
        <v>1948</v>
      </c>
      <c r="E782" s="97" t="s">
        <v>181</v>
      </c>
      <c r="F782" s="107">
        <v>43444</v>
      </c>
      <c r="G782" s="94">
        <v>186467.65</v>
      </c>
      <c r="H782" s="96">
        <v>2.2833999999999999</v>
      </c>
      <c r="I782" s="94">
        <v>4.2577700000000007</v>
      </c>
      <c r="J782" s="95">
        <v>-1.1790491363325061E-5</v>
      </c>
      <c r="K782" s="95">
        <f>I782/'סכום נכסי הקרן'!$C$42</f>
        <v>6.4968844722112602E-8</v>
      </c>
    </row>
    <row r="783" spans="2:11" s="140" customFormat="1">
      <c r="B783" s="87" t="s">
        <v>2955</v>
      </c>
      <c r="C783" s="84" t="s">
        <v>3193</v>
      </c>
      <c r="D783" s="97" t="s">
        <v>1948</v>
      </c>
      <c r="E783" s="97" t="s">
        <v>181</v>
      </c>
      <c r="F783" s="107">
        <v>43444</v>
      </c>
      <c r="G783" s="94">
        <v>90408.58</v>
      </c>
      <c r="H783" s="96">
        <v>2.2833999999999999</v>
      </c>
      <c r="I783" s="94">
        <v>2.0644</v>
      </c>
      <c r="J783" s="95">
        <v>-5.716675717675744E-6</v>
      </c>
      <c r="K783" s="95">
        <f>I783/'סכום נכסי הקרן'!$C$42</f>
        <v>3.1500452829610157E-8</v>
      </c>
    </row>
    <row r="784" spans="2:11" s="140" customFormat="1">
      <c r="B784" s="87" t="s">
        <v>2955</v>
      </c>
      <c r="C784" s="84" t="s">
        <v>3194</v>
      </c>
      <c r="D784" s="97" t="s">
        <v>1948</v>
      </c>
      <c r="E784" s="97" t="s">
        <v>181</v>
      </c>
      <c r="F784" s="107">
        <v>43444</v>
      </c>
      <c r="G784" s="94">
        <v>485210.5</v>
      </c>
      <c r="H784" s="96">
        <v>-2.4178999999999999</v>
      </c>
      <c r="I784" s="94">
        <v>-11.73169</v>
      </c>
      <c r="J784" s="95">
        <v>3.2487050644399992E-5</v>
      </c>
      <c r="K784" s="95">
        <f>I784/'סכום נכסי הקרן'!$C$42</f>
        <v>-1.7901256900630167E-7</v>
      </c>
    </row>
    <row r="785" spans="2:11" s="140" customFormat="1">
      <c r="B785" s="87" t="s">
        <v>2955</v>
      </c>
      <c r="C785" s="84" t="s">
        <v>3195</v>
      </c>
      <c r="D785" s="97" t="s">
        <v>1948</v>
      </c>
      <c r="E785" s="97" t="s">
        <v>181</v>
      </c>
      <c r="F785" s="107">
        <v>43444</v>
      </c>
      <c r="G785" s="94">
        <v>3312462.12</v>
      </c>
      <c r="H785" s="96">
        <v>2.3197000000000001</v>
      </c>
      <c r="I785" s="94">
        <v>76.838290000000001</v>
      </c>
      <c r="J785" s="95">
        <v>-2.1277833105538021E-4</v>
      </c>
      <c r="K785" s="95">
        <f>I785/'סכום נכסי הקרן'!$C$42</f>
        <v>1.1724670265708708E-6</v>
      </c>
    </row>
    <row r="786" spans="2:11" s="140" customFormat="1">
      <c r="B786" s="87" t="s">
        <v>2955</v>
      </c>
      <c r="C786" s="84" t="s">
        <v>3196</v>
      </c>
      <c r="D786" s="97" t="s">
        <v>1948</v>
      </c>
      <c r="E786" s="97" t="s">
        <v>181</v>
      </c>
      <c r="F786" s="107">
        <v>43444</v>
      </c>
      <c r="G786" s="94">
        <v>1243117.75</v>
      </c>
      <c r="H786" s="96">
        <v>2.2833999999999999</v>
      </c>
      <c r="I786" s="94">
        <v>28.38522</v>
      </c>
      <c r="J786" s="95">
        <v>-7.8603515750282833E-5</v>
      </c>
      <c r="K786" s="95">
        <f>I786/'סכום נכסי הקרן'!$C$42</f>
        <v>4.3312695391789713E-7</v>
      </c>
    </row>
    <row r="787" spans="2:11" s="140" customFormat="1">
      <c r="B787" s="87" t="s">
        <v>2955</v>
      </c>
      <c r="C787" s="84" t="s">
        <v>3197</v>
      </c>
      <c r="D787" s="97" t="s">
        <v>1948</v>
      </c>
      <c r="E787" s="97" t="s">
        <v>181</v>
      </c>
      <c r="F787" s="107">
        <v>43444</v>
      </c>
      <c r="G787" s="94">
        <v>19336221.350000001</v>
      </c>
      <c r="H787" s="96">
        <v>2.2978999999999998</v>
      </c>
      <c r="I787" s="94">
        <v>444.32747999999998</v>
      </c>
      <c r="J787" s="95">
        <v>-1.2304185795446883E-3</v>
      </c>
      <c r="K787" s="95">
        <f>I787/'סכום נכסי הקרן'!$C$42</f>
        <v>6.7799442087965264E-6</v>
      </c>
    </row>
    <row r="788" spans="2:11" s="140" customFormat="1">
      <c r="B788" s="87" t="s">
        <v>2955</v>
      </c>
      <c r="C788" s="84" t="s">
        <v>2687</v>
      </c>
      <c r="D788" s="97" t="s">
        <v>1948</v>
      </c>
      <c r="E788" s="97" t="s">
        <v>183</v>
      </c>
      <c r="F788" s="107">
        <v>43447</v>
      </c>
      <c r="G788" s="94">
        <v>6479.92</v>
      </c>
      <c r="H788" s="96">
        <v>-0.58040000000000003</v>
      </c>
      <c r="I788" s="94">
        <v>-3.7609999999999998E-2</v>
      </c>
      <c r="J788" s="95">
        <v>1.0414850500958376E-7</v>
      </c>
      <c r="K788" s="95">
        <f>I788/'סכום נכסי הקרן'!$C$42</f>
        <v>-5.7388685861346543E-10</v>
      </c>
    </row>
    <row r="789" spans="2:11" s="140" customFormat="1">
      <c r="B789" s="87" t="s">
        <v>2955</v>
      </c>
      <c r="C789" s="84" t="s">
        <v>3198</v>
      </c>
      <c r="D789" s="97" t="s">
        <v>1948</v>
      </c>
      <c r="E789" s="97" t="s">
        <v>181</v>
      </c>
      <c r="F789" s="107">
        <v>43447</v>
      </c>
      <c r="G789" s="94">
        <v>178860.5</v>
      </c>
      <c r="H789" s="96">
        <v>-2.1078000000000001</v>
      </c>
      <c r="I789" s="94">
        <v>-3.7700500000000003</v>
      </c>
      <c r="J789" s="95">
        <v>1.043991149458605E-5</v>
      </c>
      <c r="K789" s="95">
        <f>I789/'סכום נכסי הקרן'!$C$42</f>
        <v>-5.7526778817221363E-8</v>
      </c>
    </row>
    <row r="790" spans="2:11" s="140" customFormat="1">
      <c r="B790" s="87" t="s">
        <v>2955</v>
      </c>
      <c r="C790" s="84" t="s">
        <v>3187</v>
      </c>
      <c r="D790" s="97" t="s">
        <v>1948</v>
      </c>
      <c r="E790" s="97" t="s">
        <v>181</v>
      </c>
      <c r="F790" s="107">
        <v>43447</v>
      </c>
      <c r="G790" s="94">
        <v>219675.38</v>
      </c>
      <c r="H790" s="96">
        <v>2.0091999999999999</v>
      </c>
      <c r="I790" s="94">
        <v>4.4137200000000005</v>
      </c>
      <c r="J790" s="95">
        <v>-1.2222343513185325E-5</v>
      </c>
      <c r="K790" s="95">
        <f>I790/'סכום נכסי הקרן'!$C$42</f>
        <v>6.7348468641303513E-8</v>
      </c>
    </row>
    <row r="791" spans="2:11" s="140" customFormat="1">
      <c r="B791" s="87" t="s">
        <v>2955</v>
      </c>
      <c r="C791" s="84" t="s">
        <v>3199</v>
      </c>
      <c r="D791" s="97" t="s">
        <v>1948</v>
      </c>
      <c r="E791" s="97" t="s">
        <v>183</v>
      </c>
      <c r="F791" s="107">
        <v>43447</v>
      </c>
      <c r="G791" s="94">
        <v>3455.96</v>
      </c>
      <c r="H791" s="96">
        <v>-0.58040000000000003</v>
      </c>
      <c r="I791" s="94">
        <v>-2.0059999999999998E-2</v>
      </c>
      <c r="J791" s="95">
        <v>5.5549561565866793E-8</v>
      </c>
      <c r="K791" s="95">
        <f>I791/'סכום נכסי הקרן'!$C$42</f>
        <v>-3.0609333644738408E-10</v>
      </c>
    </row>
    <row r="792" spans="2:11" s="140" customFormat="1">
      <c r="B792" s="87" t="s">
        <v>2955</v>
      </c>
      <c r="C792" s="84" t="s">
        <v>3164</v>
      </c>
      <c r="D792" s="97" t="s">
        <v>1948</v>
      </c>
      <c r="E792" s="97" t="s">
        <v>183</v>
      </c>
      <c r="F792" s="107">
        <v>43447</v>
      </c>
      <c r="G792" s="94">
        <v>147742.10999999999</v>
      </c>
      <c r="H792" s="96">
        <v>-0.58050000000000002</v>
      </c>
      <c r="I792" s="94">
        <v>-0.85762000000000005</v>
      </c>
      <c r="J792" s="95">
        <v>2.3748960613219686E-6</v>
      </c>
      <c r="K792" s="95">
        <f>I792/'סכום נכסי הקרן'!$C$42</f>
        <v>-1.3086329372084027E-8</v>
      </c>
    </row>
    <row r="793" spans="2:11" s="140" customFormat="1">
      <c r="B793" s="87" t="s">
        <v>2955</v>
      </c>
      <c r="C793" s="84" t="s">
        <v>3200</v>
      </c>
      <c r="D793" s="97" t="s">
        <v>1948</v>
      </c>
      <c r="E793" s="97" t="s">
        <v>181</v>
      </c>
      <c r="F793" s="107">
        <v>43451</v>
      </c>
      <c r="G793" s="94">
        <v>209450</v>
      </c>
      <c r="H793" s="96">
        <v>1.0029999999999999</v>
      </c>
      <c r="I793" s="94">
        <v>2.1008599999999999</v>
      </c>
      <c r="J793" s="95">
        <v>-5.8176396765337446E-6</v>
      </c>
      <c r="K793" s="95">
        <f>I793/'סכום נכסי הקרן'!$C$42</f>
        <v>3.2056791964548919E-8</v>
      </c>
    </row>
    <row r="794" spans="2:11" s="140" customFormat="1">
      <c r="B794" s="87" t="s">
        <v>2955</v>
      </c>
      <c r="C794" s="84" t="s">
        <v>3201</v>
      </c>
      <c r="D794" s="97" t="s">
        <v>1948</v>
      </c>
      <c r="E794" s="97" t="s">
        <v>181</v>
      </c>
      <c r="F794" s="107">
        <v>43451</v>
      </c>
      <c r="G794" s="94">
        <v>2767.52</v>
      </c>
      <c r="H794" s="96">
        <v>-1.0822000000000001</v>
      </c>
      <c r="I794" s="94">
        <v>-2.9950000000000001E-2</v>
      </c>
      <c r="J794" s="95">
        <v>8.2936658469477104E-8</v>
      </c>
      <c r="K794" s="95">
        <f>I794/'סכום נכסי הקרן'!$C$42</f>
        <v>-4.5700376004980829E-10</v>
      </c>
    </row>
    <row r="795" spans="2:11" s="140" customFormat="1">
      <c r="B795" s="87" t="s">
        <v>2955</v>
      </c>
      <c r="C795" s="84" t="s">
        <v>3202</v>
      </c>
      <c r="D795" s="97" t="s">
        <v>1948</v>
      </c>
      <c r="E795" s="97" t="s">
        <v>181</v>
      </c>
      <c r="F795" s="107">
        <v>43451</v>
      </c>
      <c r="G795" s="94">
        <v>20966.2</v>
      </c>
      <c r="H795" s="96">
        <v>-1.0815999999999999</v>
      </c>
      <c r="I795" s="94">
        <v>-0.22678000000000001</v>
      </c>
      <c r="J795" s="95">
        <v>6.2799250109208738E-7</v>
      </c>
      <c r="K795" s="95">
        <f>I795/'סכום נכסי הקרן'!$C$42</f>
        <v>-3.4604111086509357E-9</v>
      </c>
    </row>
    <row r="796" spans="2:11" s="140" customFormat="1">
      <c r="B796" s="87" t="s">
        <v>2955</v>
      </c>
      <c r="C796" s="84" t="s">
        <v>3203</v>
      </c>
      <c r="D796" s="97" t="s">
        <v>1948</v>
      </c>
      <c r="E796" s="97" t="s">
        <v>181</v>
      </c>
      <c r="F796" s="107">
        <v>43451</v>
      </c>
      <c r="G796" s="94">
        <v>6289.86</v>
      </c>
      <c r="H796" s="96">
        <v>-1.0817000000000001</v>
      </c>
      <c r="I796" s="94">
        <v>-6.8040000000000003E-2</v>
      </c>
      <c r="J796" s="95">
        <v>1.8841436535102579E-7</v>
      </c>
      <c r="K796" s="95">
        <f>I796/'סכום נכסי הקרן'!$C$42</f>
        <v>-1.0382148859361923E-9</v>
      </c>
    </row>
    <row r="797" spans="2:11" s="140" customFormat="1">
      <c r="B797" s="87" t="s">
        <v>2955</v>
      </c>
      <c r="C797" s="84" t="s">
        <v>3204</v>
      </c>
      <c r="D797" s="97" t="s">
        <v>1948</v>
      </c>
      <c r="E797" s="97" t="s">
        <v>181</v>
      </c>
      <c r="F797" s="107">
        <v>43451</v>
      </c>
      <c r="G797" s="94">
        <v>381892.3</v>
      </c>
      <c r="H797" s="96">
        <v>-1.0012000000000001</v>
      </c>
      <c r="I797" s="94">
        <v>-3.8235300000000003</v>
      </c>
      <c r="J797" s="95">
        <v>1.0588006736487473E-5</v>
      </c>
      <c r="K797" s="95">
        <f>I797/'סכום נכסי הקרן'!$C$42</f>
        <v>-5.8342824262545696E-8</v>
      </c>
    </row>
    <row r="798" spans="2:11" s="140" customFormat="1">
      <c r="B798" s="87" t="s">
        <v>2955</v>
      </c>
      <c r="C798" s="84" t="s">
        <v>3205</v>
      </c>
      <c r="D798" s="97" t="s">
        <v>1948</v>
      </c>
      <c r="E798" s="97" t="s">
        <v>181</v>
      </c>
      <c r="F798" s="107">
        <v>43451</v>
      </c>
      <c r="G798" s="94">
        <v>9568290.2300000004</v>
      </c>
      <c r="H798" s="96">
        <v>-1.0012000000000001</v>
      </c>
      <c r="I798" s="94">
        <v>-95.798720000000003</v>
      </c>
      <c r="J798" s="95">
        <v>2.6528299574133773E-4</v>
      </c>
      <c r="K798" s="95">
        <f>I798/'סכום נכסי הקרן'!$C$42</f>
        <v>-1.4617821451739156E-6</v>
      </c>
    </row>
    <row r="799" spans="2:11" s="140" customFormat="1">
      <c r="B799" s="87" t="s">
        <v>2955</v>
      </c>
      <c r="C799" s="84" t="s">
        <v>3206</v>
      </c>
      <c r="D799" s="97" t="s">
        <v>1948</v>
      </c>
      <c r="E799" s="97" t="s">
        <v>181</v>
      </c>
      <c r="F799" s="107">
        <v>43451</v>
      </c>
      <c r="G799" s="94">
        <v>140586.73000000001</v>
      </c>
      <c r="H799" s="96">
        <v>-1.0012000000000001</v>
      </c>
      <c r="I799" s="94">
        <v>-1.4075599999999999</v>
      </c>
      <c r="J799" s="95">
        <v>3.8977737227144303E-6</v>
      </c>
      <c r="K799" s="95">
        <f>I799/'סכום נכסי הקרן'!$C$42</f>
        <v>-2.1477803422227315E-8</v>
      </c>
    </row>
    <row r="800" spans="2:11" s="140" customFormat="1">
      <c r="B800" s="87" t="s">
        <v>2955</v>
      </c>
      <c r="C800" s="84" t="s">
        <v>3207</v>
      </c>
      <c r="D800" s="97" t="s">
        <v>1948</v>
      </c>
      <c r="E800" s="97" t="s">
        <v>181</v>
      </c>
      <c r="F800" s="107">
        <v>43451</v>
      </c>
      <c r="G800" s="94">
        <v>83780</v>
      </c>
      <c r="H800" s="96">
        <v>1.0029999999999999</v>
      </c>
      <c r="I800" s="94">
        <v>0.84034000000000009</v>
      </c>
      <c r="J800" s="95">
        <v>-2.3270447939312319E-6</v>
      </c>
      <c r="K800" s="95">
        <f>I800/'סכום נכסי הקרן'!$C$42</f>
        <v>1.2822655750258962E-8</v>
      </c>
    </row>
    <row r="801" spans="2:11" s="140" customFormat="1">
      <c r="B801" s="87" t="s">
        <v>2955</v>
      </c>
      <c r="C801" s="84" t="s">
        <v>3208</v>
      </c>
      <c r="D801" s="97" t="s">
        <v>1948</v>
      </c>
      <c r="E801" s="97" t="s">
        <v>183</v>
      </c>
      <c r="F801" s="107">
        <v>43452</v>
      </c>
      <c r="G801" s="94">
        <v>429160</v>
      </c>
      <c r="H801" s="96">
        <v>0.60060000000000002</v>
      </c>
      <c r="I801" s="94">
        <v>2.5774899999999996</v>
      </c>
      <c r="J801" s="95">
        <v>-7.1375094436892319E-6</v>
      </c>
      <c r="K801" s="95">
        <f>I801/'סכום נכסי הקרן'!$C$42</f>
        <v>3.9329636777655429E-8</v>
      </c>
    </row>
    <row r="802" spans="2:11" s="140" customFormat="1">
      <c r="B802" s="87" t="s">
        <v>2955</v>
      </c>
      <c r="C802" s="84" t="s">
        <v>3209</v>
      </c>
      <c r="D802" s="97" t="s">
        <v>1948</v>
      </c>
      <c r="E802" s="97" t="s">
        <v>183</v>
      </c>
      <c r="F802" s="107">
        <v>43452</v>
      </c>
      <c r="G802" s="94">
        <v>5579080</v>
      </c>
      <c r="H802" s="96">
        <v>0.60329999999999995</v>
      </c>
      <c r="I802" s="94">
        <v>33.660620000000002</v>
      </c>
      <c r="J802" s="95">
        <v>-9.321199815729049E-5</v>
      </c>
      <c r="K802" s="95">
        <f>I802/'סכום נכסי הקרן'!$C$42</f>
        <v>5.1362370302530146E-7</v>
      </c>
    </row>
    <row r="803" spans="2:11" s="140" customFormat="1">
      <c r="B803" s="87" t="s">
        <v>2955</v>
      </c>
      <c r="C803" s="84" t="s">
        <v>3210</v>
      </c>
      <c r="D803" s="97" t="s">
        <v>1948</v>
      </c>
      <c r="E803" s="97" t="s">
        <v>181</v>
      </c>
      <c r="F803" s="107">
        <v>43452</v>
      </c>
      <c r="G803" s="94">
        <v>319269.59999999998</v>
      </c>
      <c r="H803" s="96">
        <v>2.2195999999999998</v>
      </c>
      <c r="I803" s="94">
        <v>7.0866600000000002</v>
      </c>
      <c r="J803" s="95">
        <v>-1.9624170287455913E-5</v>
      </c>
      <c r="K803" s="95">
        <f>I803/'סכום נכסי הקרן'!$C$42</f>
        <v>1.0813456648395907E-7</v>
      </c>
    </row>
    <row r="804" spans="2:11" s="140" customFormat="1">
      <c r="B804" s="87" t="s">
        <v>2955</v>
      </c>
      <c r="C804" s="84" t="s">
        <v>3211</v>
      </c>
      <c r="D804" s="97" t="s">
        <v>1948</v>
      </c>
      <c r="E804" s="97" t="s">
        <v>181</v>
      </c>
      <c r="F804" s="107">
        <v>43452</v>
      </c>
      <c r="G804" s="94">
        <v>1296180</v>
      </c>
      <c r="H804" s="96">
        <v>2.2138</v>
      </c>
      <c r="I804" s="94">
        <v>28.69481</v>
      </c>
      <c r="J804" s="95">
        <v>-7.9460823265994535E-5</v>
      </c>
      <c r="K804" s="95">
        <f>I804/'סכום נכסי הקרן'!$C$42</f>
        <v>4.3785095372002802E-7</v>
      </c>
    </row>
    <row r="805" spans="2:11" s="140" customFormat="1">
      <c r="B805" s="87" t="s">
        <v>2955</v>
      </c>
      <c r="C805" s="84" t="s">
        <v>3212</v>
      </c>
      <c r="D805" s="97" t="s">
        <v>1948</v>
      </c>
      <c r="E805" s="97" t="s">
        <v>181</v>
      </c>
      <c r="F805" s="107">
        <v>43452</v>
      </c>
      <c r="G805" s="94">
        <v>341100</v>
      </c>
      <c r="H805" s="96">
        <v>2.2195999999999998</v>
      </c>
      <c r="I805" s="94">
        <v>7.5712099999999998</v>
      </c>
      <c r="J805" s="95">
        <v>-2.096597188549882E-5</v>
      </c>
      <c r="K805" s="95">
        <f>I805/'סכום נכסי הקרן'!$C$42</f>
        <v>1.1552826170706874E-7</v>
      </c>
    </row>
    <row r="806" spans="2:11" s="140" customFormat="1">
      <c r="B806" s="87" t="s">
        <v>2955</v>
      </c>
      <c r="C806" s="84" t="s">
        <v>3213</v>
      </c>
      <c r="D806" s="97" t="s">
        <v>1948</v>
      </c>
      <c r="E806" s="97" t="s">
        <v>183</v>
      </c>
      <c r="F806" s="107">
        <v>43452</v>
      </c>
      <c r="G806" s="94">
        <v>214580</v>
      </c>
      <c r="H806" s="96">
        <v>0.60060000000000002</v>
      </c>
      <c r="I806" s="94">
        <v>1.2887500000000001</v>
      </c>
      <c r="J806" s="95">
        <v>-3.5687685676974495E-6</v>
      </c>
      <c r="K806" s="95">
        <f>I806/'סכום נכסי הקרן'!$C$42</f>
        <v>1.966489468327848E-8</v>
      </c>
    </row>
    <row r="807" spans="2:11" s="140" customFormat="1">
      <c r="B807" s="87" t="s">
        <v>2955</v>
      </c>
      <c r="C807" s="84" t="s">
        <v>3214</v>
      </c>
      <c r="D807" s="97" t="s">
        <v>1948</v>
      </c>
      <c r="E807" s="97" t="s">
        <v>183</v>
      </c>
      <c r="F807" s="107">
        <v>43452</v>
      </c>
      <c r="G807" s="94">
        <v>4291600</v>
      </c>
      <c r="H807" s="96">
        <v>0.60329999999999995</v>
      </c>
      <c r="I807" s="94">
        <v>25.892779999999998</v>
      </c>
      <c r="J807" s="95">
        <v>-7.1701524263282374E-5</v>
      </c>
      <c r="K807" s="95">
        <f>I807/'סכום נכסי הקרן'!$C$42</f>
        <v>3.950950857476619E-7</v>
      </c>
    </row>
    <row r="808" spans="2:11" s="140" customFormat="1">
      <c r="B808" s="87" t="s">
        <v>2955</v>
      </c>
      <c r="C808" s="84" t="s">
        <v>3215</v>
      </c>
      <c r="D808" s="97" t="s">
        <v>1948</v>
      </c>
      <c r="E808" s="97" t="s">
        <v>183</v>
      </c>
      <c r="F808" s="107">
        <v>43453</v>
      </c>
      <c r="G808" s="94">
        <v>42916000</v>
      </c>
      <c r="H808" s="96">
        <v>0.34039999999999998</v>
      </c>
      <c r="I808" s="94">
        <v>146.09820000000002</v>
      </c>
      <c r="J808" s="95">
        <v>-4.0457083527229917E-4</v>
      </c>
      <c r="K808" s="95">
        <f>I808/'סכום נכסי הקרן'!$C$42</f>
        <v>2.229296385192284E-6</v>
      </c>
    </row>
    <row r="809" spans="2:11" s="140" customFormat="1">
      <c r="B809" s="87" t="s">
        <v>2955</v>
      </c>
      <c r="C809" s="84" t="s">
        <v>3216</v>
      </c>
      <c r="D809" s="97" t="s">
        <v>1948</v>
      </c>
      <c r="E809" s="97" t="s">
        <v>183</v>
      </c>
      <c r="F809" s="107">
        <v>43453</v>
      </c>
      <c r="G809" s="94">
        <v>26607920</v>
      </c>
      <c r="H809" s="96">
        <v>0.34460000000000002</v>
      </c>
      <c r="I809" s="94">
        <v>91.694070000000011</v>
      </c>
      <c r="J809" s="95">
        <v>-2.5391651977516949E-4</v>
      </c>
      <c r="K809" s="95">
        <f>I809/'סכום נכסי הקרן'!$C$42</f>
        <v>1.3991497417118641E-6</v>
      </c>
    </row>
    <row r="810" spans="2:11" s="140" customFormat="1">
      <c r="B810" s="87" t="s">
        <v>2955</v>
      </c>
      <c r="C810" s="84" t="s">
        <v>3217</v>
      </c>
      <c r="D810" s="97" t="s">
        <v>1948</v>
      </c>
      <c r="E810" s="97" t="s">
        <v>183</v>
      </c>
      <c r="F810" s="107">
        <v>43453</v>
      </c>
      <c r="G810" s="94">
        <v>27895400</v>
      </c>
      <c r="H810" s="96">
        <v>0.33910000000000001</v>
      </c>
      <c r="I810" s="94">
        <v>94.598649999999992</v>
      </c>
      <c r="J810" s="95">
        <v>-2.6195979721948577E-4</v>
      </c>
      <c r="K810" s="95">
        <f>I810/'סכום נכסי הקרן'!$C$42</f>
        <v>1.4434704088693087E-6</v>
      </c>
    </row>
    <row r="811" spans="2:11" s="140" customFormat="1">
      <c r="B811" s="87" t="s">
        <v>2955</v>
      </c>
      <c r="C811" s="84" t="s">
        <v>3218</v>
      </c>
      <c r="D811" s="97" t="s">
        <v>1948</v>
      </c>
      <c r="E811" s="97" t="s">
        <v>183</v>
      </c>
      <c r="F811" s="107">
        <v>43454</v>
      </c>
      <c r="G811" s="94">
        <v>94415200</v>
      </c>
      <c r="H811" s="96">
        <v>-5.6899999999999999E-2</v>
      </c>
      <c r="I811" s="94">
        <v>-53.727679999999999</v>
      </c>
      <c r="J811" s="95">
        <v>1.4878111006735745E-4</v>
      </c>
      <c r="K811" s="95">
        <f>I811/'סכום נכסי הקרן'!$C$42</f>
        <v>-8.1982476723715803E-7</v>
      </c>
    </row>
    <row r="812" spans="2:11" s="140" customFormat="1">
      <c r="B812" s="87" t="s">
        <v>2955</v>
      </c>
      <c r="C812" s="84" t="s">
        <v>3219</v>
      </c>
      <c r="D812" s="97" t="s">
        <v>1948</v>
      </c>
      <c r="E812" s="97" t="s">
        <v>181</v>
      </c>
      <c r="F812" s="107">
        <v>43454</v>
      </c>
      <c r="G812" s="94">
        <v>18368914.23</v>
      </c>
      <c r="H812" s="96">
        <v>-1.4834000000000001</v>
      </c>
      <c r="I812" s="94">
        <v>-272.47689000000003</v>
      </c>
      <c r="J812" s="95">
        <v>7.5453498386495095E-4</v>
      </c>
      <c r="K812" s="95">
        <f>I812/'סכום נכסי הקרן'!$C$42</f>
        <v>-4.1576949334450093E-6</v>
      </c>
    </row>
    <row r="813" spans="2:11" s="140" customFormat="1">
      <c r="B813" s="87" t="s">
        <v>2955</v>
      </c>
      <c r="C813" s="84" t="s">
        <v>3220</v>
      </c>
      <c r="D813" s="97" t="s">
        <v>1948</v>
      </c>
      <c r="E813" s="97" t="s">
        <v>184</v>
      </c>
      <c r="F813" s="107">
        <v>43458</v>
      </c>
      <c r="G813" s="94">
        <v>105584.91</v>
      </c>
      <c r="H813" s="96">
        <v>-0.49399999999999999</v>
      </c>
      <c r="I813" s="94">
        <v>-0.52154</v>
      </c>
      <c r="J813" s="95">
        <v>1.4442332173012049E-6</v>
      </c>
      <c r="K813" s="95">
        <f>I813/'סכום נכסי הקרן'!$C$42</f>
        <v>-7.9581215698289494E-9</v>
      </c>
    </row>
    <row r="814" spans="2:11" s="140" customFormat="1">
      <c r="B814" s="87" t="s">
        <v>2955</v>
      </c>
      <c r="C814" s="84" t="s">
        <v>3221</v>
      </c>
      <c r="D814" s="97" t="s">
        <v>1948</v>
      </c>
      <c r="E814" s="97" t="s">
        <v>181</v>
      </c>
      <c r="F814" s="107">
        <v>43454</v>
      </c>
      <c r="G814" s="94">
        <v>2264937.69</v>
      </c>
      <c r="H814" s="96">
        <v>-1.4834000000000001</v>
      </c>
      <c r="I814" s="94">
        <v>-33.597139999999996</v>
      </c>
      <c r="J814" s="95">
        <v>9.3036211209723127E-5</v>
      </c>
      <c r="K814" s="95">
        <f>I814/'סכום נכסי הקרן'!$C$42</f>
        <v>-5.1265506867845787E-7</v>
      </c>
    </row>
    <row r="815" spans="2:11" s="140" customFormat="1">
      <c r="B815" s="87" t="s">
        <v>2955</v>
      </c>
      <c r="C815" s="84" t="s">
        <v>3222</v>
      </c>
      <c r="D815" s="97" t="s">
        <v>1948</v>
      </c>
      <c r="E815" s="97" t="s">
        <v>184</v>
      </c>
      <c r="F815" s="107">
        <v>43460</v>
      </c>
      <c r="G815" s="94">
        <v>191957.57</v>
      </c>
      <c r="H815" s="96">
        <v>-0.79610000000000003</v>
      </c>
      <c r="I815" s="94">
        <v>-1.5281900000000002</v>
      </c>
      <c r="J815" s="95">
        <v>4.2318187681626119E-6</v>
      </c>
      <c r="K815" s="95">
        <f>I815/'סכום נכסי הקרן'!$C$42</f>
        <v>-2.331848334125264E-8</v>
      </c>
    </row>
    <row r="816" spans="2:11" s="140" customFormat="1">
      <c r="B816" s="87" t="s">
        <v>2955</v>
      </c>
      <c r="C816" s="84" t="s">
        <v>3223</v>
      </c>
      <c r="D816" s="97" t="s">
        <v>1948</v>
      </c>
      <c r="E816" s="97" t="s">
        <v>184</v>
      </c>
      <c r="F816" s="107">
        <v>43460</v>
      </c>
      <c r="G816" s="94">
        <v>72243801.909999996</v>
      </c>
      <c r="H816" s="96">
        <v>-0.83489999999999998</v>
      </c>
      <c r="I816" s="94">
        <v>-603.18281999999999</v>
      </c>
      <c r="J816" s="95">
        <v>1.6703161114189008E-3</v>
      </c>
      <c r="K816" s="95">
        <f>I816/'סכום נכסי הקרן'!$C$42</f>
        <v>-9.2039003919013925E-6</v>
      </c>
    </row>
    <row r="817" spans="2:11" s="140" customFormat="1">
      <c r="B817" s="87" t="s">
        <v>2955</v>
      </c>
      <c r="C817" s="84" t="s">
        <v>3224</v>
      </c>
      <c r="D817" s="97" t="s">
        <v>1948</v>
      </c>
      <c r="E817" s="97" t="s">
        <v>184</v>
      </c>
      <c r="F817" s="107">
        <v>43460</v>
      </c>
      <c r="G817" s="94">
        <v>62866103.520000003</v>
      </c>
      <c r="H817" s="96">
        <v>-0.79610000000000003</v>
      </c>
      <c r="I817" s="94">
        <v>-500.48311000000001</v>
      </c>
      <c r="J817" s="95">
        <v>1.3859230972892067E-3</v>
      </c>
      <c r="K817" s="95">
        <f>I817/'סכום נכסי הקרן'!$C$42</f>
        <v>-7.6368167983780228E-6</v>
      </c>
    </row>
    <row r="818" spans="2:11" s="140" customFormat="1">
      <c r="B818" s="87" t="s">
        <v>2955</v>
      </c>
      <c r="C818" s="84" t="s">
        <v>3225</v>
      </c>
      <c r="D818" s="97" t="s">
        <v>1948</v>
      </c>
      <c r="E818" s="97" t="s">
        <v>184</v>
      </c>
      <c r="F818" s="107">
        <v>43460</v>
      </c>
      <c r="G818" s="94">
        <v>969385.72</v>
      </c>
      <c r="H818" s="96">
        <v>-0.79610000000000003</v>
      </c>
      <c r="I818" s="94">
        <v>-7.7173699999999998</v>
      </c>
      <c r="J818" s="95">
        <v>2.1370713855512134E-5</v>
      </c>
      <c r="K818" s="95">
        <f>I818/'סכום נכסי הקרן'!$C$42</f>
        <v>-1.1775850109167241E-7</v>
      </c>
    </row>
    <row r="819" spans="2:11" s="140" customFormat="1">
      <c r="B819" s="87" t="s">
        <v>2955</v>
      </c>
      <c r="C819" s="84" t="s">
        <v>3226</v>
      </c>
      <c r="D819" s="97" t="s">
        <v>1948</v>
      </c>
      <c r="E819" s="97" t="s">
        <v>184</v>
      </c>
      <c r="F819" s="107">
        <v>43460</v>
      </c>
      <c r="G819" s="94">
        <v>494290.74</v>
      </c>
      <c r="H819" s="96">
        <v>-0.79610000000000003</v>
      </c>
      <c r="I819" s="94">
        <v>-3.9350999999999998</v>
      </c>
      <c r="J819" s="95">
        <v>1.0896963096602315E-5</v>
      </c>
      <c r="K819" s="95">
        <f>I819/'סכום נכסי הקרן'!$C$42</f>
        <v>-6.0045258636794674E-8</v>
      </c>
    </row>
    <row r="820" spans="2:11" s="140" customFormat="1">
      <c r="B820" s="87" t="s">
        <v>2955</v>
      </c>
      <c r="C820" s="84" t="s">
        <v>3227</v>
      </c>
      <c r="D820" s="97" t="s">
        <v>1948</v>
      </c>
      <c r="E820" s="97" t="s">
        <v>184</v>
      </c>
      <c r="F820" s="107">
        <v>43460</v>
      </c>
      <c r="G820" s="94">
        <v>43190452.799999997</v>
      </c>
      <c r="H820" s="96">
        <v>-0.79610000000000003</v>
      </c>
      <c r="I820" s="94">
        <v>-343.84335999999996</v>
      </c>
      <c r="J820" s="95">
        <v>9.5216091203063305E-4</v>
      </c>
      <c r="K820" s="95">
        <f>I820/'סכום נכסי הקרן'!$C$42</f>
        <v>-5.246668059704836E-6</v>
      </c>
    </row>
    <row r="821" spans="2:11" s="140" customFormat="1">
      <c r="B821" s="87" t="s">
        <v>2955</v>
      </c>
      <c r="C821" s="84" t="s">
        <v>3228</v>
      </c>
      <c r="D821" s="97" t="s">
        <v>1948</v>
      </c>
      <c r="E821" s="97" t="s">
        <v>184</v>
      </c>
      <c r="F821" s="107">
        <v>43460</v>
      </c>
      <c r="G821" s="94">
        <v>3200892.45</v>
      </c>
      <c r="H821" s="96">
        <v>-0.79610000000000003</v>
      </c>
      <c r="I821" s="94">
        <v>-25.482610000000001</v>
      </c>
      <c r="J821" s="95">
        <v>7.0565693571982696E-5</v>
      </c>
      <c r="K821" s="95">
        <f>I821/'סכום נכסי הקרן'!$C$42</f>
        <v>-3.888363467740516E-7</v>
      </c>
    </row>
    <row r="822" spans="2:11" s="140" customFormat="1">
      <c r="B822" s="87" t="s">
        <v>2955</v>
      </c>
      <c r="C822" s="84" t="s">
        <v>3229</v>
      </c>
      <c r="D822" s="97" t="s">
        <v>1948</v>
      </c>
      <c r="E822" s="97" t="s">
        <v>183</v>
      </c>
      <c r="F822" s="107">
        <v>43461</v>
      </c>
      <c r="G822" s="94">
        <v>3047036</v>
      </c>
      <c r="H822" s="96">
        <v>0.21479999999999999</v>
      </c>
      <c r="I822" s="94">
        <v>6.54434</v>
      </c>
      <c r="J822" s="95">
        <v>-1.8122393705780895E-5</v>
      </c>
      <c r="K822" s="95">
        <f>I822/'סכום נכסי הקרן'!$C$42</f>
        <v>9.9859365176773362E-8</v>
      </c>
    </row>
    <row r="823" spans="2:11" s="140" customFormat="1">
      <c r="B823" s="87" t="s">
        <v>2955</v>
      </c>
      <c r="C823" s="84" t="s">
        <v>3230</v>
      </c>
      <c r="D823" s="97" t="s">
        <v>1948</v>
      </c>
      <c r="E823" s="97" t="s">
        <v>183</v>
      </c>
      <c r="F823" s="107">
        <v>43465</v>
      </c>
      <c r="G823" s="94">
        <v>330453.2</v>
      </c>
      <c r="H823" s="96">
        <v>0.14130000000000001</v>
      </c>
      <c r="I823" s="94">
        <v>0.46683999999999998</v>
      </c>
      <c r="J823" s="95">
        <v>-1.292759587308537E-6</v>
      </c>
      <c r="K823" s="95">
        <f>I823/'סכום נכסי הקרן'!$C$42</f>
        <v>7.1234602785192815E-9</v>
      </c>
    </row>
    <row r="824" spans="2:11" s="140" customFormat="1">
      <c r="B824" s="87" t="s">
        <v>2955</v>
      </c>
      <c r="C824" s="84" t="s">
        <v>3231</v>
      </c>
      <c r="D824" s="97" t="s">
        <v>1948</v>
      </c>
      <c r="E824" s="97" t="s">
        <v>183</v>
      </c>
      <c r="F824" s="107">
        <v>43465</v>
      </c>
      <c r="G824" s="94">
        <v>1802472</v>
      </c>
      <c r="H824" s="96">
        <v>0.1439</v>
      </c>
      <c r="I824" s="94">
        <v>2.5929099999999998</v>
      </c>
      <c r="J824" s="95">
        <v>-7.1802100538261047E-6</v>
      </c>
      <c r="K824" s="95">
        <f>I824/'סכום נכסי הקרן'!$C$42</f>
        <v>3.956492886379794E-8</v>
      </c>
    </row>
    <row r="825" spans="2:11" s="140" customFormat="1">
      <c r="B825" s="87" t="s">
        <v>2955</v>
      </c>
      <c r="C825" s="84" t="s">
        <v>3232</v>
      </c>
      <c r="D825" s="97" t="s">
        <v>1948</v>
      </c>
      <c r="E825" s="97" t="s">
        <v>183</v>
      </c>
      <c r="F825" s="107">
        <v>43465</v>
      </c>
      <c r="G825" s="94">
        <v>519283.6</v>
      </c>
      <c r="H825" s="96">
        <v>0.13750000000000001</v>
      </c>
      <c r="I825" s="94">
        <v>0.71398000000000006</v>
      </c>
      <c r="J825" s="95">
        <v>-1.9771324011364695E-6</v>
      </c>
      <c r="K825" s="95">
        <f>I825/'סכום נכסי הקרן'!$C$42</f>
        <v>1.0894542390663176E-8</v>
      </c>
    </row>
    <row r="826" spans="2:11" s="140" customFormat="1">
      <c r="B826" s="83"/>
      <c r="C826" s="84"/>
      <c r="D826" s="84"/>
      <c r="E826" s="84"/>
      <c r="F826" s="84"/>
      <c r="G826" s="94"/>
      <c r="H826" s="96"/>
      <c r="I826" s="84"/>
      <c r="J826" s="95"/>
      <c r="K826" s="84"/>
    </row>
    <row r="827" spans="2:11" s="140" customFormat="1">
      <c r="B827" s="102" t="s">
        <v>247</v>
      </c>
      <c r="C827" s="82"/>
      <c r="D827" s="82"/>
      <c r="E827" s="82"/>
      <c r="F827" s="82"/>
      <c r="G827" s="91"/>
      <c r="H827" s="93"/>
      <c r="I827" s="91">
        <f>I828</f>
        <v>-661.5311999999999</v>
      </c>
      <c r="J827" s="92">
        <v>1.8318927279233168E-3</v>
      </c>
      <c r="K827" s="92">
        <f>I827/'סכום נכסי הקרן'!$C$42</f>
        <v>-1.0094231912863495E-5</v>
      </c>
    </row>
    <row r="828" spans="2:11" s="140" customFormat="1">
      <c r="B828" s="87" t="s">
        <v>3546</v>
      </c>
      <c r="C828" s="84" t="s">
        <v>3233</v>
      </c>
      <c r="D828" s="97" t="s">
        <v>1948</v>
      </c>
      <c r="E828" s="97" t="s">
        <v>182</v>
      </c>
      <c r="F828" s="107">
        <v>43108</v>
      </c>
      <c r="G828" s="94">
        <v>30554.950000000004</v>
      </c>
      <c r="H828" s="96">
        <v>991.34950000000003</v>
      </c>
      <c r="I828" s="94">
        <v>-661.5311999999999</v>
      </c>
      <c r="J828" s="95">
        <v>1.8318927279233168E-3</v>
      </c>
      <c r="K828" s="95">
        <f>I828/'סכום נכסי הקרן'!$C$42</f>
        <v>-1.0094231912863495E-5</v>
      </c>
    </row>
    <row r="829" spans="2:11" s="140" customFormat="1">
      <c r="B829" s="144"/>
      <c r="C829" s="144"/>
      <c r="D829" s="144"/>
    </row>
    <row r="830" spans="2:11" s="140" customFormat="1">
      <c r="B830" s="144"/>
      <c r="C830" s="144"/>
      <c r="D830" s="144"/>
    </row>
    <row r="831" spans="2:11" s="140" customFormat="1">
      <c r="B831" s="144"/>
      <c r="C831" s="144"/>
      <c r="D831" s="144"/>
    </row>
    <row r="832" spans="2:11">
      <c r="B832" s="99" t="s">
        <v>276</v>
      </c>
    </row>
    <row r="833" spans="2:2">
      <c r="B833" s="99" t="s">
        <v>132</v>
      </c>
    </row>
    <row r="834" spans="2:2">
      <c r="B834" s="99" t="s">
        <v>258</v>
      </c>
    </row>
    <row r="835" spans="2:2">
      <c r="B835" s="99" t="s">
        <v>266</v>
      </c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Y41:XFD44 A1:B1048576 D45:XFD1048576 D1:XFD40 D41:W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V566"/>
  <sheetViews>
    <sheetView rightToLeft="1" zoomScale="90" zoomScaleNormal="90" workbookViewId="0">
      <selection activeCell="F26" sqref="F26"/>
    </sheetView>
  </sheetViews>
  <sheetFormatPr defaultColWidth="9.140625" defaultRowHeight="18"/>
  <cols>
    <col min="1" max="1" width="6.28515625" style="1" customWidth="1"/>
    <col min="2" max="2" width="29.28515625" style="2" bestFit="1" customWidth="1"/>
    <col min="3" max="3" width="41.7109375" style="2" bestFit="1" customWidth="1"/>
    <col min="4" max="4" width="8.7109375" style="2" bestFit="1" customWidth="1"/>
    <col min="5" max="5" width="4.5703125" style="1" bestFit="1" customWidth="1"/>
    <col min="6" max="6" width="7.85546875" style="1" bestFit="1" customWidth="1"/>
    <col min="7" max="7" width="11.28515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8" style="1" bestFit="1" customWidth="1"/>
    <col min="12" max="12" width="13.140625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74">
      <c r="B1" s="57" t="s">
        <v>197</v>
      </c>
      <c r="C1" s="78" t="s" vm="1">
        <v>277</v>
      </c>
    </row>
    <row r="2" spans="2:74">
      <c r="B2" s="57" t="s">
        <v>196</v>
      </c>
      <c r="C2" s="78" t="s">
        <v>278</v>
      </c>
    </row>
    <row r="3" spans="2:74">
      <c r="B3" s="57" t="s">
        <v>198</v>
      </c>
      <c r="C3" s="78" t="s">
        <v>279</v>
      </c>
    </row>
    <row r="4" spans="2:74">
      <c r="B4" s="57" t="s">
        <v>199</v>
      </c>
      <c r="C4" s="78" t="s">
        <v>280</v>
      </c>
    </row>
    <row r="6" spans="2:74" ht="26.25" customHeight="1">
      <c r="B6" s="179" t="s">
        <v>228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</row>
    <row r="7" spans="2:74" ht="26.25" customHeight="1">
      <c r="B7" s="179" t="s">
        <v>120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</row>
    <row r="8" spans="2:74" s="3" customFormat="1" ht="47.25">
      <c r="B8" s="23" t="s">
        <v>136</v>
      </c>
      <c r="C8" s="31" t="s">
        <v>52</v>
      </c>
      <c r="D8" s="31" t="s">
        <v>59</v>
      </c>
      <c r="E8" s="31" t="s">
        <v>15</v>
      </c>
      <c r="F8" s="31" t="s">
        <v>77</v>
      </c>
      <c r="G8" s="31" t="s">
        <v>122</v>
      </c>
      <c r="H8" s="31" t="s">
        <v>18</v>
      </c>
      <c r="I8" s="31" t="s">
        <v>121</v>
      </c>
      <c r="J8" s="31" t="s">
        <v>17</v>
      </c>
      <c r="K8" s="31" t="s">
        <v>19</v>
      </c>
      <c r="L8" s="31" t="s">
        <v>260</v>
      </c>
      <c r="M8" s="31" t="s">
        <v>259</v>
      </c>
      <c r="N8" s="31" t="s">
        <v>130</v>
      </c>
      <c r="O8" s="31" t="s">
        <v>68</v>
      </c>
      <c r="P8" s="31" t="s">
        <v>200</v>
      </c>
      <c r="Q8" s="32" t="s">
        <v>202</v>
      </c>
      <c r="R8" s="1"/>
      <c r="S8" s="1"/>
    </row>
    <row r="9" spans="2:74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267</v>
      </c>
      <c r="M9" s="17"/>
      <c r="N9" s="17" t="s">
        <v>263</v>
      </c>
      <c r="O9" s="17" t="s">
        <v>20</v>
      </c>
      <c r="P9" s="33" t="s">
        <v>20</v>
      </c>
      <c r="Q9" s="18" t="s">
        <v>20</v>
      </c>
      <c r="R9" s="1"/>
      <c r="S9" s="1"/>
    </row>
    <row r="10" spans="2:7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133</v>
      </c>
      <c r="R10" s="1"/>
      <c r="S10" s="1"/>
    </row>
    <row r="11" spans="2:74" s="4" customFormat="1" ht="18" customHeight="1">
      <c r="B11" s="128" t="s">
        <v>58</v>
      </c>
      <c r="C11" s="124"/>
      <c r="D11" s="124"/>
      <c r="E11" s="124"/>
      <c r="F11" s="124"/>
      <c r="G11" s="124"/>
      <c r="H11" s="125">
        <v>28.47</v>
      </c>
      <c r="I11" s="124"/>
      <c r="J11" s="124"/>
      <c r="K11" s="130">
        <v>0.38200000000000001</v>
      </c>
      <c r="L11" s="125"/>
      <c r="M11" s="127"/>
      <c r="N11" s="125">
        <v>0.34379000000000004</v>
      </c>
      <c r="O11" s="124"/>
      <c r="P11" s="126">
        <v>1</v>
      </c>
      <c r="Q11" s="126">
        <f>N11/'סכום נכסי הקרן'!$C$42</f>
        <v>5.2458538453263311E-9</v>
      </c>
      <c r="R11" s="100"/>
      <c r="S11" s="100"/>
      <c r="BV11" s="100"/>
    </row>
    <row r="12" spans="2:74" s="100" customFormat="1" ht="18" customHeight="1">
      <c r="B12" s="129" t="s">
        <v>253</v>
      </c>
      <c r="C12" s="124"/>
      <c r="D12" s="124"/>
      <c r="E12" s="124"/>
      <c r="F12" s="124"/>
      <c r="G12" s="124"/>
      <c r="H12" s="125">
        <v>28.47</v>
      </c>
      <c r="I12" s="124"/>
      <c r="J12" s="124"/>
      <c r="K12" s="130">
        <v>0.38200000000000001</v>
      </c>
      <c r="L12" s="125"/>
      <c r="M12" s="127"/>
      <c r="N12" s="125">
        <v>0.34379000000000004</v>
      </c>
      <c r="O12" s="124"/>
      <c r="P12" s="126">
        <v>1</v>
      </c>
      <c r="Q12" s="126">
        <f>N12/'סכום נכסי הקרן'!$C$42</f>
        <v>5.2458538453263311E-9</v>
      </c>
    </row>
    <row r="13" spans="2:74">
      <c r="B13" s="102" t="s">
        <v>72</v>
      </c>
      <c r="C13" s="82"/>
      <c r="D13" s="82"/>
      <c r="E13" s="82"/>
      <c r="F13" s="82"/>
      <c r="G13" s="82"/>
      <c r="H13" s="91">
        <v>28.47</v>
      </c>
      <c r="I13" s="82"/>
      <c r="J13" s="82"/>
      <c r="K13" s="104">
        <v>0.38200000000000001</v>
      </c>
      <c r="L13" s="91"/>
      <c r="M13" s="93"/>
      <c r="N13" s="91">
        <v>0.34379000000000004</v>
      </c>
      <c r="O13" s="82"/>
      <c r="P13" s="92">
        <v>1</v>
      </c>
      <c r="Q13" s="92">
        <f>N13/'סכום נכסי הקרן'!$C$42</f>
        <v>5.2458538453263311E-9</v>
      </c>
    </row>
    <row r="14" spans="2:74" s="100" customFormat="1">
      <c r="B14" s="131" t="s">
        <v>71</v>
      </c>
      <c r="C14" s="124"/>
      <c r="D14" s="124"/>
      <c r="E14" s="124"/>
      <c r="F14" s="124"/>
      <c r="G14" s="124"/>
      <c r="H14" s="125">
        <v>28.47</v>
      </c>
      <c r="I14" s="124"/>
      <c r="J14" s="124"/>
      <c r="K14" s="130">
        <v>0.38200000000000001</v>
      </c>
      <c r="L14" s="125"/>
      <c r="M14" s="127"/>
      <c r="N14" s="125">
        <v>0.34379000000000004</v>
      </c>
      <c r="O14" s="124"/>
      <c r="P14" s="126">
        <v>1</v>
      </c>
      <c r="Q14" s="126">
        <f>N14/'סכום נכסי הקרן'!$C$42</f>
        <v>5.2458538453263311E-9</v>
      </c>
    </row>
    <row r="15" spans="2:74">
      <c r="B15" s="86" t="s">
        <v>3234</v>
      </c>
      <c r="C15" s="84" t="s">
        <v>3235</v>
      </c>
      <c r="D15" s="97" t="s">
        <v>3236</v>
      </c>
      <c r="E15" s="84" t="s">
        <v>1914</v>
      </c>
      <c r="F15" s="84"/>
      <c r="G15" s="107">
        <v>39071</v>
      </c>
      <c r="H15" s="96">
        <v>0</v>
      </c>
      <c r="I15" s="97" t="s">
        <v>183</v>
      </c>
      <c r="J15" s="98">
        <v>0</v>
      </c>
      <c r="K15" s="98">
        <v>0</v>
      </c>
      <c r="L15" s="94">
        <v>800000</v>
      </c>
      <c r="M15" s="96">
        <v>0.01</v>
      </c>
      <c r="N15" s="94">
        <v>0.34342</v>
      </c>
      <c r="O15" s="95">
        <v>2.7027027027027029E-2</v>
      </c>
      <c r="P15" s="95">
        <v>0.99892376159865026</v>
      </c>
      <c r="Q15" s="95">
        <f>N15/'סכום נכסי הקרן'!$C$42</f>
        <v>5.2402080559701226E-9</v>
      </c>
    </row>
    <row r="16" spans="2:74">
      <c r="B16" s="86" t="s">
        <v>3237</v>
      </c>
      <c r="C16" s="84" t="s">
        <v>3238</v>
      </c>
      <c r="D16" s="97" t="s">
        <v>3236</v>
      </c>
      <c r="E16" s="84" t="s">
        <v>1914</v>
      </c>
      <c r="F16" s="84"/>
      <c r="G16" s="107">
        <v>38472</v>
      </c>
      <c r="H16" s="94">
        <v>28.47</v>
      </c>
      <c r="I16" s="97" t="s">
        <v>181</v>
      </c>
      <c r="J16" s="98">
        <v>0</v>
      </c>
      <c r="K16" s="98">
        <v>0.38200000000000001</v>
      </c>
      <c r="L16" s="94">
        <v>1000000</v>
      </c>
      <c r="M16" s="96">
        <v>0</v>
      </c>
      <c r="N16" s="94">
        <v>3.6999999999999999E-4</v>
      </c>
      <c r="O16" s="98">
        <v>0</v>
      </c>
      <c r="P16" s="95">
        <v>1.0762384013496609E-3</v>
      </c>
      <c r="Q16" s="95">
        <f>N16/'סכום נכסי הקרן'!$C$42</f>
        <v>5.645789356207982E-12</v>
      </c>
    </row>
    <row r="17" spans="2:17">
      <c r="B17" s="87"/>
      <c r="C17" s="84"/>
      <c r="D17" s="84"/>
      <c r="E17" s="84"/>
      <c r="F17" s="84"/>
      <c r="G17" s="84"/>
      <c r="H17" s="84"/>
      <c r="I17" s="84"/>
      <c r="J17" s="84"/>
      <c r="K17" s="84"/>
      <c r="L17" s="94"/>
      <c r="M17" s="96"/>
      <c r="N17" s="84"/>
      <c r="O17" s="84"/>
      <c r="P17" s="95"/>
      <c r="Q17" s="84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99" t="s">
        <v>276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99" t="s">
        <v>132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99" t="s">
        <v>258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99" t="s">
        <v>266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D117" s="1"/>
    </row>
    <row r="118" spans="2:17">
      <c r="D118" s="1"/>
    </row>
    <row r="119" spans="2:17">
      <c r="D119" s="1"/>
    </row>
    <row r="120" spans="2:17">
      <c r="D120" s="1"/>
    </row>
    <row r="121" spans="2:17">
      <c r="D121" s="1"/>
    </row>
    <row r="122" spans="2:17">
      <c r="D122" s="1"/>
    </row>
    <row r="123" spans="2:17">
      <c r="D123" s="1"/>
    </row>
    <row r="124" spans="2:17">
      <c r="D124" s="1"/>
    </row>
    <row r="125" spans="2:17">
      <c r="D125" s="1"/>
    </row>
    <row r="126" spans="2:17">
      <c r="D126" s="1"/>
    </row>
    <row r="127" spans="2:17">
      <c r="D127" s="1"/>
    </row>
    <row r="128" spans="2:17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9 B24:B116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AD36:XFD39 D1:XFD35 D36:AB39 D40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Q260"/>
  <sheetViews>
    <sheetView rightToLeft="1" zoomScale="90" zoomScaleNormal="90" workbookViewId="0">
      <selection activeCell="O12" sqref="O12"/>
    </sheetView>
  </sheetViews>
  <sheetFormatPr defaultColWidth="9.140625" defaultRowHeight="18"/>
  <cols>
    <col min="1" max="1" width="12.7109375" style="1" customWidth="1"/>
    <col min="2" max="2" width="46.7109375" style="2" bestFit="1" customWidth="1"/>
    <col min="3" max="3" width="41.7109375" style="2" bestFit="1" customWidth="1"/>
    <col min="4" max="4" width="11.28515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2" width="7.5703125" style="1" customWidth="1"/>
    <col min="13" max="13" width="15.42578125" style="1" bestFit="1" customWidth="1"/>
    <col min="14" max="14" width="7.28515625" style="1" bestFit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28" width="5.7109375" style="1" customWidth="1"/>
    <col min="29" max="16384" width="9.140625" style="1"/>
  </cols>
  <sheetData>
    <row r="1" spans="2:17">
      <c r="B1" s="57" t="s">
        <v>197</v>
      </c>
      <c r="C1" s="78" t="s" vm="1">
        <v>277</v>
      </c>
    </row>
    <row r="2" spans="2:17">
      <c r="B2" s="57" t="s">
        <v>196</v>
      </c>
      <c r="C2" s="78" t="s">
        <v>278</v>
      </c>
    </row>
    <row r="3" spans="2:17">
      <c r="B3" s="57" t="s">
        <v>198</v>
      </c>
      <c r="C3" s="78" t="s">
        <v>279</v>
      </c>
    </row>
    <row r="4" spans="2:17">
      <c r="B4" s="57" t="s">
        <v>199</v>
      </c>
      <c r="C4" s="78" t="s">
        <v>280</v>
      </c>
    </row>
    <row r="6" spans="2:17" ht="26.25" customHeight="1">
      <c r="B6" s="179" t="s">
        <v>229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</row>
    <row r="7" spans="2:17" s="3" customFormat="1" ht="63">
      <c r="B7" s="23" t="s">
        <v>136</v>
      </c>
      <c r="C7" s="31" t="s">
        <v>243</v>
      </c>
      <c r="D7" s="31" t="s">
        <v>52</v>
      </c>
      <c r="E7" s="31" t="s">
        <v>137</v>
      </c>
      <c r="F7" s="31" t="s">
        <v>15</v>
      </c>
      <c r="G7" s="31" t="s">
        <v>122</v>
      </c>
      <c r="H7" s="31" t="s">
        <v>77</v>
      </c>
      <c r="I7" s="31" t="s">
        <v>18</v>
      </c>
      <c r="J7" s="31" t="s">
        <v>121</v>
      </c>
      <c r="K7" s="14" t="s">
        <v>39</v>
      </c>
      <c r="L7" s="71" t="s">
        <v>19</v>
      </c>
      <c r="M7" s="31" t="s">
        <v>260</v>
      </c>
      <c r="N7" s="31" t="s">
        <v>259</v>
      </c>
      <c r="O7" s="31" t="s">
        <v>130</v>
      </c>
      <c r="P7" s="31" t="s">
        <v>200</v>
      </c>
      <c r="Q7" s="32" t="s">
        <v>202</v>
      </c>
    </row>
    <row r="8" spans="2:17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267</v>
      </c>
      <c r="N8" s="17"/>
      <c r="O8" s="17" t="s">
        <v>263</v>
      </c>
      <c r="P8" s="33" t="s">
        <v>20</v>
      </c>
      <c r="Q8" s="18" t="s">
        <v>20</v>
      </c>
    </row>
    <row r="9" spans="2:1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133</v>
      </c>
    </row>
    <row r="10" spans="2:17" s="142" customFormat="1" ht="18" customHeight="1">
      <c r="B10" s="79" t="s">
        <v>45</v>
      </c>
      <c r="C10" s="80"/>
      <c r="D10" s="80"/>
      <c r="E10" s="80"/>
      <c r="F10" s="80"/>
      <c r="G10" s="80"/>
      <c r="H10" s="80"/>
      <c r="I10" s="88">
        <v>4.9158895493199246</v>
      </c>
      <c r="J10" s="80"/>
      <c r="K10" s="80"/>
      <c r="L10" s="103">
        <v>3.7568542252937515E-2</v>
      </c>
      <c r="M10" s="88"/>
      <c r="N10" s="90"/>
      <c r="O10" s="88">
        <f>O11+O209</f>
        <v>4397097.0871900003</v>
      </c>
      <c r="P10" s="89">
        <f>O10/$O$10</f>
        <v>1</v>
      </c>
      <c r="Q10" s="89">
        <f>O10/'סכום נכסי הקרן'!$C$42</f>
        <v>6.7094821440730881E-2</v>
      </c>
    </row>
    <row r="11" spans="2:17" s="140" customFormat="1" ht="21.75" customHeight="1">
      <c r="B11" s="81" t="s">
        <v>43</v>
      </c>
      <c r="C11" s="82"/>
      <c r="D11" s="82"/>
      <c r="E11" s="82"/>
      <c r="F11" s="82"/>
      <c r="G11" s="82"/>
      <c r="H11" s="82"/>
      <c r="I11" s="91">
        <v>5.1077788085055422</v>
      </c>
      <c r="J11" s="82"/>
      <c r="K11" s="82"/>
      <c r="L11" s="104">
        <v>3.1497386096574161E-2</v>
      </c>
      <c r="M11" s="91"/>
      <c r="N11" s="93"/>
      <c r="O11" s="91">
        <f>O12+O16+O31+O205</f>
        <v>3058501.1181900003</v>
      </c>
      <c r="P11" s="92">
        <f t="shared" ref="P11:P14" si="0">O11/$O$10</f>
        <v>0.69557279667539917</v>
      </c>
      <c r="Q11" s="92">
        <f>O11/'סכום נכסי הקרן'!$C$42</f>
        <v>4.6669332591965713E-2</v>
      </c>
    </row>
    <row r="12" spans="2:17" s="140" customFormat="1">
      <c r="B12" s="102" t="s">
        <v>102</v>
      </c>
      <c r="C12" s="82"/>
      <c r="D12" s="82"/>
      <c r="E12" s="82"/>
      <c r="F12" s="82"/>
      <c r="G12" s="82"/>
      <c r="H12" s="82"/>
      <c r="I12" s="91">
        <v>2.662792782897963</v>
      </c>
      <c r="J12" s="82"/>
      <c r="K12" s="82"/>
      <c r="L12" s="104">
        <v>2.3862836049184398E-2</v>
      </c>
      <c r="M12" s="91"/>
      <c r="N12" s="93"/>
      <c r="O12" s="91">
        <f>SUM(O13:O14)</f>
        <v>228997.23474000001</v>
      </c>
      <c r="P12" s="92">
        <f t="shared" si="0"/>
        <v>5.2079185471508999E-2</v>
      </c>
      <c r="Q12" s="92">
        <f>O12/'סכום נכסי הקרן'!$C$42</f>
        <v>3.4942436499896022E-3</v>
      </c>
    </row>
    <row r="13" spans="2:17" s="140" customFormat="1">
      <c r="B13" s="87" t="s">
        <v>3319</v>
      </c>
      <c r="C13" s="97" t="s">
        <v>3317</v>
      </c>
      <c r="D13" s="84" t="s">
        <v>3320</v>
      </c>
      <c r="E13" s="84"/>
      <c r="F13" s="84" t="s">
        <v>3318</v>
      </c>
      <c r="G13" s="107"/>
      <c r="H13" s="84" t="s">
        <v>3312</v>
      </c>
      <c r="I13" s="94">
        <v>3.5700000000000003</v>
      </c>
      <c r="J13" s="97" t="s">
        <v>182</v>
      </c>
      <c r="K13" s="84"/>
      <c r="L13" s="98">
        <v>1.8799999999999997E-2</v>
      </c>
      <c r="M13" s="94">
        <v>29000354.960000001</v>
      </c>
      <c r="N13" s="96">
        <f>O13*1000/M13*100</f>
        <v>108.99098937674458</v>
      </c>
      <c r="O13" s="94">
        <v>31607.773793671826</v>
      </c>
      <c r="P13" s="95">
        <f t="shared" si="0"/>
        <v>7.1883274730854358E-3</v>
      </c>
      <c r="Q13" s="95">
        <f>O13/'סכום נכסי הקרן'!$C$42</f>
        <v>4.8229954826416752E-4</v>
      </c>
    </row>
    <row r="14" spans="2:17" s="140" customFormat="1">
      <c r="B14" s="87" t="s">
        <v>3321</v>
      </c>
      <c r="C14" s="97" t="s">
        <v>3317</v>
      </c>
      <c r="D14" s="84" t="s">
        <v>3322</v>
      </c>
      <c r="E14" s="84"/>
      <c r="F14" s="84" t="s">
        <v>3318</v>
      </c>
      <c r="G14" s="107"/>
      <c r="H14" s="84" t="s">
        <v>3312</v>
      </c>
      <c r="I14" s="94">
        <v>2.5298331037672455</v>
      </c>
      <c r="J14" s="97" t="s">
        <v>182</v>
      </c>
      <c r="K14" s="84"/>
      <c r="L14" s="98">
        <v>2.4600605552702909E-2</v>
      </c>
      <c r="M14" s="94">
        <v>181106219.94999999</v>
      </c>
      <c r="N14" s="96">
        <f>O14*1000/M14*100</f>
        <v>108.99098937674461</v>
      </c>
      <c r="O14" s="94">
        <v>197389.46094632818</v>
      </c>
      <c r="P14" s="95">
        <f t="shared" si="0"/>
        <v>4.4890857998423565E-2</v>
      </c>
      <c r="Q14" s="95">
        <f>O14/'סכום נכסי הקרן'!$C$42</f>
        <v>3.0119441017254344E-3</v>
      </c>
    </row>
    <row r="15" spans="2:17" s="140" customFormat="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94"/>
      <c r="N15" s="96"/>
      <c r="O15" s="84"/>
      <c r="P15" s="95"/>
      <c r="Q15" s="84"/>
    </row>
    <row r="16" spans="2:17" s="140" customFormat="1">
      <c r="B16" s="102" t="s">
        <v>40</v>
      </c>
      <c r="C16" s="82"/>
      <c r="D16" s="82"/>
      <c r="E16" s="82"/>
      <c r="F16" s="82"/>
      <c r="G16" s="82"/>
      <c r="H16" s="82"/>
      <c r="I16" s="91">
        <v>8.3808851778793976</v>
      </c>
      <c r="J16" s="82"/>
      <c r="K16" s="82"/>
      <c r="L16" s="104">
        <v>3.3327750791324259E-2</v>
      </c>
      <c r="M16" s="91"/>
      <c r="N16" s="93"/>
      <c r="O16" s="91">
        <f>SUM(O17:O29)</f>
        <v>650264.84697000019</v>
      </c>
      <c r="P16" s="92">
        <f t="shared" ref="P16:P29" si="1">O16/$O$10</f>
        <v>0.1478850328013924</v>
      </c>
      <c r="Q16" s="92">
        <f>O16/'סכום נכסי הקרן'!$C$42</f>
        <v>9.9223198695660517E-3</v>
      </c>
    </row>
    <row r="17" spans="1:17" s="140" customFormat="1">
      <c r="B17" s="87" t="s">
        <v>3547</v>
      </c>
      <c r="C17" s="97" t="s">
        <v>3317</v>
      </c>
      <c r="D17" s="84">
        <v>6028</v>
      </c>
      <c r="E17" s="84"/>
      <c r="F17" s="84" t="s">
        <v>1914</v>
      </c>
      <c r="G17" s="107">
        <v>43100</v>
      </c>
      <c r="H17" s="84"/>
      <c r="I17" s="94">
        <v>9.3100000000000023</v>
      </c>
      <c r="J17" s="97" t="s">
        <v>182</v>
      </c>
      <c r="K17" s="98">
        <v>4.7799999999999995E-2</v>
      </c>
      <c r="L17" s="98">
        <v>4.7799999999999995E-2</v>
      </c>
      <c r="M17" s="94">
        <v>21441660.449999996</v>
      </c>
      <c r="N17" s="96">
        <v>101.36</v>
      </c>
      <c r="O17" s="94">
        <v>21733.267030000003</v>
      </c>
      <c r="P17" s="95">
        <f t="shared" si="1"/>
        <v>4.9426397914467748E-3</v>
      </c>
      <c r="Q17" s="95">
        <f>O17/'סכום נכסי הקרן'!$C$42</f>
        <v>3.3162553425297264E-4</v>
      </c>
    </row>
    <row r="18" spans="1:17" s="140" customFormat="1">
      <c r="B18" s="87" t="s">
        <v>3547</v>
      </c>
      <c r="C18" s="97" t="s">
        <v>3317</v>
      </c>
      <c r="D18" s="84">
        <v>5212</v>
      </c>
      <c r="E18" s="84"/>
      <c r="F18" s="84" t="s">
        <v>1914</v>
      </c>
      <c r="G18" s="107">
        <v>42643</v>
      </c>
      <c r="H18" s="84"/>
      <c r="I18" s="94">
        <v>8.3500000000000014</v>
      </c>
      <c r="J18" s="97" t="s">
        <v>182</v>
      </c>
      <c r="K18" s="98">
        <v>3.4499999999999996E-2</v>
      </c>
      <c r="L18" s="98">
        <v>3.4499999999999996E-2</v>
      </c>
      <c r="M18" s="94">
        <v>53183042.920000002</v>
      </c>
      <c r="N18" s="96">
        <v>98.35</v>
      </c>
      <c r="O18" s="94">
        <v>52305.522700000001</v>
      </c>
      <c r="P18" s="95">
        <f t="shared" si="1"/>
        <v>1.189546686435033E-2</v>
      </c>
      <c r="Q18" s="95">
        <f>O18/'סכום נכסי הקרן'!$C$42</f>
        <v>7.9812422521771621E-4</v>
      </c>
    </row>
    <row r="19" spans="1:17" s="140" customFormat="1">
      <c r="B19" s="87" t="s">
        <v>3547</v>
      </c>
      <c r="C19" s="97" t="s">
        <v>3317</v>
      </c>
      <c r="D19" s="84">
        <v>5211</v>
      </c>
      <c r="E19" s="84"/>
      <c r="F19" s="84" t="s">
        <v>1914</v>
      </c>
      <c r="G19" s="107">
        <v>42643</v>
      </c>
      <c r="H19" s="84"/>
      <c r="I19" s="94">
        <v>5.89</v>
      </c>
      <c r="J19" s="97" t="s">
        <v>182</v>
      </c>
      <c r="K19" s="98">
        <v>3.5299999999999991E-2</v>
      </c>
      <c r="L19" s="98">
        <v>3.5299999999999991E-2</v>
      </c>
      <c r="M19" s="94">
        <v>53598264.859999999</v>
      </c>
      <c r="N19" s="96">
        <v>101.96</v>
      </c>
      <c r="O19" s="94">
        <v>54648.790860000001</v>
      </c>
      <c r="P19" s="95">
        <f t="shared" si="1"/>
        <v>1.2428379400402038E-2</v>
      </c>
      <c r="Q19" s="95">
        <f>O19/'סכום נכסי הקרן'!$C$42</f>
        <v>8.3387989666763255E-4</v>
      </c>
    </row>
    <row r="20" spans="1:17" s="140" customFormat="1">
      <c r="B20" s="87" t="s">
        <v>3547</v>
      </c>
      <c r="C20" s="97" t="s">
        <v>3317</v>
      </c>
      <c r="D20" s="84">
        <v>6027</v>
      </c>
      <c r="E20" s="84"/>
      <c r="F20" s="84" t="s">
        <v>1914</v>
      </c>
      <c r="G20" s="107">
        <v>43100</v>
      </c>
      <c r="H20" s="84"/>
      <c r="I20" s="94">
        <v>9.7199999999999989</v>
      </c>
      <c r="J20" s="97" t="s">
        <v>182</v>
      </c>
      <c r="K20" s="98">
        <v>3.4500000000000003E-2</v>
      </c>
      <c r="L20" s="98">
        <v>3.4500000000000003E-2</v>
      </c>
      <c r="M20" s="94">
        <v>80427879.140000001</v>
      </c>
      <c r="N20" s="96">
        <v>99.81</v>
      </c>
      <c r="O20" s="94">
        <f>80275.06618-3.51</f>
        <v>80271.55618</v>
      </c>
      <c r="P20" s="95">
        <f t="shared" si="1"/>
        <v>1.825557966728867E-2</v>
      </c>
      <c r="Q20" s="95">
        <f>O20/'סכום נכסי הקרן'!$C$42</f>
        <v>1.2248548580737705E-3</v>
      </c>
    </row>
    <row r="21" spans="1:17" s="140" customFormat="1">
      <c r="B21" s="87" t="s">
        <v>3547</v>
      </c>
      <c r="C21" s="97" t="s">
        <v>3317</v>
      </c>
      <c r="D21" s="84">
        <v>5025</v>
      </c>
      <c r="E21" s="84"/>
      <c r="F21" s="84" t="s">
        <v>1914</v>
      </c>
      <c r="G21" s="107">
        <v>42551</v>
      </c>
      <c r="H21" s="84"/>
      <c r="I21" s="94">
        <v>9.2200000000000006</v>
      </c>
      <c r="J21" s="97" t="s">
        <v>182</v>
      </c>
      <c r="K21" s="98">
        <v>3.7300000000000007E-2</v>
      </c>
      <c r="L21" s="98">
        <v>3.7300000000000007E-2</v>
      </c>
      <c r="M21" s="94">
        <v>51280118.760000013</v>
      </c>
      <c r="N21" s="96">
        <v>96.76</v>
      </c>
      <c r="O21" s="94">
        <f>49618.64291-1.29</f>
        <v>49617.352910000001</v>
      </c>
      <c r="P21" s="95">
        <f t="shared" si="1"/>
        <v>1.1284115844189459E-2</v>
      </c>
      <c r="Q21" s="95">
        <f>O21/'סכום נכסי הקרן'!$C$42</f>
        <v>7.5710573768241396E-4</v>
      </c>
    </row>
    <row r="22" spans="1:17" s="140" customFormat="1">
      <c r="B22" s="87" t="s">
        <v>3547</v>
      </c>
      <c r="C22" s="97" t="s">
        <v>3317</v>
      </c>
      <c r="D22" s="84">
        <v>5024</v>
      </c>
      <c r="E22" s="84"/>
      <c r="F22" s="84" t="s">
        <v>1914</v>
      </c>
      <c r="G22" s="107">
        <v>42551</v>
      </c>
      <c r="H22" s="84"/>
      <c r="I22" s="94">
        <v>7</v>
      </c>
      <c r="J22" s="97" t="s">
        <v>182</v>
      </c>
      <c r="K22" s="98">
        <v>3.889999999999999E-2</v>
      </c>
      <c r="L22" s="98">
        <v>3.889999999999999E-2</v>
      </c>
      <c r="M22" s="94">
        <v>41582052.240000002</v>
      </c>
      <c r="N22" s="96">
        <v>103.46</v>
      </c>
      <c r="O22" s="94">
        <v>43020.791250000002</v>
      </c>
      <c r="P22" s="95">
        <f t="shared" si="1"/>
        <v>9.7839075182878845E-3</v>
      </c>
      <c r="Q22" s="95">
        <f>O22/'סכום נכסי הקרן'!$C$42</f>
        <v>6.5644952793214996E-4</v>
      </c>
    </row>
    <row r="23" spans="1:17" s="140" customFormat="1">
      <c r="B23" s="87" t="s">
        <v>3547</v>
      </c>
      <c r="C23" s="97" t="s">
        <v>3317</v>
      </c>
      <c r="D23" s="84">
        <v>6026</v>
      </c>
      <c r="E23" s="84"/>
      <c r="F23" s="84" t="s">
        <v>1914</v>
      </c>
      <c r="G23" s="107">
        <v>43100</v>
      </c>
      <c r="H23" s="84"/>
      <c r="I23" s="94">
        <v>7.7600000000000025</v>
      </c>
      <c r="J23" s="97" t="s">
        <v>182</v>
      </c>
      <c r="K23" s="98">
        <v>3.5900000000000015E-2</v>
      </c>
      <c r="L23" s="98">
        <v>3.5900000000000015E-2</v>
      </c>
      <c r="M23" s="94">
        <v>110406326.34999999</v>
      </c>
      <c r="N23" s="96">
        <v>101.65</v>
      </c>
      <c r="O23" s="94">
        <v>112228.03072999997</v>
      </c>
      <c r="P23" s="95">
        <f t="shared" si="1"/>
        <v>2.5523209632316801E-2</v>
      </c>
      <c r="Q23" s="95">
        <f>O23/'סכום נכסי הקרן'!$C$42</f>
        <v>1.7124751928746383E-3</v>
      </c>
    </row>
    <row r="24" spans="1:17" s="140" customFormat="1">
      <c r="B24" s="87" t="s">
        <v>3547</v>
      </c>
      <c r="C24" s="97" t="s">
        <v>3317</v>
      </c>
      <c r="D24" s="84">
        <v>5023</v>
      </c>
      <c r="E24" s="84"/>
      <c r="F24" s="84" t="s">
        <v>1914</v>
      </c>
      <c r="G24" s="107">
        <v>42551</v>
      </c>
      <c r="H24" s="84"/>
      <c r="I24" s="94">
        <v>9.5599999999999987</v>
      </c>
      <c r="J24" s="97" t="s">
        <v>182</v>
      </c>
      <c r="K24" s="98">
        <v>3.15E-2</v>
      </c>
      <c r="L24" s="98">
        <v>3.15E-2</v>
      </c>
      <c r="M24" s="94">
        <v>45993751.700000003</v>
      </c>
      <c r="N24" s="96">
        <v>97.63</v>
      </c>
      <c r="O24" s="94">
        <f>44903.67967-1.42</f>
        <v>44902.259669999999</v>
      </c>
      <c r="P24" s="95">
        <f t="shared" si="1"/>
        <v>1.0211796278233907E-2</v>
      </c>
      <c r="Q24" s="95">
        <f>O24/'סכום נכסי הקרן'!$C$42</f>
        <v>6.8515864787722415E-4</v>
      </c>
    </row>
    <row r="25" spans="1:17" s="140" customFormat="1">
      <c r="B25" s="87" t="s">
        <v>3547</v>
      </c>
      <c r="C25" s="97" t="s">
        <v>3317</v>
      </c>
      <c r="D25" s="84">
        <v>5210</v>
      </c>
      <c r="E25" s="84"/>
      <c r="F25" s="84" t="s">
        <v>1914</v>
      </c>
      <c r="G25" s="107">
        <v>42643</v>
      </c>
      <c r="H25" s="84"/>
      <c r="I25" s="94">
        <v>8.8199999999999985</v>
      </c>
      <c r="J25" s="97" t="s">
        <v>182</v>
      </c>
      <c r="K25" s="98">
        <v>2.3900000000000005E-2</v>
      </c>
      <c r="L25" s="98">
        <v>2.3900000000000005E-2</v>
      </c>
      <c r="M25" s="94">
        <v>38797781.790000014</v>
      </c>
      <c r="N25" s="96">
        <v>103.7</v>
      </c>
      <c r="O25" s="94">
        <v>40233.282869999995</v>
      </c>
      <c r="P25" s="95">
        <f t="shared" si="1"/>
        <v>9.1499646408106476E-3</v>
      </c>
      <c r="Q25" s="95">
        <f>O25/'סכום נכסי הקרן'!$C$42</f>
        <v>6.1391524376419159E-4</v>
      </c>
    </row>
    <row r="26" spans="1:17" s="140" customFormat="1">
      <c r="B26" s="87" t="s">
        <v>3547</v>
      </c>
      <c r="C26" s="97" t="s">
        <v>3317</v>
      </c>
      <c r="D26" s="84">
        <v>6025</v>
      </c>
      <c r="E26" s="84"/>
      <c r="F26" s="84" t="s">
        <v>1914</v>
      </c>
      <c r="G26" s="107">
        <v>43100</v>
      </c>
      <c r="H26" s="84"/>
      <c r="I26" s="94">
        <v>9.66</v>
      </c>
      <c r="J26" s="97" t="s">
        <v>182</v>
      </c>
      <c r="K26" s="98">
        <v>3.4799999999999998E-2</v>
      </c>
      <c r="L26" s="98">
        <v>3.4799999999999998E-2</v>
      </c>
      <c r="M26" s="94">
        <v>45352670.789999992</v>
      </c>
      <c r="N26" s="96">
        <v>105.75</v>
      </c>
      <c r="O26" s="94">
        <f>47960.44388-3.92</f>
        <v>47956.523880000001</v>
      </c>
      <c r="P26" s="95">
        <f t="shared" si="1"/>
        <v>1.0906405505512046E-2</v>
      </c>
      <c r="Q26" s="95">
        <f>O26/'סכום נכסי הקרן'!$C$42</f>
        <v>7.3176332995253488E-4</v>
      </c>
    </row>
    <row r="27" spans="1:17" s="140" customFormat="1">
      <c r="B27" s="87" t="s">
        <v>3547</v>
      </c>
      <c r="C27" s="97" t="s">
        <v>3317</v>
      </c>
      <c r="D27" s="84">
        <v>5022</v>
      </c>
      <c r="E27" s="84"/>
      <c r="F27" s="84" t="s">
        <v>1914</v>
      </c>
      <c r="G27" s="107">
        <v>42551</v>
      </c>
      <c r="H27" s="84"/>
      <c r="I27" s="94">
        <v>8.15</v>
      </c>
      <c r="J27" s="97" t="s">
        <v>182</v>
      </c>
      <c r="K27" s="98">
        <v>2.76E-2</v>
      </c>
      <c r="L27" s="98">
        <v>2.76E-2</v>
      </c>
      <c r="M27" s="94">
        <v>34106946.439999998</v>
      </c>
      <c r="N27" s="96">
        <v>100.78</v>
      </c>
      <c r="O27" s="94">
        <f>34372.97142-1.42</f>
        <v>34371.551420000003</v>
      </c>
      <c r="P27" s="95">
        <f t="shared" si="1"/>
        <v>7.8168734368258882E-3</v>
      </c>
      <c r="Q27" s="95">
        <f>O27/'סכום נכסי הקרן'!$C$42</f>
        <v>5.2447172746862536E-4</v>
      </c>
    </row>
    <row r="28" spans="1:17" s="140" customFormat="1">
      <c r="B28" s="87" t="s">
        <v>3547</v>
      </c>
      <c r="C28" s="97" t="s">
        <v>3317</v>
      </c>
      <c r="D28" s="84">
        <v>6024</v>
      </c>
      <c r="E28" s="84"/>
      <c r="F28" s="84" t="s">
        <v>1914</v>
      </c>
      <c r="G28" s="107">
        <v>43100</v>
      </c>
      <c r="H28" s="84"/>
      <c r="I28" s="94">
        <v>8.9</v>
      </c>
      <c r="J28" s="97" t="s">
        <v>182</v>
      </c>
      <c r="K28" s="98">
        <v>2.2099999999999998E-2</v>
      </c>
      <c r="L28" s="98">
        <v>2.2099999999999998E-2</v>
      </c>
      <c r="M28" s="94">
        <v>35935428.550000004</v>
      </c>
      <c r="N28" s="96">
        <v>105.66</v>
      </c>
      <c r="O28" s="94">
        <f>37969.37744-4.53</f>
        <v>37964.847439999998</v>
      </c>
      <c r="P28" s="95">
        <f t="shared" si="1"/>
        <v>8.63407077151024E-3</v>
      </c>
      <c r="Q28" s="95">
        <f>O28/'סכום נכסי הקרן'!$C$42</f>
        <v>5.7930143672111311E-4</v>
      </c>
    </row>
    <row r="29" spans="1:17" s="140" customFormat="1">
      <c r="B29" s="87" t="s">
        <v>3547</v>
      </c>
      <c r="C29" s="97" t="s">
        <v>3317</v>
      </c>
      <c r="D29" s="84">
        <v>5209</v>
      </c>
      <c r="E29" s="84"/>
      <c r="F29" s="84" t="s">
        <v>1914</v>
      </c>
      <c r="G29" s="107">
        <v>42643</v>
      </c>
      <c r="H29" s="84"/>
      <c r="I29" s="94">
        <v>6.8899999999999979</v>
      </c>
      <c r="J29" s="97" t="s">
        <v>182</v>
      </c>
      <c r="K29" s="98">
        <v>2.399999999999999E-2</v>
      </c>
      <c r="L29" s="98">
        <v>2.399999999999999E-2</v>
      </c>
      <c r="M29" s="94">
        <v>30293114.140000001</v>
      </c>
      <c r="N29" s="96">
        <v>102.37</v>
      </c>
      <c r="O29" s="94">
        <v>31011.070030000006</v>
      </c>
      <c r="P29" s="95">
        <f t="shared" si="1"/>
        <v>7.0526234502176696E-3</v>
      </c>
      <c r="Q29" s="95">
        <f>O29/'סכום נכסי הקרן'!$C$42</f>
        <v>4.7319451108106589E-4</v>
      </c>
    </row>
    <row r="30" spans="1:17" s="140" customFormat="1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94"/>
      <c r="N30" s="96"/>
      <c r="O30" s="84"/>
      <c r="P30" s="95"/>
      <c r="Q30" s="84"/>
    </row>
    <row r="31" spans="1:17" s="140" customFormat="1">
      <c r="B31" s="102" t="s">
        <v>42</v>
      </c>
      <c r="C31" s="82"/>
      <c r="D31" s="82"/>
      <c r="E31" s="82"/>
      <c r="F31" s="82"/>
      <c r="G31" s="82"/>
      <c r="H31" s="82"/>
      <c r="I31" s="91">
        <v>4.4083377573811289</v>
      </c>
      <c r="J31" s="82"/>
      <c r="K31" s="82"/>
      <c r="L31" s="104">
        <v>3.18101846053137E-2</v>
      </c>
      <c r="M31" s="91"/>
      <c r="N31" s="93"/>
      <c r="O31" s="91">
        <f>SUM(O32:O203)</f>
        <v>2166929.6700100005</v>
      </c>
      <c r="P31" s="92">
        <f t="shared" ref="P31:P98" si="2">O31/$O$10</f>
        <v>0.49280914818162319</v>
      </c>
      <c r="Q31" s="92">
        <f>O31/'סכום נכסי הקרן'!$C$42</f>
        <v>3.3064941801604693E-2</v>
      </c>
    </row>
    <row r="32" spans="1:17" s="140" customFormat="1">
      <c r="A32" s="139"/>
      <c r="B32" s="87" t="s">
        <v>3548</v>
      </c>
      <c r="C32" s="97" t="s">
        <v>3323</v>
      </c>
      <c r="D32" s="84">
        <v>90148620</v>
      </c>
      <c r="E32" s="84"/>
      <c r="F32" s="84" t="s">
        <v>403</v>
      </c>
      <c r="G32" s="107">
        <v>42368</v>
      </c>
      <c r="H32" s="84" t="s">
        <v>418</v>
      </c>
      <c r="I32" s="94">
        <v>9.5100000000000016</v>
      </c>
      <c r="J32" s="97" t="s">
        <v>182</v>
      </c>
      <c r="K32" s="98">
        <v>3.1699999999999999E-2</v>
      </c>
      <c r="L32" s="98">
        <v>2.5400000000000006E-2</v>
      </c>
      <c r="M32" s="94">
        <v>4120819.01</v>
      </c>
      <c r="N32" s="96">
        <v>107.64</v>
      </c>
      <c r="O32" s="94">
        <v>4435.6495800000002</v>
      </c>
      <c r="P32" s="95">
        <f t="shared" si="2"/>
        <v>1.0087677147093965E-3</v>
      </c>
      <c r="Q32" s="95">
        <f>O32/'סכום נכסי הקרן'!$C$42</f>
        <v>6.7683089693601107E-5</v>
      </c>
    </row>
    <row r="33" spans="1:17" s="140" customFormat="1">
      <c r="A33" s="139"/>
      <c r="B33" s="87" t="s">
        <v>3548</v>
      </c>
      <c r="C33" s="97" t="s">
        <v>3323</v>
      </c>
      <c r="D33" s="84">
        <v>90148621</v>
      </c>
      <c r="E33" s="84"/>
      <c r="F33" s="84" t="s">
        <v>403</v>
      </c>
      <c r="G33" s="107">
        <v>42388</v>
      </c>
      <c r="H33" s="84" t="s">
        <v>418</v>
      </c>
      <c r="I33" s="94">
        <v>9.49</v>
      </c>
      <c r="J33" s="97" t="s">
        <v>182</v>
      </c>
      <c r="K33" s="98">
        <v>3.1899999999999998E-2</v>
      </c>
      <c r="L33" s="98">
        <v>2.5399999999999999E-2</v>
      </c>
      <c r="M33" s="94">
        <v>5769146.5699999984</v>
      </c>
      <c r="N33" s="96">
        <v>107.91</v>
      </c>
      <c r="O33" s="94">
        <v>6225.4860899999994</v>
      </c>
      <c r="P33" s="95">
        <f t="shared" si="2"/>
        <v>1.415817291852986E-3</v>
      </c>
      <c r="Q33" s="95">
        <f>O33/'סכום נכסי הקרן'!$C$42</f>
        <v>9.4994008389575254E-5</v>
      </c>
    </row>
    <row r="34" spans="1:17" s="140" customFormat="1">
      <c r="A34" s="139"/>
      <c r="B34" s="87" t="s">
        <v>3548</v>
      </c>
      <c r="C34" s="97" t="s">
        <v>3323</v>
      </c>
      <c r="D34" s="84">
        <v>90148622</v>
      </c>
      <c r="E34" s="84"/>
      <c r="F34" s="84" t="s">
        <v>403</v>
      </c>
      <c r="G34" s="107">
        <v>42509</v>
      </c>
      <c r="H34" s="84" t="s">
        <v>418</v>
      </c>
      <c r="I34" s="94">
        <v>9.5800000000000018</v>
      </c>
      <c r="J34" s="97" t="s">
        <v>182</v>
      </c>
      <c r="K34" s="98">
        <v>2.7400000000000001E-2</v>
      </c>
      <c r="L34" s="98">
        <v>2.75E-2</v>
      </c>
      <c r="M34" s="94">
        <v>5769146.5699999984</v>
      </c>
      <c r="N34" s="96">
        <v>102.12</v>
      </c>
      <c r="O34" s="94">
        <v>5891.4526399999995</v>
      </c>
      <c r="P34" s="95">
        <f t="shared" si="2"/>
        <v>1.339850479345449E-3</v>
      </c>
      <c r="Q34" s="95">
        <f>O34/'סכום נכסי הקרן'!$C$42</f>
        <v>8.9897028668960581E-5</v>
      </c>
    </row>
    <row r="35" spans="1:17" s="140" customFormat="1">
      <c r="A35" s="139"/>
      <c r="B35" s="87" t="s">
        <v>3548</v>
      </c>
      <c r="C35" s="97" t="s">
        <v>3323</v>
      </c>
      <c r="D35" s="84">
        <v>90148623</v>
      </c>
      <c r="E35" s="84"/>
      <c r="F35" s="84" t="s">
        <v>403</v>
      </c>
      <c r="G35" s="107">
        <v>42723</v>
      </c>
      <c r="H35" s="84" t="s">
        <v>418</v>
      </c>
      <c r="I35" s="94">
        <v>9.370000000000001</v>
      </c>
      <c r="J35" s="97" t="s">
        <v>182</v>
      </c>
      <c r="K35" s="98">
        <v>3.15E-2</v>
      </c>
      <c r="L35" s="98">
        <v>3.1400000000000004E-2</v>
      </c>
      <c r="M35" s="94">
        <v>824163.77</v>
      </c>
      <c r="N35" s="96">
        <v>101.96</v>
      </c>
      <c r="O35" s="94">
        <v>840.31738999999993</v>
      </c>
      <c r="P35" s="95">
        <f t="shared" si="2"/>
        <v>1.9110730860323383E-4</v>
      </c>
      <c r="Q35" s="95">
        <f>O35/'סכום נכסי הקרן'!$C$42</f>
        <v>1.2822310746752625E-5</v>
      </c>
    </row>
    <row r="36" spans="1:17" s="140" customFormat="1">
      <c r="A36" s="139"/>
      <c r="B36" s="87" t="s">
        <v>3548</v>
      </c>
      <c r="C36" s="97" t="s">
        <v>3323</v>
      </c>
      <c r="D36" s="84">
        <v>90148624</v>
      </c>
      <c r="E36" s="84"/>
      <c r="F36" s="84" t="s">
        <v>403</v>
      </c>
      <c r="G36" s="107">
        <v>42918</v>
      </c>
      <c r="H36" s="84" t="s">
        <v>418</v>
      </c>
      <c r="I36" s="94">
        <v>9.2299999999999986</v>
      </c>
      <c r="J36" s="97" t="s">
        <v>182</v>
      </c>
      <c r="K36" s="98">
        <v>3.1899999999999998E-2</v>
      </c>
      <c r="L36" s="98">
        <v>3.6900000000000002E-2</v>
      </c>
      <c r="M36" s="94">
        <v>4120819.01</v>
      </c>
      <c r="N36" s="96">
        <v>96.72</v>
      </c>
      <c r="O36" s="94">
        <v>3985.65589</v>
      </c>
      <c r="P36" s="95">
        <f t="shared" si="2"/>
        <v>9.0642890319873849E-4</v>
      </c>
      <c r="Q36" s="95">
        <f>O36/'סכום נכסי הקרן'!$C$42</f>
        <v>6.0816685408836894E-5</v>
      </c>
    </row>
    <row r="37" spans="1:17" s="140" customFormat="1">
      <c r="A37" s="139"/>
      <c r="B37" s="87" t="s">
        <v>3549</v>
      </c>
      <c r="C37" s="97" t="s">
        <v>3317</v>
      </c>
      <c r="D37" s="84">
        <v>507852</v>
      </c>
      <c r="E37" s="84"/>
      <c r="F37" s="84" t="s">
        <v>1876</v>
      </c>
      <c r="G37" s="107">
        <v>43185</v>
      </c>
      <c r="H37" s="84" t="s">
        <v>3312</v>
      </c>
      <c r="I37" s="94">
        <v>1.2099999999999997</v>
      </c>
      <c r="J37" s="97" t="s">
        <v>181</v>
      </c>
      <c r="K37" s="98">
        <v>3.9134000000000002E-2</v>
      </c>
      <c r="L37" s="98">
        <v>4.2399999999999993E-2</v>
      </c>
      <c r="M37" s="94">
        <v>47659657.009999998</v>
      </c>
      <c r="N37" s="96">
        <v>99.73</v>
      </c>
      <c r="O37" s="94">
        <v>178146.09877000001</v>
      </c>
      <c r="P37" s="95">
        <f t="shared" si="2"/>
        <v>4.0514479266102736E-2</v>
      </c>
      <c r="Q37" s="95">
        <f>O37/'סכום נכסי הקרן'!$C$42</f>
        <v>2.7183117521233568E-3</v>
      </c>
    </row>
    <row r="38" spans="1:17" s="140" customFormat="1">
      <c r="A38" s="139"/>
      <c r="B38" s="87" t="s">
        <v>3550</v>
      </c>
      <c r="C38" s="97" t="s">
        <v>3323</v>
      </c>
      <c r="D38" s="84">
        <v>90150400</v>
      </c>
      <c r="E38" s="84"/>
      <c r="F38" s="84" t="s">
        <v>432</v>
      </c>
      <c r="G38" s="107">
        <v>42229</v>
      </c>
      <c r="H38" s="84" t="s">
        <v>180</v>
      </c>
      <c r="I38" s="94">
        <v>4.25</v>
      </c>
      <c r="J38" s="97" t="s">
        <v>181</v>
      </c>
      <c r="K38" s="98">
        <v>9.8519999999999996E-2</v>
      </c>
      <c r="L38" s="98">
        <v>4.2099999999999992E-2</v>
      </c>
      <c r="M38" s="94">
        <v>8306450</v>
      </c>
      <c r="N38" s="96">
        <v>125.18</v>
      </c>
      <c r="O38" s="94">
        <v>38971.756890000004</v>
      </c>
      <c r="P38" s="95">
        <f t="shared" si="2"/>
        <v>8.8630649078765764E-3</v>
      </c>
      <c r="Q38" s="95">
        <f>O38/'סכום נכסי הקרן'!$C$42</f>
        <v>5.9466575741158676E-4</v>
      </c>
    </row>
    <row r="39" spans="1:17" s="140" customFormat="1">
      <c r="A39" s="139"/>
      <c r="B39" s="87" t="s">
        <v>3550</v>
      </c>
      <c r="C39" s="97" t="s">
        <v>3323</v>
      </c>
      <c r="D39" s="84">
        <v>520300</v>
      </c>
      <c r="E39" s="84"/>
      <c r="F39" s="84" t="s">
        <v>432</v>
      </c>
      <c r="G39" s="107">
        <v>43277</v>
      </c>
      <c r="H39" s="84" t="s">
        <v>180</v>
      </c>
      <c r="I39" s="94">
        <v>4.2500000000000009</v>
      </c>
      <c r="J39" s="97" t="s">
        <v>181</v>
      </c>
      <c r="K39" s="98">
        <v>9.8519999999999996E-2</v>
      </c>
      <c r="L39" s="98">
        <v>4.2100000000000005E-2</v>
      </c>
      <c r="M39" s="94">
        <v>15930683.9</v>
      </c>
      <c r="N39" s="96">
        <v>125.18</v>
      </c>
      <c r="O39" s="94">
        <v>74742.72885</v>
      </c>
      <c r="P39" s="95">
        <f t="shared" si="2"/>
        <v>1.6998198440454481E-2</v>
      </c>
      <c r="Q39" s="95">
        <f>O39/'סכום נכסי הקרן'!$C$42</f>
        <v>1.1404910891764034E-3</v>
      </c>
    </row>
    <row r="40" spans="1:17" s="140" customFormat="1">
      <c r="A40" s="139"/>
      <c r="B40" s="87" t="s">
        <v>3550</v>
      </c>
      <c r="C40" s="97" t="s">
        <v>3323</v>
      </c>
      <c r="D40" s="84">
        <v>90150520</v>
      </c>
      <c r="E40" s="84"/>
      <c r="F40" s="84" t="s">
        <v>432</v>
      </c>
      <c r="G40" s="107">
        <v>41274</v>
      </c>
      <c r="H40" s="84" t="s">
        <v>180</v>
      </c>
      <c r="I40" s="94">
        <v>4.2700000000000005</v>
      </c>
      <c r="J40" s="97" t="s">
        <v>182</v>
      </c>
      <c r="K40" s="98">
        <v>3.8450999999999999E-2</v>
      </c>
      <c r="L40" s="98">
        <v>1.1700000000000002E-2</v>
      </c>
      <c r="M40" s="94">
        <v>57493093.690000013</v>
      </c>
      <c r="N40" s="96">
        <v>143.54</v>
      </c>
      <c r="O40" s="94">
        <v>82525.620139999985</v>
      </c>
      <c r="P40" s="95">
        <f t="shared" si="2"/>
        <v>1.8768205137071156E-2</v>
      </c>
      <c r="Q40" s="95">
        <f>O40/'סכום נכסי הקרן'!$C$42</f>
        <v>1.2592493724347972E-3</v>
      </c>
    </row>
    <row r="41" spans="1:17" s="140" customFormat="1">
      <c r="A41" s="139"/>
      <c r="B41" s="87" t="s">
        <v>3551</v>
      </c>
      <c r="C41" s="97" t="s">
        <v>3323</v>
      </c>
      <c r="D41" s="84">
        <v>92322010</v>
      </c>
      <c r="E41" s="84"/>
      <c r="F41" s="84" t="s">
        <v>432</v>
      </c>
      <c r="G41" s="107">
        <v>42124</v>
      </c>
      <c r="H41" s="84" t="s">
        <v>418</v>
      </c>
      <c r="I41" s="94">
        <v>2.3899999999999997</v>
      </c>
      <c r="J41" s="97" t="s">
        <v>182</v>
      </c>
      <c r="K41" s="98">
        <v>0.06</v>
      </c>
      <c r="L41" s="98">
        <v>4.5699999999999991E-2</v>
      </c>
      <c r="M41" s="94">
        <v>39770580.420000002</v>
      </c>
      <c r="N41" s="96">
        <v>107.22</v>
      </c>
      <c r="O41" s="94">
        <v>42642.015490000005</v>
      </c>
      <c r="P41" s="95">
        <f t="shared" si="2"/>
        <v>9.6977652856991437E-3</v>
      </c>
      <c r="Q41" s="95">
        <f>O41/'סכום נכסי הקרן'!$C$42</f>
        <v>6.5066983021810248E-4</v>
      </c>
    </row>
    <row r="42" spans="1:17" s="140" customFormat="1">
      <c r="A42" s="139"/>
      <c r="B42" s="87" t="s">
        <v>3552</v>
      </c>
      <c r="C42" s="97" t="s">
        <v>3317</v>
      </c>
      <c r="D42" s="84">
        <v>455531</v>
      </c>
      <c r="E42" s="84"/>
      <c r="F42" s="84" t="s">
        <v>1876</v>
      </c>
      <c r="G42" s="107">
        <v>42723</v>
      </c>
      <c r="H42" s="84" t="s">
        <v>3312</v>
      </c>
      <c r="I42" s="94">
        <v>1.9999999999999997E-2</v>
      </c>
      <c r="J42" s="97" t="s">
        <v>182</v>
      </c>
      <c r="K42" s="98">
        <v>2.0119999999999999E-2</v>
      </c>
      <c r="L42" s="98">
        <v>1.7000000000000001E-2</v>
      </c>
      <c r="M42" s="94">
        <v>120345646.80000001</v>
      </c>
      <c r="N42" s="96">
        <v>101.08</v>
      </c>
      <c r="O42" s="94">
        <v>121645.37551000001</v>
      </c>
      <c r="P42" s="95">
        <f t="shared" si="2"/>
        <v>2.7664928269241027E-2</v>
      </c>
      <c r="Q42" s="95">
        <f>O42/'סכום נכסי הקרן'!$C$42</f>
        <v>1.8561734223953546E-3</v>
      </c>
    </row>
    <row r="43" spans="1:17" s="140" customFormat="1">
      <c r="A43" s="139"/>
      <c r="B43" s="87" t="s">
        <v>3553</v>
      </c>
      <c r="C43" s="97" t="s">
        <v>3317</v>
      </c>
      <c r="D43" s="84">
        <v>14811160</v>
      </c>
      <c r="E43" s="84"/>
      <c r="F43" s="84" t="s">
        <v>1876</v>
      </c>
      <c r="G43" s="107">
        <v>42201</v>
      </c>
      <c r="H43" s="84" t="s">
        <v>3312</v>
      </c>
      <c r="I43" s="94">
        <v>7.1599999999999993</v>
      </c>
      <c r="J43" s="97" t="s">
        <v>182</v>
      </c>
      <c r="K43" s="98">
        <v>4.2030000000000005E-2</v>
      </c>
      <c r="L43" s="98">
        <v>3.1400000000000004E-2</v>
      </c>
      <c r="M43" s="94">
        <v>2797384.25</v>
      </c>
      <c r="N43" s="96">
        <v>109.48</v>
      </c>
      <c r="O43" s="94">
        <v>3062.5760199999995</v>
      </c>
      <c r="P43" s="95">
        <f t="shared" si="2"/>
        <v>6.9649952213294501E-4</v>
      </c>
      <c r="Q43" s="95">
        <f>O43/'סכום נכסי הקרן'!$C$42</f>
        <v>4.6731511071064331E-5</v>
      </c>
    </row>
    <row r="44" spans="1:17" s="140" customFormat="1">
      <c r="A44" s="139"/>
      <c r="B44" s="87" t="s">
        <v>3554</v>
      </c>
      <c r="C44" s="97" t="s">
        <v>3323</v>
      </c>
      <c r="D44" s="84">
        <v>14760843</v>
      </c>
      <c r="E44" s="84"/>
      <c r="F44" s="84" t="s">
        <v>1876</v>
      </c>
      <c r="G44" s="107">
        <v>40742</v>
      </c>
      <c r="H44" s="84" t="s">
        <v>3312</v>
      </c>
      <c r="I44" s="94">
        <v>5.3</v>
      </c>
      <c r="J44" s="97" t="s">
        <v>182</v>
      </c>
      <c r="K44" s="98">
        <v>4.4999999999999998E-2</v>
      </c>
      <c r="L44" s="98">
        <v>1.21E-2</v>
      </c>
      <c r="M44" s="94">
        <v>35566048.25</v>
      </c>
      <c r="N44" s="96">
        <v>123.62</v>
      </c>
      <c r="O44" s="94">
        <v>43966.748899999999</v>
      </c>
      <c r="P44" s="95">
        <f t="shared" si="2"/>
        <v>9.9990398274551855E-3</v>
      </c>
      <c r="Q44" s="95">
        <f>O44/'סכום נכסי הקרן'!$C$42</f>
        <v>6.7088379180186219E-4</v>
      </c>
    </row>
    <row r="45" spans="1:17" s="140" customFormat="1">
      <c r="A45" s="139"/>
      <c r="B45" s="87" t="s">
        <v>3589</v>
      </c>
      <c r="C45" s="97" t="s">
        <v>3323</v>
      </c>
      <c r="D45" s="84">
        <v>11898601</v>
      </c>
      <c r="E45" s="84"/>
      <c r="F45" s="84" t="s">
        <v>535</v>
      </c>
      <c r="G45" s="107">
        <v>43276</v>
      </c>
      <c r="H45" s="84" t="s">
        <v>418</v>
      </c>
      <c r="I45" s="94">
        <v>10.610000000000001</v>
      </c>
      <c r="J45" s="97" t="s">
        <v>182</v>
      </c>
      <c r="K45" s="98">
        <v>3.56E-2</v>
      </c>
      <c r="L45" s="98">
        <v>4.830000000000001E-2</v>
      </c>
      <c r="M45" s="94">
        <v>3108580.8200000012</v>
      </c>
      <c r="N45" s="96">
        <v>88.38</v>
      </c>
      <c r="O45" s="94">
        <v>2747.3635099999997</v>
      </c>
      <c r="P45" s="95">
        <f t="shared" si="2"/>
        <v>6.2481301993623343E-4</v>
      </c>
      <c r="Q45" s="95">
        <f>O45/'סכום נכסי הקרן'!$C$42</f>
        <v>4.1921718006465407E-5</v>
      </c>
    </row>
    <row r="46" spans="1:17" s="140" customFormat="1">
      <c r="A46" s="139"/>
      <c r="B46" s="87" t="s">
        <v>3589</v>
      </c>
      <c r="C46" s="97" t="s">
        <v>3323</v>
      </c>
      <c r="D46" s="84">
        <v>11898600</v>
      </c>
      <c r="E46" s="84"/>
      <c r="F46" s="84" t="s">
        <v>535</v>
      </c>
      <c r="G46" s="107">
        <v>43222</v>
      </c>
      <c r="H46" s="84" t="s">
        <v>418</v>
      </c>
      <c r="I46" s="94">
        <v>10.61</v>
      </c>
      <c r="J46" s="97" t="s">
        <v>182</v>
      </c>
      <c r="K46" s="98">
        <v>3.5200000000000002E-2</v>
      </c>
      <c r="L46" s="98">
        <v>4.8300000000000003E-2</v>
      </c>
      <c r="M46" s="94">
        <v>14866678.540000003</v>
      </c>
      <c r="N46" s="96">
        <v>88.76</v>
      </c>
      <c r="O46" s="94">
        <v>13195.66361</v>
      </c>
      <c r="P46" s="95">
        <f t="shared" si="2"/>
        <v>3.0009943715918249E-3</v>
      </c>
      <c r="Q46" s="95">
        <f>O46/'סכום נכסי הקרן'!$C$42</f>
        <v>2.0135118150659188E-4</v>
      </c>
    </row>
    <row r="47" spans="1:17" s="140" customFormat="1">
      <c r="A47" s="139"/>
      <c r="B47" s="87" t="s">
        <v>3589</v>
      </c>
      <c r="C47" s="97" t="s">
        <v>3323</v>
      </c>
      <c r="D47" s="84">
        <v>11898602</v>
      </c>
      <c r="E47" s="84"/>
      <c r="F47" s="84" t="s">
        <v>535</v>
      </c>
      <c r="G47" s="107">
        <v>43431</v>
      </c>
      <c r="H47" s="84" t="s">
        <v>418</v>
      </c>
      <c r="I47" s="94">
        <v>10.55</v>
      </c>
      <c r="J47" s="97" t="s">
        <v>182</v>
      </c>
      <c r="K47" s="98">
        <v>3.9599999999999996E-2</v>
      </c>
      <c r="L47" s="98">
        <v>4.7200000000000006E-2</v>
      </c>
      <c r="M47" s="94">
        <v>3095371.95</v>
      </c>
      <c r="N47" s="96">
        <v>93.11</v>
      </c>
      <c r="O47" s="94">
        <v>2882.1007999999997</v>
      </c>
      <c r="P47" s="95">
        <f t="shared" si="2"/>
        <v>6.5545534766479972E-4</v>
      </c>
      <c r="Q47" s="95">
        <f>O47/'סכום נכסי הקרן'!$C$42</f>
        <v>4.3977659513941915E-5</v>
      </c>
    </row>
    <row r="48" spans="1:17" s="140" customFormat="1">
      <c r="A48" s="139"/>
      <c r="B48" s="87" t="s">
        <v>3574</v>
      </c>
      <c r="C48" s="97" t="s">
        <v>3317</v>
      </c>
      <c r="D48" s="84">
        <v>22333</v>
      </c>
      <c r="E48" s="84"/>
      <c r="F48" s="84" t="s">
        <v>3324</v>
      </c>
      <c r="G48" s="107">
        <v>41639</v>
      </c>
      <c r="H48" s="84" t="s">
        <v>3312</v>
      </c>
      <c r="I48" s="94">
        <v>2.39</v>
      </c>
      <c r="J48" s="97" t="s">
        <v>182</v>
      </c>
      <c r="K48" s="98">
        <v>3.7000000000000005E-2</v>
      </c>
      <c r="L48" s="98">
        <v>1.2100000000000001E-2</v>
      </c>
      <c r="M48" s="94">
        <v>44528000.049999997</v>
      </c>
      <c r="N48" s="96">
        <v>108.16</v>
      </c>
      <c r="O48" s="94">
        <v>48161.48257</v>
      </c>
      <c r="P48" s="95">
        <f>O48/$O$10</f>
        <v>1.0953017778549432E-2</v>
      </c>
      <c r="Q48" s="95">
        <f>O48/'סכום נכסי הקרן'!$C$42</f>
        <v>7.34890772088925E-4</v>
      </c>
    </row>
    <row r="49" spans="1:17" s="140" customFormat="1">
      <c r="A49" s="139"/>
      <c r="B49" s="87" t="s">
        <v>3574</v>
      </c>
      <c r="C49" s="97" t="s">
        <v>3317</v>
      </c>
      <c r="D49" s="84">
        <v>22334</v>
      </c>
      <c r="E49" s="84"/>
      <c r="F49" s="84" t="s">
        <v>3324</v>
      </c>
      <c r="G49" s="107">
        <v>42004</v>
      </c>
      <c r="H49" s="84" t="s">
        <v>3312</v>
      </c>
      <c r="I49" s="94">
        <v>2.8400000000000007</v>
      </c>
      <c r="J49" s="97" t="s">
        <v>182</v>
      </c>
      <c r="K49" s="98">
        <v>3.7000000000000005E-2</v>
      </c>
      <c r="L49" s="98">
        <v>1.4700000000000006E-2</v>
      </c>
      <c r="M49" s="94">
        <v>17541333.389999997</v>
      </c>
      <c r="N49" s="96">
        <v>108.67</v>
      </c>
      <c r="O49" s="94">
        <v>19062.166159999997</v>
      </c>
      <c r="P49" s="95">
        <f>O49/$O$10</f>
        <v>4.3351706323550444E-3</v>
      </c>
      <c r="Q49" s="95">
        <f>O49/'סכום נכסי הקרן'!$C$42</f>
        <v>2.9086749949296207E-4</v>
      </c>
    </row>
    <row r="50" spans="1:17" s="140" customFormat="1">
      <c r="A50" s="139"/>
      <c r="B50" s="87" t="s">
        <v>3575</v>
      </c>
      <c r="C50" s="97" t="s">
        <v>3317</v>
      </c>
      <c r="D50" s="84">
        <v>458870</v>
      </c>
      <c r="E50" s="84"/>
      <c r="F50" s="84" t="s">
        <v>3324</v>
      </c>
      <c r="G50" s="107">
        <v>42759</v>
      </c>
      <c r="H50" s="84" t="s">
        <v>3312</v>
      </c>
      <c r="I50" s="94">
        <v>4.3299999999999992</v>
      </c>
      <c r="J50" s="97" t="s">
        <v>182</v>
      </c>
      <c r="K50" s="98">
        <v>2.4E-2</v>
      </c>
      <c r="L50" s="98">
        <v>1.7299999999999996E-2</v>
      </c>
      <c r="M50" s="94">
        <v>14625292.470000001</v>
      </c>
      <c r="N50" s="96">
        <v>104.68</v>
      </c>
      <c r="O50" s="94">
        <v>15309.756190000004</v>
      </c>
      <c r="P50" s="95">
        <f>O50/$O$10</f>
        <v>3.4817871623989598E-3</v>
      </c>
      <c r="Q50" s="95">
        <f>O50/'סכום נכסי הקרן'!$C$42</f>
        <v>2.3360988795578726E-4</v>
      </c>
    </row>
    <row r="51" spans="1:17" s="140" customFormat="1">
      <c r="A51" s="139"/>
      <c r="B51" s="87" t="s">
        <v>3575</v>
      </c>
      <c r="C51" s="97" t="s">
        <v>3317</v>
      </c>
      <c r="D51" s="84">
        <v>458869</v>
      </c>
      <c r="E51" s="84"/>
      <c r="F51" s="84" t="s">
        <v>3324</v>
      </c>
      <c r="G51" s="107">
        <v>42759</v>
      </c>
      <c r="H51" s="84" t="s">
        <v>3312</v>
      </c>
      <c r="I51" s="94">
        <v>4.1300000000000008</v>
      </c>
      <c r="J51" s="97" t="s">
        <v>182</v>
      </c>
      <c r="K51" s="98">
        <v>3.8800000000000001E-2</v>
      </c>
      <c r="L51" s="98">
        <v>3.8400000000000004E-2</v>
      </c>
      <c r="M51" s="94">
        <v>14625292.470000001</v>
      </c>
      <c r="N51" s="96">
        <v>102</v>
      </c>
      <c r="O51" s="94">
        <v>14917.79862</v>
      </c>
      <c r="P51" s="95">
        <f>O51/$O$10</f>
        <v>3.3926470860649875E-3</v>
      </c>
      <c r="Q51" s="95">
        <f>O51/'סכום נכסי הקרן'!$C$42</f>
        <v>2.2762905045094626E-4</v>
      </c>
    </row>
    <row r="52" spans="1:17" s="140" customFormat="1">
      <c r="A52" s="139"/>
      <c r="B52" s="87" t="s">
        <v>3555</v>
      </c>
      <c r="C52" s="97" t="s">
        <v>3317</v>
      </c>
      <c r="D52" s="84">
        <v>472710</v>
      </c>
      <c r="E52" s="84"/>
      <c r="F52" s="84" t="s">
        <v>3324</v>
      </c>
      <c r="G52" s="107">
        <v>42901</v>
      </c>
      <c r="H52" s="84" t="s">
        <v>3312</v>
      </c>
      <c r="I52" s="94">
        <v>3.1700000000000004</v>
      </c>
      <c r="J52" s="97" t="s">
        <v>182</v>
      </c>
      <c r="K52" s="98">
        <v>0.04</v>
      </c>
      <c r="L52" s="98">
        <v>3.3399999999999992E-2</v>
      </c>
      <c r="M52" s="94">
        <v>47233090</v>
      </c>
      <c r="N52" s="96">
        <v>102.32</v>
      </c>
      <c r="O52" s="94">
        <v>48328.896630000003</v>
      </c>
      <c r="P52" s="95">
        <f t="shared" si="2"/>
        <v>1.0991091547829563E-2</v>
      </c>
      <c r="Q52" s="95">
        <f>O52/'סכום נכסי הקרן'!$C$42</f>
        <v>7.3744532484035089E-4</v>
      </c>
    </row>
    <row r="53" spans="1:17" s="140" customFormat="1">
      <c r="A53" s="139"/>
      <c r="B53" s="87" t="s">
        <v>3556</v>
      </c>
      <c r="C53" s="97" t="s">
        <v>3317</v>
      </c>
      <c r="D53" s="84">
        <v>454099</v>
      </c>
      <c r="E53" s="84"/>
      <c r="F53" s="84" t="s">
        <v>3324</v>
      </c>
      <c r="G53" s="107">
        <v>42719</v>
      </c>
      <c r="H53" s="84" t="s">
        <v>3312</v>
      </c>
      <c r="I53" s="94">
        <v>3.1599999999999993</v>
      </c>
      <c r="J53" s="97" t="s">
        <v>182</v>
      </c>
      <c r="K53" s="98">
        <v>4.1500000000000002E-2</v>
      </c>
      <c r="L53" s="98">
        <v>2.9499999999999992E-2</v>
      </c>
      <c r="M53" s="94">
        <v>115813040</v>
      </c>
      <c r="N53" s="96">
        <v>104.03</v>
      </c>
      <c r="O53" s="94">
        <v>120480.31066000003</v>
      </c>
      <c r="P53" s="95">
        <f t="shared" si="2"/>
        <v>2.739996599369925E-2</v>
      </c>
      <c r="Q53" s="95">
        <f>O53/'סכום נכסי הקרן'!$C$42</f>
        <v>1.8383958258293494E-3</v>
      </c>
    </row>
    <row r="54" spans="1:17" s="140" customFormat="1">
      <c r="A54" s="139"/>
      <c r="B54" s="87" t="s">
        <v>3557</v>
      </c>
      <c r="C54" s="97" t="s">
        <v>3323</v>
      </c>
      <c r="D54" s="84">
        <v>11898420</v>
      </c>
      <c r="E54" s="84"/>
      <c r="F54" s="84" t="s">
        <v>535</v>
      </c>
      <c r="G54" s="107">
        <v>42033</v>
      </c>
      <c r="H54" s="84" t="s">
        <v>418</v>
      </c>
      <c r="I54" s="94">
        <v>5.7600000000000007</v>
      </c>
      <c r="J54" s="97" t="s">
        <v>182</v>
      </c>
      <c r="K54" s="98">
        <v>5.5E-2</v>
      </c>
      <c r="L54" s="98">
        <v>3.15E-2</v>
      </c>
      <c r="M54" s="94">
        <v>2218564.75</v>
      </c>
      <c r="N54" s="96">
        <v>114.81</v>
      </c>
      <c r="O54" s="94">
        <v>2547.1340299999997</v>
      </c>
      <c r="P54" s="95">
        <f t="shared" si="2"/>
        <v>5.79276276937466E-4</v>
      </c>
      <c r="Q54" s="95">
        <f>O54/'סכום נכסי הקרן'!$C$42</f>
        <v>3.8866438365970649E-5</v>
      </c>
    </row>
    <row r="55" spans="1:17" s="140" customFormat="1">
      <c r="A55" s="139"/>
      <c r="B55" s="87" t="s">
        <v>3557</v>
      </c>
      <c r="C55" s="97" t="s">
        <v>3323</v>
      </c>
      <c r="D55" s="84">
        <v>11898421</v>
      </c>
      <c r="E55" s="84"/>
      <c r="F55" s="84" t="s">
        <v>535</v>
      </c>
      <c r="G55" s="107">
        <v>42054</v>
      </c>
      <c r="H55" s="84" t="s">
        <v>418</v>
      </c>
      <c r="I55" s="94">
        <v>5.7600000000000007</v>
      </c>
      <c r="J55" s="97" t="s">
        <v>182</v>
      </c>
      <c r="K55" s="98">
        <v>5.5E-2</v>
      </c>
      <c r="L55" s="98">
        <v>3.1499999999999993E-2</v>
      </c>
      <c r="M55" s="94">
        <v>4333768</v>
      </c>
      <c r="N55" s="96">
        <v>115.85</v>
      </c>
      <c r="O55" s="94">
        <v>5020.6701299999995</v>
      </c>
      <c r="P55" s="95">
        <f t="shared" si="2"/>
        <v>1.1418147087601603E-3</v>
      </c>
      <c r="Q55" s="95">
        <f>O55/'סכום נכסי הקרן'!$C$42</f>
        <v>7.6609854002663086E-5</v>
      </c>
    </row>
    <row r="56" spans="1:17" s="140" customFormat="1">
      <c r="A56" s="139"/>
      <c r="B56" s="87" t="s">
        <v>3557</v>
      </c>
      <c r="C56" s="97" t="s">
        <v>3323</v>
      </c>
      <c r="D56" s="84">
        <v>11898422</v>
      </c>
      <c r="E56" s="84"/>
      <c r="F56" s="84" t="s">
        <v>535</v>
      </c>
      <c r="G56" s="107">
        <v>42565</v>
      </c>
      <c r="H56" s="84" t="s">
        <v>418</v>
      </c>
      <c r="I56" s="94">
        <v>5.76</v>
      </c>
      <c r="J56" s="97" t="s">
        <v>182</v>
      </c>
      <c r="K56" s="98">
        <v>5.5E-2</v>
      </c>
      <c r="L56" s="98">
        <v>3.15E-2</v>
      </c>
      <c r="M56" s="94">
        <v>5289749.28</v>
      </c>
      <c r="N56" s="96">
        <v>116.32</v>
      </c>
      <c r="O56" s="94">
        <v>6153.0363899999993</v>
      </c>
      <c r="P56" s="95">
        <f t="shared" si="2"/>
        <v>1.3993405803855348E-3</v>
      </c>
      <c r="Q56" s="95">
        <f>O56/'סכום נכסי הקרן'!$C$42</f>
        <v>9.3888506375736162E-5</v>
      </c>
    </row>
    <row r="57" spans="1:17" s="140" customFormat="1">
      <c r="A57" s="139"/>
      <c r="B57" s="87" t="s">
        <v>3557</v>
      </c>
      <c r="C57" s="97" t="s">
        <v>3323</v>
      </c>
      <c r="D57" s="84">
        <v>11896110</v>
      </c>
      <c r="E57" s="84"/>
      <c r="F57" s="84" t="s">
        <v>535</v>
      </c>
      <c r="G57" s="107">
        <v>41367</v>
      </c>
      <c r="H57" s="84" t="s">
        <v>418</v>
      </c>
      <c r="I57" s="94">
        <v>5.97</v>
      </c>
      <c r="J57" s="97" t="s">
        <v>182</v>
      </c>
      <c r="K57" s="98">
        <v>5.0999999999999997E-2</v>
      </c>
      <c r="L57" s="98">
        <v>1.7100000000000004E-2</v>
      </c>
      <c r="M57" s="94">
        <v>26821375.289999999</v>
      </c>
      <c r="N57" s="96">
        <v>128.88</v>
      </c>
      <c r="O57" s="94">
        <v>34567.388899999998</v>
      </c>
      <c r="P57" s="95">
        <f t="shared" si="2"/>
        <v>7.8614113390183434E-3</v>
      </c>
      <c r="Q57" s="95">
        <f>O57/'סכום נכסי הקרן'!$C$42</f>
        <v>5.2745999006357277E-4</v>
      </c>
    </row>
    <row r="58" spans="1:17" s="140" customFormat="1">
      <c r="A58" s="139"/>
      <c r="B58" s="87" t="s">
        <v>3557</v>
      </c>
      <c r="C58" s="97" t="s">
        <v>3323</v>
      </c>
      <c r="D58" s="84">
        <v>11898200</v>
      </c>
      <c r="E58" s="84"/>
      <c r="F58" s="84" t="s">
        <v>535</v>
      </c>
      <c r="G58" s="107">
        <v>41207</v>
      </c>
      <c r="H58" s="84" t="s">
        <v>418</v>
      </c>
      <c r="I58" s="94">
        <v>5.9</v>
      </c>
      <c r="J58" s="97" t="s">
        <v>182</v>
      </c>
      <c r="K58" s="98">
        <v>5.5E-2</v>
      </c>
      <c r="L58" s="98">
        <v>0.02</v>
      </c>
      <c r="M58" s="94">
        <v>381247.71</v>
      </c>
      <c r="N58" s="96">
        <v>123.98</v>
      </c>
      <c r="O58" s="94">
        <v>472.67088999999999</v>
      </c>
      <c r="P58" s="95">
        <f t="shared" si="2"/>
        <v>1.0749612315293772E-4</v>
      </c>
      <c r="Q58" s="95">
        <f>O58/'סכום נכסי הקרן'!$C$42</f>
        <v>7.2124331885171724E-6</v>
      </c>
    </row>
    <row r="59" spans="1:17" s="140" customFormat="1">
      <c r="A59" s="139"/>
      <c r="B59" s="87" t="s">
        <v>3557</v>
      </c>
      <c r="C59" s="97" t="s">
        <v>3323</v>
      </c>
      <c r="D59" s="84">
        <v>11898230</v>
      </c>
      <c r="E59" s="84"/>
      <c r="F59" s="84" t="s">
        <v>535</v>
      </c>
      <c r="G59" s="107">
        <v>41239</v>
      </c>
      <c r="H59" s="84" t="s">
        <v>418</v>
      </c>
      <c r="I59" s="94">
        <v>5.7600000000000007</v>
      </c>
      <c r="J59" s="97" t="s">
        <v>182</v>
      </c>
      <c r="K59" s="98">
        <v>5.5E-2</v>
      </c>
      <c r="L59" s="98">
        <v>3.15E-2</v>
      </c>
      <c r="M59" s="94">
        <v>3362136.44</v>
      </c>
      <c r="N59" s="96">
        <v>116.34</v>
      </c>
      <c r="O59" s="94">
        <v>3911.50936</v>
      </c>
      <c r="P59" s="95">
        <f t="shared" si="2"/>
        <v>8.8956629395228596E-4</v>
      </c>
      <c r="Q59" s="95">
        <f>O59/'סכום נכסי הקרן'!$C$42</f>
        <v>5.9685291652421339E-5</v>
      </c>
    </row>
    <row r="60" spans="1:17" s="140" customFormat="1">
      <c r="A60" s="139"/>
      <c r="B60" s="87" t="s">
        <v>3557</v>
      </c>
      <c r="C60" s="97" t="s">
        <v>3323</v>
      </c>
      <c r="D60" s="84">
        <v>11898120</v>
      </c>
      <c r="E60" s="84"/>
      <c r="F60" s="84" t="s">
        <v>535</v>
      </c>
      <c r="G60" s="107">
        <v>41269</v>
      </c>
      <c r="H60" s="84" t="s">
        <v>418</v>
      </c>
      <c r="I60" s="94">
        <v>5.9000000000000012</v>
      </c>
      <c r="J60" s="97" t="s">
        <v>182</v>
      </c>
      <c r="K60" s="98">
        <v>5.5E-2</v>
      </c>
      <c r="L60" s="98">
        <v>2.0799999999999999E-2</v>
      </c>
      <c r="M60" s="94">
        <v>915359.12</v>
      </c>
      <c r="N60" s="96">
        <v>124.25</v>
      </c>
      <c r="O60" s="94">
        <v>1137.3336899999999</v>
      </c>
      <c r="P60" s="95">
        <f t="shared" si="2"/>
        <v>2.5865557831628911E-4</v>
      </c>
      <c r="Q60" s="95">
        <f>O60/'סכום נכסי הקרן'!$C$42</f>
        <v>1.7354449841780399E-5</v>
      </c>
    </row>
    <row r="61" spans="1:17" s="140" customFormat="1">
      <c r="A61" s="139"/>
      <c r="B61" s="87" t="s">
        <v>3557</v>
      </c>
      <c r="C61" s="97" t="s">
        <v>3323</v>
      </c>
      <c r="D61" s="84">
        <v>11898130</v>
      </c>
      <c r="E61" s="84"/>
      <c r="F61" s="84" t="s">
        <v>535</v>
      </c>
      <c r="G61" s="107">
        <v>41298</v>
      </c>
      <c r="H61" s="84" t="s">
        <v>418</v>
      </c>
      <c r="I61" s="94">
        <v>5.76</v>
      </c>
      <c r="J61" s="97" t="s">
        <v>182</v>
      </c>
      <c r="K61" s="98">
        <v>5.5E-2</v>
      </c>
      <c r="L61" s="98">
        <v>3.1499999999999993E-2</v>
      </c>
      <c r="M61" s="94">
        <v>1852218.77</v>
      </c>
      <c r="N61" s="96">
        <v>116.66</v>
      </c>
      <c r="O61" s="94">
        <v>2160.7984100000003</v>
      </c>
      <c r="P61" s="95">
        <f t="shared" si="2"/>
        <v>4.9141476004590015E-4</v>
      </c>
      <c r="Q61" s="95">
        <f>O61/'סכום נכסי הקרן'!$C$42</f>
        <v>3.2971385578619278E-5</v>
      </c>
    </row>
    <row r="62" spans="1:17" s="140" customFormat="1">
      <c r="A62" s="139"/>
      <c r="B62" s="87" t="s">
        <v>3557</v>
      </c>
      <c r="C62" s="97" t="s">
        <v>3323</v>
      </c>
      <c r="D62" s="84">
        <v>11898140</v>
      </c>
      <c r="E62" s="84"/>
      <c r="F62" s="84" t="s">
        <v>535</v>
      </c>
      <c r="G62" s="107">
        <v>41330</v>
      </c>
      <c r="H62" s="84" t="s">
        <v>418</v>
      </c>
      <c r="I62" s="94">
        <v>5.76</v>
      </c>
      <c r="J62" s="97" t="s">
        <v>182</v>
      </c>
      <c r="K62" s="98">
        <v>5.5E-2</v>
      </c>
      <c r="L62" s="98">
        <v>3.15E-2</v>
      </c>
      <c r="M62" s="94">
        <v>2871254.87</v>
      </c>
      <c r="N62" s="96">
        <v>116.88</v>
      </c>
      <c r="O62" s="94">
        <v>3355.9225999999999</v>
      </c>
      <c r="P62" s="95">
        <f t="shared" si="2"/>
        <v>7.6321321395808172E-4</v>
      </c>
      <c r="Q62" s="95">
        <f>O62/'סכום נכסי הקרן'!$C$42</f>
        <v>5.1207654311723827E-5</v>
      </c>
    </row>
    <row r="63" spans="1:17" s="140" customFormat="1">
      <c r="A63" s="139"/>
      <c r="B63" s="87" t="s">
        <v>3557</v>
      </c>
      <c r="C63" s="97" t="s">
        <v>3323</v>
      </c>
      <c r="D63" s="84">
        <v>11898150</v>
      </c>
      <c r="E63" s="84"/>
      <c r="F63" s="84" t="s">
        <v>535</v>
      </c>
      <c r="G63" s="107">
        <v>41389</v>
      </c>
      <c r="H63" s="84" t="s">
        <v>418</v>
      </c>
      <c r="I63" s="94">
        <v>5.89</v>
      </c>
      <c r="J63" s="97" t="s">
        <v>182</v>
      </c>
      <c r="K63" s="98">
        <v>5.5E-2</v>
      </c>
      <c r="L63" s="98">
        <v>2.1299999999999999E-2</v>
      </c>
      <c r="M63" s="94">
        <v>1256791.3700000001</v>
      </c>
      <c r="N63" s="96">
        <v>123.6</v>
      </c>
      <c r="O63" s="94">
        <v>1553.3940600000001</v>
      </c>
      <c r="P63" s="95">
        <f t="shared" si="2"/>
        <v>3.5327718019360563E-4</v>
      </c>
      <c r="Q63" s="95">
        <f>O63/'סכום נכסי הקרן'!$C$42</f>
        <v>2.3703069324174876E-5</v>
      </c>
    </row>
    <row r="64" spans="1:17" s="140" customFormat="1">
      <c r="A64" s="139"/>
      <c r="B64" s="87" t="s">
        <v>3557</v>
      </c>
      <c r="C64" s="97" t="s">
        <v>3323</v>
      </c>
      <c r="D64" s="84">
        <v>11898160</v>
      </c>
      <c r="E64" s="84"/>
      <c r="F64" s="84" t="s">
        <v>535</v>
      </c>
      <c r="G64" s="107">
        <v>41422</v>
      </c>
      <c r="H64" s="84" t="s">
        <v>418</v>
      </c>
      <c r="I64" s="94">
        <v>5.8800000000000008</v>
      </c>
      <c r="J64" s="97" t="s">
        <v>182</v>
      </c>
      <c r="K64" s="98">
        <v>5.5E-2</v>
      </c>
      <c r="L64" s="98">
        <v>2.2000000000000002E-2</v>
      </c>
      <c r="M64" s="94">
        <v>460305.61</v>
      </c>
      <c r="N64" s="96">
        <v>122.62</v>
      </c>
      <c r="O64" s="94">
        <v>564.42670999999996</v>
      </c>
      <c r="P64" s="95">
        <f t="shared" si="2"/>
        <v>1.2836348591081516E-4</v>
      </c>
      <c r="Q64" s="95">
        <f>O64/'סכום נכסי הקרן'!$C$42</f>
        <v>8.6125251666959173E-6</v>
      </c>
    </row>
    <row r="65" spans="1:17" s="140" customFormat="1">
      <c r="A65" s="139"/>
      <c r="B65" s="87" t="s">
        <v>3557</v>
      </c>
      <c r="C65" s="97" t="s">
        <v>3323</v>
      </c>
      <c r="D65" s="84">
        <v>11898270</v>
      </c>
      <c r="E65" s="84"/>
      <c r="F65" s="84" t="s">
        <v>535</v>
      </c>
      <c r="G65" s="107">
        <v>41450</v>
      </c>
      <c r="H65" s="84" t="s">
        <v>418</v>
      </c>
      <c r="I65" s="94">
        <v>5.879999999999999</v>
      </c>
      <c r="J65" s="97" t="s">
        <v>182</v>
      </c>
      <c r="K65" s="98">
        <v>5.5E-2</v>
      </c>
      <c r="L65" s="98">
        <v>2.2100000000000005E-2</v>
      </c>
      <c r="M65" s="94">
        <v>758318.12</v>
      </c>
      <c r="N65" s="96">
        <v>122.44</v>
      </c>
      <c r="O65" s="94">
        <v>928.48469</v>
      </c>
      <c r="P65" s="95">
        <f t="shared" si="2"/>
        <v>2.1115856020212541E-4</v>
      </c>
      <c r="Q65" s="95">
        <f>O65/'סכום נכסי הקרן'!$C$42</f>
        <v>1.4167645892443427E-5</v>
      </c>
    </row>
    <row r="66" spans="1:17" s="140" customFormat="1">
      <c r="A66" s="139"/>
      <c r="B66" s="87" t="s">
        <v>3557</v>
      </c>
      <c r="C66" s="97" t="s">
        <v>3323</v>
      </c>
      <c r="D66" s="84">
        <v>11898280</v>
      </c>
      <c r="E66" s="84"/>
      <c r="F66" s="84" t="s">
        <v>535</v>
      </c>
      <c r="G66" s="107">
        <v>41480</v>
      </c>
      <c r="H66" s="84" t="s">
        <v>418</v>
      </c>
      <c r="I66" s="94">
        <v>5.8499999999999988</v>
      </c>
      <c r="J66" s="97" t="s">
        <v>182</v>
      </c>
      <c r="K66" s="98">
        <v>5.5E-2</v>
      </c>
      <c r="L66" s="98">
        <v>2.4499999999999997E-2</v>
      </c>
      <c r="M66" s="94">
        <v>665952.66</v>
      </c>
      <c r="N66" s="96">
        <v>119.78</v>
      </c>
      <c r="O66" s="94">
        <v>797.67806000000007</v>
      </c>
      <c r="P66" s="95">
        <f t="shared" si="2"/>
        <v>1.8141015405910961E-4</v>
      </c>
      <c r="Q66" s="95">
        <f>O66/'סכום נכסי הקרן'!$C$42</f>
        <v>1.2171681894131439E-5</v>
      </c>
    </row>
    <row r="67" spans="1:17" s="140" customFormat="1">
      <c r="A67" s="139"/>
      <c r="B67" s="87" t="s">
        <v>3558</v>
      </c>
      <c r="C67" s="97" t="s">
        <v>3323</v>
      </c>
      <c r="D67" s="84">
        <v>11898290</v>
      </c>
      <c r="E67" s="84"/>
      <c r="F67" s="84" t="s">
        <v>535</v>
      </c>
      <c r="G67" s="107">
        <v>41512</v>
      </c>
      <c r="H67" s="84" t="s">
        <v>418</v>
      </c>
      <c r="I67" s="94">
        <v>5.7600000000000007</v>
      </c>
      <c r="J67" s="97" t="s">
        <v>182</v>
      </c>
      <c r="K67" s="98">
        <v>5.5E-2</v>
      </c>
      <c r="L67" s="98">
        <v>3.15E-2</v>
      </c>
      <c r="M67" s="94">
        <v>2076228.06</v>
      </c>
      <c r="N67" s="96">
        <v>114.81</v>
      </c>
      <c r="O67" s="94">
        <v>2383.7172999999998</v>
      </c>
      <c r="P67" s="95">
        <f t="shared" si="2"/>
        <v>5.4211159151897038E-4</v>
      </c>
      <c r="Q67" s="95">
        <f>O67/'סכום נכסי הקרן'!$C$42</f>
        <v>3.6372880433915752E-5</v>
      </c>
    </row>
    <row r="68" spans="1:17" s="140" customFormat="1">
      <c r="A68" s="139"/>
      <c r="B68" s="87" t="s">
        <v>3557</v>
      </c>
      <c r="C68" s="97" t="s">
        <v>3323</v>
      </c>
      <c r="D68" s="84">
        <v>11896120</v>
      </c>
      <c r="E68" s="84"/>
      <c r="F68" s="84" t="s">
        <v>535</v>
      </c>
      <c r="G68" s="107">
        <v>41445</v>
      </c>
      <c r="H68" s="84" t="s">
        <v>418</v>
      </c>
      <c r="I68" s="94">
        <v>5.7600000000000007</v>
      </c>
      <c r="J68" s="97" t="s">
        <v>182</v>
      </c>
      <c r="K68" s="98">
        <v>5.5888E-2</v>
      </c>
      <c r="L68" s="98">
        <v>3.15E-2</v>
      </c>
      <c r="M68" s="94">
        <v>1044885.03</v>
      </c>
      <c r="N68" s="96">
        <v>119.03</v>
      </c>
      <c r="O68" s="94">
        <v>1243.7267300000001</v>
      </c>
      <c r="P68" s="95">
        <f t="shared" si="2"/>
        <v>2.8285177819323829E-4</v>
      </c>
      <c r="Q68" s="95">
        <f>O68/'סכום נכסי הקרן'!$C$42</f>
        <v>1.897788955206854E-5</v>
      </c>
    </row>
    <row r="69" spans="1:17" s="140" customFormat="1">
      <c r="A69" s="139"/>
      <c r="B69" s="87" t="s">
        <v>3557</v>
      </c>
      <c r="C69" s="97" t="s">
        <v>3323</v>
      </c>
      <c r="D69" s="84">
        <v>11898300</v>
      </c>
      <c r="E69" s="84"/>
      <c r="F69" s="84" t="s">
        <v>535</v>
      </c>
      <c r="G69" s="107">
        <v>41547</v>
      </c>
      <c r="H69" s="84" t="s">
        <v>418</v>
      </c>
      <c r="I69" s="94">
        <v>5.76</v>
      </c>
      <c r="J69" s="97" t="s">
        <v>182</v>
      </c>
      <c r="K69" s="98">
        <v>5.5E-2</v>
      </c>
      <c r="L69" s="98">
        <v>3.15E-2</v>
      </c>
      <c r="M69" s="94">
        <v>1519194.32</v>
      </c>
      <c r="N69" s="96">
        <v>114.59</v>
      </c>
      <c r="O69" s="94">
        <v>1740.84475</v>
      </c>
      <c r="P69" s="95">
        <f t="shared" si="2"/>
        <v>3.9590773537195211E-4</v>
      </c>
      <c r="Q69" s="95">
        <f>O69/'סכום נכסי הקרן'!$C$42</f>
        <v>2.6563358811785259E-5</v>
      </c>
    </row>
    <row r="70" spans="1:17" s="140" customFormat="1">
      <c r="A70" s="139"/>
      <c r="B70" s="87" t="s">
        <v>3557</v>
      </c>
      <c r="C70" s="97" t="s">
        <v>3323</v>
      </c>
      <c r="D70" s="84">
        <v>11898310</v>
      </c>
      <c r="E70" s="84"/>
      <c r="F70" s="84" t="s">
        <v>535</v>
      </c>
      <c r="G70" s="107">
        <v>41571</v>
      </c>
      <c r="H70" s="84" t="s">
        <v>418</v>
      </c>
      <c r="I70" s="94">
        <v>5.8199999999999994</v>
      </c>
      <c r="J70" s="97" t="s">
        <v>182</v>
      </c>
      <c r="K70" s="98">
        <v>5.5E-2</v>
      </c>
      <c r="L70" s="98">
        <v>2.64E-2</v>
      </c>
      <c r="M70" s="94">
        <v>740751.9</v>
      </c>
      <c r="N70" s="96">
        <v>117.94</v>
      </c>
      <c r="O70" s="94">
        <v>873.64278999999999</v>
      </c>
      <c r="P70" s="95">
        <f t="shared" si="2"/>
        <v>1.9868626338617152E-4</v>
      </c>
      <c r="Q70" s="95">
        <f>O70/'סכום נכסי הקרן'!$C$42</f>
        <v>1.3330819364621204E-5</v>
      </c>
    </row>
    <row r="71" spans="1:17" s="140" customFormat="1">
      <c r="A71" s="139"/>
      <c r="B71" s="87" t="s">
        <v>3557</v>
      </c>
      <c r="C71" s="97" t="s">
        <v>3323</v>
      </c>
      <c r="D71" s="84">
        <v>11898320</v>
      </c>
      <c r="E71" s="84"/>
      <c r="F71" s="84" t="s">
        <v>535</v>
      </c>
      <c r="G71" s="107">
        <v>41597</v>
      </c>
      <c r="H71" s="84" t="s">
        <v>418</v>
      </c>
      <c r="I71" s="94">
        <v>5.81</v>
      </c>
      <c r="J71" s="97" t="s">
        <v>182</v>
      </c>
      <c r="K71" s="98">
        <v>5.5E-2</v>
      </c>
      <c r="L71" s="98">
        <v>2.7099999999999996E-2</v>
      </c>
      <c r="M71" s="94">
        <v>191306.23</v>
      </c>
      <c r="N71" s="96">
        <v>117.4</v>
      </c>
      <c r="O71" s="94">
        <v>224.59351000000001</v>
      </c>
      <c r="P71" s="95">
        <f t="shared" si="2"/>
        <v>5.1077678192347637E-5</v>
      </c>
      <c r="Q71" s="95">
        <f>O71/'סכום נכסי הקרן'!$C$42</f>
        <v>3.4270476979226786E-6</v>
      </c>
    </row>
    <row r="72" spans="1:17" s="140" customFormat="1">
      <c r="A72" s="139"/>
      <c r="B72" s="87" t="s">
        <v>3557</v>
      </c>
      <c r="C72" s="97" t="s">
        <v>3323</v>
      </c>
      <c r="D72" s="84">
        <v>11898330</v>
      </c>
      <c r="E72" s="84"/>
      <c r="F72" s="84" t="s">
        <v>535</v>
      </c>
      <c r="G72" s="107">
        <v>41630</v>
      </c>
      <c r="H72" s="84" t="s">
        <v>418</v>
      </c>
      <c r="I72" s="94">
        <v>5.7599999999999989</v>
      </c>
      <c r="J72" s="97" t="s">
        <v>182</v>
      </c>
      <c r="K72" s="98">
        <v>5.5E-2</v>
      </c>
      <c r="L72" s="98">
        <v>3.1600000000000003E-2</v>
      </c>
      <c r="M72" s="94">
        <v>2176447.31</v>
      </c>
      <c r="N72" s="96">
        <v>114.69</v>
      </c>
      <c r="O72" s="94">
        <v>2496.1674400000002</v>
      </c>
      <c r="P72" s="95">
        <f t="shared" si="2"/>
        <v>5.6768531385673721E-4</v>
      </c>
      <c r="Q72" s="95">
        <f>O72/'סכום נכסי הקרן'!$C$42</f>
        <v>3.8088744767743047E-5</v>
      </c>
    </row>
    <row r="73" spans="1:17" s="140" customFormat="1">
      <c r="A73" s="139"/>
      <c r="B73" s="87" t="s">
        <v>3557</v>
      </c>
      <c r="C73" s="97" t="s">
        <v>3323</v>
      </c>
      <c r="D73" s="84">
        <v>11898340</v>
      </c>
      <c r="E73" s="84"/>
      <c r="F73" s="84" t="s">
        <v>535</v>
      </c>
      <c r="G73" s="107">
        <v>41666</v>
      </c>
      <c r="H73" s="84" t="s">
        <v>418</v>
      </c>
      <c r="I73" s="94">
        <v>5.7600000000000007</v>
      </c>
      <c r="J73" s="97" t="s">
        <v>182</v>
      </c>
      <c r="K73" s="98">
        <v>5.5E-2</v>
      </c>
      <c r="L73" s="98">
        <v>3.1599999999999996E-2</v>
      </c>
      <c r="M73" s="94">
        <v>420967.98</v>
      </c>
      <c r="N73" s="96">
        <v>114.57</v>
      </c>
      <c r="O73" s="94">
        <v>482.30302</v>
      </c>
      <c r="P73" s="95">
        <f t="shared" si="2"/>
        <v>1.0968668883957247E-4</v>
      </c>
      <c r="Q73" s="95">
        <f>O73/'סכום נכסי הקרן'!$C$42</f>
        <v>7.3594088021161229E-6</v>
      </c>
    </row>
    <row r="74" spans="1:17" s="140" customFormat="1">
      <c r="A74" s="139"/>
      <c r="B74" s="87" t="s">
        <v>3557</v>
      </c>
      <c r="C74" s="97" t="s">
        <v>3323</v>
      </c>
      <c r="D74" s="84">
        <v>11898350</v>
      </c>
      <c r="E74" s="84"/>
      <c r="F74" s="84" t="s">
        <v>535</v>
      </c>
      <c r="G74" s="107">
        <v>41696</v>
      </c>
      <c r="H74" s="84" t="s">
        <v>418</v>
      </c>
      <c r="I74" s="94">
        <v>5.76</v>
      </c>
      <c r="J74" s="97" t="s">
        <v>182</v>
      </c>
      <c r="K74" s="98">
        <v>5.5E-2</v>
      </c>
      <c r="L74" s="98">
        <v>3.1599999999999996E-2</v>
      </c>
      <c r="M74" s="94">
        <v>405181.52</v>
      </c>
      <c r="N74" s="96">
        <v>115.26</v>
      </c>
      <c r="O74" s="94">
        <v>467.01218999999998</v>
      </c>
      <c r="P74" s="95">
        <f t="shared" si="2"/>
        <v>1.0620920592373088E-4</v>
      </c>
      <c r="Q74" s="95">
        <f>O74/'סכום נכסי הקרן'!$C$42</f>
        <v>7.1260877068145394E-6</v>
      </c>
    </row>
    <row r="75" spans="1:17" s="140" customFormat="1">
      <c r="A75" s="139"/>
      <c r="B75" s="87" t="s">
        <v>3557</v>
      </c>
      <c r="C75" s="97" t="s">
        <v>3323</v>
      </c>
      <c r="D75" s="84">
        <v>11898360</v>
      </c>
      <c r="E75" s="84"/>
      <c r="F75" s="84" t="s">
        <v>535</v>
      </c>
      <c r="G75" s="107">
        <v>41725</v>
      </c>
      <c r="H75" s="84" t="s">
        <v>418</v>
      </c>
      <c r="I75" s="94">
        <v>5.76</v>
      </c>
      <c r="J75" s="97" t="s">
        <v>182</v>
      </c>
      <c r="K75" s="98">
        <v>5.5E-2</v>
      </c>
      <c r="L75" s="98">
        <v>3.15E-2</v>
      </c>
      <c r="M75" s="94">
        <v>806931.39</v>
      </c>
      <c r="N75" s="96">
        <v>115.49</v>
      </c>
      <c r="O75" s="94">
        <v>931.92505000000006</v>
      </c>
      <c r="P75" s="95">
        <f t="shared" si="2"/>
        <v>2.1194097640349219E-4</v>
      </c>
      <c r="Q75" s="95">
        <f>O75/'סכום נכסי הקרן'!$C$42</f>
        <v>1.4220141967766464E-5</v>
      </c>
    </row>
    <row r="76" spans="1:17" s="140" customFormat="1">
      <c r="A76" s="139"/>
      <c r="B76" s="87" t="s">
        <v>3557</v>
      </c>
      <c r="C76" s="97" t="s">
        <v>3323</v>
      </c>
      <c r="D76" s="84">
        <v>11898380</v>
      </c>
      <c r="E76" s="84"/>
      <c r="F76" s="84" t="s">
        <v>535</v>
      </c>
      <c r="G76" s="107">
        <v>41787</v>
      </c>
      <c r="H76" s="84" t="s">
        <v>418</v>
      </c>
      <c r="I76" s="94">
        <v>5.7600000000000007</v>
      </c>
      <c r="J76" s="97" t="s">
        <v>182</v>
      </c>
      <c r="K76" s="98">
        <v>5.5E-2</v>
      </c>
      <c r="L76" s="98">
        <v>3.1499999999999993E-2</v>
      </c>
      <c r="M76" s="94">
        <v>508017.38</v>
      </c>
      <c r="N76" s="96">
        <v>115.04</v>
      </c>
      <c r="O76" s="94">
        <v>584.42316000000005</v>
      </c>
      <c r="P76" s="95">
        <f t="shared" si="2"/>
        <v>1.3291113396212963E-4</v>
      </c>
      <c r="Q76" s="95">
        <f>O76/'סכום נכסי הקרן'!$C$42</f>
        <v>8.9176488006741484E-6</v>
      </c>
    </row>
    <row r="77" spans="1:17" s="140" customFormat="1">
      <c r="A77" s="139"/>
      <c r="B77" s="87" t="s">
        <v>3557</v>
      </c>
      <c r="C77" s="97" t="s">
        <v>3323</v>
      </c>
      <c r="D77" s="84">
        <v>11898390</v>
      </c>
      <c r="E77" s="84"/>
      <c r="F77" s="84" t="s">
        <v>535</v>
      </c>
      <c r="G77" s="107">
        <v>41815</v>
      </c>
      <c r="H77" s="84" t="s">
        <v>418</v>
      </c>
      <c r="I77" s="94">
        <v>5.7600000000000007</v>
      </c>
      <c r="J77" s="97" t="s">
        <v>182</v>
      </c>
      <c r="K77" s="98">
        <v>5.5E-2</v>
      </c>
      <c r="L77" s="98">
        <v>3.15E-2</v>
      </c>
      <c r="M77" s="94">
        <v>285634.74</v>
      </c>
      <c r="N77" s="96">
        <v>114.93</v>
      </c>
      <c r="O77" s="94">
        <v>328.27999</v>
      </c>
      <c r="P77" s="95">
        <f t="shared" si="2"/>
        <v>7.4658344696634831E-5</v>
      </c>
      <c r="Q77" s="95">
        <f>O77/'סכום נכסי הקרן'!$C$42</f>
        <v>5.0091883064812511E-6</v>
      </c>
    </row>
    <row r="78" spans="1:17" s="140" customFormat="1">
      <c r="A78" s="139"/>
      <c r="B78" s="87" t="s">
        <v>3557</v>
      </c>
      <c r="C78" s="97" t="s">
        <v>3323</v>
      </c>
      <c r="D78" s="84">
        <v>11898400</v>
      </c>
      <c r="E78" s="84"/>
      <c r="F78" s="84" t="s">
        <v>535</v>
      </c>
      <c r="G78" s="107">
        <v>41836</v>
      </c>
      <c r="H78" s="84" t="s">
        <v>418</v>
      </c>
      <c r="I78" s="94">
        <v>5.76</v>
      </c>
      <c r="J78" s="97" t="s">
        <v>182</v>
      </c>
      <c r="K78" s="98">
        <v>5.5E-2</v>
      </c>
      <c r="L78" s="98">
        <v>3.1599999999999996E-2</v>
      </c>
      <c r="M78" s="94">
        <v>849158.59</v>
      </c>
      <c r="N78" s="96">
        <v>114.58</v>
      </c>
      <c r="O78" s="94">
        <v>972.96591000000001</v>
      </c>
      <c r="P78" s="95">
        <f t="shared" si="2"/>
        <v>2.2127460247228282E-4</v>
      </c>
      <c r="Q78" s="95">
        <f>O78/'סכום נכסי הקרן'!$C$42</f>
        <v>1.4846379942246523E-5</v>
      </c>
    </row>
    <row r="79" spans="1:17" s="140" customFormat="1">
      <c r="A79" s="139"/>
      <c r="B79" s="87" t="s">
        <v>3557</v>
      </c>
      <c r="C79" s="97" t="s">
        <v>3323</v>
      </c>
      <c r="D79" s="84">
        <v>11896130</v>
      </c>
      <c r="E79" s="84"/>
      <c r="F79" s="84" t="s">
        <v>535</v>
      </c>
      <c r="G79" s="107">
        <v>40903</v>
      </c>
      <c r="H79" s="84" t="s">
        <v>418</v>
      </c>
      <c r="I79" s="94">
        <v>5.8999999999999995</v>
      </c>
      <c r="J79" s="97" t="s">
        <v>182</v>
      </c>
      <c r="K79" s="98">
        <v>5.6619999999999997E-2</v>
      </c>
      <c r="L79" s="98">
        <v>1.9699999999999999E-2</v>
      </c>
      <c r="M79" s="94">
        <v>1072066.93</v>
      </c>
      <c r="N79" s="96">
        <v>127.91</v>
      </c>
      <c r="O79" s="94">
        <v>1371.28087</v>
      </c>
      <c r="P79" s="95">
        <f t="shared" si="2"/>
        <v>3.1186049405070742E-4</v>
      </c>
      <c r="Q79" s="95">
        <f>O79/'סכום נכסי הקרן'!$C$42</f>
        <v>2.0924224162750328E-5</v>
      </c>
    </row>
    <row r="80" spans="1:17" s="140" customFormat="1">
      <c r="A80" s="139"/>
      <c r="B80" s="87" t="s">
        <v>3557</v>
      </c>
      <c r="C80" s="97" t="s">
        <v>3323</v>
      </c>
      <c r="D80" s="84">
        <v>11898410</v>
      </c>
      <c r="E80" s="84"/>
      <c r="F80" s="84" t="s">
        <v>535</v>
      </c>
      <c r="G80" s="107">
        <v>41911</v>
      </c>
      <c r="H80" s="84" t="s">
        <v>418</v>
      </c>
      <c r="I80" s="94">
        <v>5.7599999999999989</v>
      </c>
      <c r="J80" s="97" t="s">
        <v>182</v>
      </c>
      <c r="K80" s="98">
        <v>5.5E-2</v>
      </c>
      <c r="L80" s="98">
        <v>3.1599999999999996E-2</v>
      </c>
      <c r="M80" s="94">
        <v>333293.58</v>
      </c>
      <c r="N80" s="96">
        <v>114.58</v>
      </c>
      <c r="O80" s="94">
        <v>381.88777000000005</v>
      </c>
      <c r="P80" s="95">
        <f t="shared" si="2"/>
        <v>8.6849974523543766E-5</v>
      </c>
      <c r="Q80" s="95">
        <f>O80/'סכום נכסי הקרן'!$C$42</f>
        <v>5.8271835327891948E-6</v>
      </c>
    </row>
    <row r="81" spans="1:17" s="140" customFormat="1">
      <c r="A81" s="139"/>
      <c r="B81" s="87" t="s">
        <v>3557</v>
      </c>
      <c r="C81" s="97" t="s">
        <v>3323</v>
      </c>
      <c r="D81" s="84">
        <v>11896140</v>
      </c>
      <c r="E81" s="84"/>
      <c r="F81" s="84" t="s">
        <v>535</v>
      </c>
      <c r="G81" s="107">
        <v>40933</v>
      </c>
      <c r="H81" s="84" t="s">
        <v>418</v>
      </c>
      <c r="I81" s="94">
        <v>5.75</v>
      </c>
      <c r="J81" s="97" t="s">
        <v>182</v>
      </c>
      <c r="K81" s="98">
        <v>5.5309999999999998E-2</v>
      </c>
      <c r="L81" s="98">
        <v>3.1499999999999993E-2</v>
      </c>
      <c r="M81" s="94">
        <v>3953305.38</v>
      </c>
      <c r="N81" s="96">
        <v>118.77</v>
      </c>
      <c r="O81" s="94">
        <v>4695.3409099999999</v>
      </c>
      <c r="P81" s="95">
        <f t="shared" si="2"/>
        <v>1.0678274363508755E-3</v>
      </c>
      <c r="Q81" s="95">
        <f>O81/'סכום נכסי הקרן'!$C$42</f>
        <v>7.1645691171475409E-5</v>
      </c>
    </row>
    <row r="82" spans="1:17" s="140" customFormat="1">
      <c r="A82" s="139"/>
      <c r="B82" s="87" t="s">
        <v>3557</v>
      </c>
      <c r="C82" s="97" t="s">
        <v>3323</v>
      </c>
      <c r="D82" s="84">
        <v>11896150</v>
      </c>
      <c r="E82" s="84"/>
      <c r="F82" s="84" t="s">
        <v>535</v>
      </c>
      <c r="G82" s="107">
        <v>40993</v>
      </c>
      <c r="H82" s="84" t="s">
        <v>418</v>
      </c>
      <c r="I82" s="94">
        <v>5.75</v>
      </c>
      <c r="J82" s="97" t="s">
        <v>182</v>
      </c>
      <c r="K82" s="98">
        <v>5.5452000000000001E-2</v>
      </c>
      <c r="L82" s="98">
        <v>3.15E-2</v>
      </c>
      <c r="M82" s="94">
        <v>2300720.9900000002</v>
      </c>
      <c r="N82" s="96">
        <v>118.87</v>
      </c>
      <c r="O82" s="94">
        <v>2734.8671099999997</v>
      </c>
      <c r="P82" s="95">
        <f t="shared" si="2"/>
        <v>6.219710540318631E-4</v>
      </c>
      <c r="Q82" s="95">
        <f>O82/'סכום נכסי הקרן'!$C$42</f>
        <v>4.1731036811571035E-5</v>
      </c>
    </row>
    <row r="83" spans="1:17" s="140" customFormat="1">
      <c r="A83" s="139"/>
      <c r="B83" s="87" t="s">
        <v>3557</v>
      </c>
      <c r="C83" s="97" t="s">
        <v>3323</v>
      </c>
      <c r="D83" s="84">
        <v>11896160</v>
      </c>
      <c r="E83" s="84"/>
      <c r="F83" s="84" t="s">
        <v>535</v>
      </c>
      <c r="G83" s="107">
        <v>41053</v>
      </c>
      <c r="H83" s="84" t="s">
        <v>418</v>
      </c>
      <c r="I83" s="94">
        <v>5.76</v>
      </c>
      <c r="J83" s="97" t="s">
        <v>182</v>
      </c>
      <c r="K83" s="98">
        <v>5.5E-2</v>
      </c>
      <c r="L83" s="98">
        <v>3.1499999999999993E-2</v>
      </c>
      <c r="M83" s="94">
        <v>1620573.81</v>
      </c>
      <c r="N83" s="96">
        <v>117.12</v>
      </c>
      <c r="O83" s="94">
        <v>1898.01604</v>
      </c>
      <c r="P83" s="95">
        <f t="shared" si="2"/>
        <v>4.3165206552510811E-4</v>
      </c>
      <c r="Q83" s="95">
        <f>O83/'סכום נכסי הקרן'!$C$42</f>
        <v>2.8961618260929794E-5</v>
      </c>
    </row>
    <row r="84" spans="1:17" s="140" customFormat="1">
      <c r="A84" s="139"/>
      <c r="B84" s="87" t="s">
        <v>3557</v>
      </c>
      <c r="C84" s="97" t="s">
        <v>3323</v>
      </c>
      <c r="D84" s="84">
        <v>11898170</v>
      </c>
      <c r="E84" s="84"/>
      <c r="F84" s="84" t="s">
        <v>535</v>
      </c>
      <c r="G84" s="107">
        <v>41085</v>
      </c>
      <c r="H84" s="84" t="s">
        <v>418</v>
      </c>
      <c r="I84" s="94">
        <v>5.76</v>
      </c>
      <c r="J84" s="97" t="s">
        <v>182</v>
      </c>
      <c r="K84" s="98">
        <v>5.5E-2</v>
      </c>
      <c r="L84" s="98">
        <v>3.1499999999999993E-2</v>
      </c>
      <c r="M84" s="94">
        <v>2981968.01</v>
      </c>
      <c r="N84" s="96">
        <v>117.12</v>
      </c>
      <c r="O84" s="94">
        <v>3492.4809100000002</v>
      </c>
      <c r="P84" s="95">
        <f t="shared" si="2"/>
        <v>7.9426968309946914E-4</v>
      </c>
      <c r="Q84" s="95">
        <f>O84/'סכום נכסי הקרן'!$C$42</f>
        <v>5.3291382563344781E-5</v>
      </c>
    </row>
    <row r="85" spans="1:17" s="140" customFormat="1">
      <c r="A85" s="139"/>
      <c r="B85" s="87" t="s">
        <v>3557</v>
      </c>
      <c r="C85" s="97" t="s">
        <v>3323</v>
      </c>
      <c r="D85" s="84">
        <v>11898180</v>
      </c>
      <c r="E85" s="84"/>
      <c r="F85" s="84" t="s">
        <v>535</v>
      </c>
      <c r="G85" s="107">
        <v>41115</v>
      </c>
      <c r="H85" s="84" t="s">
        <v>418</v>
      </c>
      <c r="I85" s="94">
        <v>5.76</v>
      </c>
      <c r="J85" s="97" t="s">
        <v>182</v>
      </c>
      <c r="K85" s="98">
        <v>5.5E-2</v>
      </c>
      <c r="L85" s="98">
        <v>3.15E-2</v>
      </c>
      <c r="M85" s="94">
        <v>1322354.7</v>
      </c>
      <c r="N85" s="96">
        <v>117.45</v>
      </c>
      <c r="O85" s="94">
        <v>1553.10553</v>
      </c>
      <c r="P85" s="95">
        <f t="shared" si="2"/>
        <v>3.5321156190174652E-4</v>
      </c>
      <c r="Q85" s="95">
        <f>O85/'סכום נכסי הקרן'!$C$42</f>
        <v>2.3698666676599345E-5</v>
      </c>
    </row>
    <row r="86" spans="1:17" s="140" customFormat="1">
      <c r="A86" s="139"/>
      <c r="B86" s="87" t="s">
        <v>3557</v>
      </c>
      <c r="C86" s="97" t="s">
        <v>3323</v>
      </c>
      <c r="D86" s="84">
        <v>11898190</v>
      </c>
      <c r="E86" s="84"/>
      <c r="F86" s="84" t="s">
        <v>535</v>
      </c>
      <c r="G86" s="107">
        <v>41179</v>
      </c>
      <c r="H86" s="84" t="s">
        <v>418</v>
      </c>
      <c r="I86" s="94">
        <v>5.7600000000000007</v>
      </c>
      <c r="J86" s="97" t="s">
        <v>182</v>
      </c>
      <c r="K86" s="98">
        <v>5.5E-2</v>
      </c>
      <c r="L86" s="98">
        <v>3.15E-2</v>
      </c>
      <c r="M86" s="94">
        <v>1667489.39</v>
      </c>
      <c r="N86" s="96">
        <v>116.12</v>
      </c>
      <c r="O86" s="94">
        <v>1936.28864</v>
      </c>
      <c r="P86" s="95">
        <f t="shared" si="2"/>
        <v>4.4035612623632118E-4</v>
      </c>
      <c r="Q86" s="95">
        <f>O86/'סכום נכסי הקרן'!$C$42</f>
        <v>2.9545615660157918E-5</v>
      </c>
    </row>
    <row r="87" spans="1:17" s="140" customFormat="1">
      <c r="A87" s="139"/>
      <c r="B87" s="87" t="s">
        <v>3559</v>
      </c>
      <c r="C87" s="97" t="s">
        <v>3323</v>
      </c>
      <c r="D87" s="84">
        <v>90145563</v>
      </c>
      <c r="E87" s="84"/>
      <c r="F87" s="84" t="s">
        <v>535</v>
      </c>
      <c r="G87" s="107">
        <v>42122</v>
      </c>
      <c r="H87" s="84" t="s">
        <v>180</v>
      </c>
      <c r="I87" s="94">
        <v>5.9799999999999995</v>
      </c>
      <c r="J87" s="97" t="s">
        <v>182</v>
      </c>
      <c r="K87" s="98">
        <v>2.4799999999999999E-2</v>
      </c>
      <c r="L87" s="98">
        <v>2.4499999999999997E-2</v>
      </c>
      <c r="M87" s="94">
        <v>115543975.38</v>
      </c>
      <c r="N87" s="96">
        <v>101.95</v>
      </c>
      <c r="O87" s="94">
        <v>117797.08736</v>
      </c>
      <c r="P87" s="95">
        <f t="shared" si="2"/>
        <v>2.6789739917996481E-2</v>
      </c>
      <c r="Q87" s="95">
        <f>O87/'סכום נכסי הקרן'!$C$42</f>
        <v>1.7974528162415942E-3</v>
      </c>
    </row>
    <row r="88" spans="1:17" s="140" customFormat="1">
      <c r="A88" s="139"/>
      <c r="B88" s="87" t="s">
        <v>3550</v>
      </c>
      <c r="C88" s="97" t="s">
        <v>3323</v>
      </c>
      <c r="D88" s="84">
        <v>90150300</v>
      </c>
      <c r="E88" s="84"/>
      <c r="F88" s="84" t="s">
        <v>535</v>
      </c>
      <c r="G88" s="107">
        <v>41455</v>
      </c>
      <c r="H88" s="84" t="s">
        <v>180</v>
      </c>
      <c r="I88" s="94">
        <v>4.4799999999999995</v>
      </c>
      <c r="J88" s="97" t="s">
        <v>182</v>
      </c>
      <c r="K88" s="98">
        <v>4.7039999999999998E-2</v>
      </c>
      <c r="L88" s="98">
        <v>1.1399999999999999E-2</v>
      </c>
      <c r="M88" s="94">
        <v>19940782.109999999</v>
      </c>
      <c r="N88" s="96">
        <v>140.93</v>
      </c>
      <c r="O88" s="94">
        <v>28102.542940000003</v>
      </c>
      <c r="P88" s="95">
        <f t="shared" si="2"/>
        <v>6.3911581624774075E-3</v>
      </c>
      <c r="Q88" s="95">
        <f>O88/'סכום נכסי הקרן'!$C$42</f>
        <v>4.2881361571089135E-4</v>
      </c>
    </row>
    <row r="89" spans="1:17" s="140" customFormat="1">
      <c r="A89" s="139"/>
      <c r="B89" s="87" t="s">
        <v>3562</v>
      </c>
      <c r="C89" s="97" t="s">
        <v>3323</v>
      </c>
      <c r="D89" s="84">
        <v>95350502</v>
      </c>
      <c r="E89" s="84"/>
      <c r="F89" s="84" t="s">
        <v>535</v>
      </c>
      <c r="G89" s="107">
        <v>41767</v>
      </c>
      <c r="H89" s="84" t="s">
        <v>180</v>
      </c>
      <c r="I89" s="94">
        <v>6.3900000000000015</v>
      </c>
      <c r="J89" s="97" t="s">
        <v>182</v>
      </c>
      <c r="K89" s="98">
        <v>5.3499999999999999E-2</v>
      </c>
      <c r="L89" s="98">
        <v>2.7500000000000011E-2</v>
      </c>
      <c r="M89" s="94">
        <v>700904.65</v>
      </c>
      <c r="N89" s="96">
        <v>119.59</v>
      </c>
      <c r="O89" s="94">
        <v>838.21182999999985</v>
      </c>
      <c r="P89" s="95">
        <f t="shared" si="2"/>
        <v>1.9062845631540645E-4</v>
      </c>
      <c r="Q89" s="95">
        <f>O89/'סכום נכסי הקרן'!$C$42</f>
        <v>1.2790182238004361E-5</v>
      </c>
    </row>
    <row r="90" spans="1:17" s="140" customFormat="1">
      <c r="A90" s="139"/>
      <c r="B90" s="87" t="s">
        <v>3562</v>
      </c>
      <c r="C90" s="97" t="s">
        <v>3323</v>
      </c>
      <c r="D90" s="84">
        <v>95350101</v>
      </c>
      <c r="E90" s="84"/>
      <c r="F90" s="84" t="s">
        <v>535</v>
      </c>
      <c r="G90" s="107">
        <v>41269</v>
      </c>
      <c r="H90" s="84" t="s">
        <v>180</v>
      </c>
      <c r="I90" s="94">
        <v>6.55</v>
      </c>
      <c r="J90" s="97" t="s">
        <v>182</v>
      </c>
      <c r="K90" s="98">
        <v>5.3499999999999999E-2</v>
      </c>
      <c r="L90" s="98">
        <v>1.7399999999999999E-2</v>
      </c>
      <c r="M90" s="94">
        <v>3481083.9599999995</v>
      </c>
      <c r="N90" s="96">
        <v>129.43</v>
      </c>
      <c r="O90" s="94">
        <v>4505.5669200000002</v>
      </c>
      <c r="P90" s="95">
        <f t="shared" si="2"/>
        <v>1.0246685098507385E-3</v>
      </c>
      <c r="Q90" s="95">
        <f>O90/'סכום נכסי הקרן'!$C$42</f>
        <v>6.874995070437509E-5</v>
      </c>
    </row>
    <row r="91" spans="1:17" s="140" customFormat="1">
      <c r="A91" s="139"/>
      <c r="B91" s="87" t="s">
        <v>3562</v>
      </c>
      <c r="C91" s="97" t="s">
        <v>3323</v>
      </c>
      <c r="D91" s="84">
        <v>95350102</v>
      </c>
      <c r="E91" s="84"/>
      <c r="F91" s="84" t="s">
        <v>535</v>
      </c>
      <c r="G91" s="107">
        <v>41767</v>
      </c>
      <c r="H91" s="84" t="s">
        <v>180</v>
      </c>
      <c r="I91" s="94">
        <v>6.8300000000000018</v>
      </c>
      <c r="J91" s="97" t="s">
        <v>182</v>
      </c>
      <c r="K91" s="98">
        <v>5.3499999999999999E-2</v>
      </c>
      <c r="L91" s="98">
        <v>2.9200000000000004E-2</v>
      </c>
      <c r="M91" s="94">
        <v>548534.15</v>
      </c>
      <c r="N91" s="96">
        <v>119.59</v>
      </c>
      <c r="O91" s="94">
        <v>655.99196999999992</v>
      </c>
      <c r="P91" s="95">
        <f t="shared" si="2"/>
        <v>1.4918751098562093E-4</v>
      </c>
      <c r="Q91" s="95">
        <f>O91/'סכום נכסי הקרן'!$C$42</f>
        <v>1.0009709410767313E-5</v>
      </c>
    </row>
    <row r="92" spans="1:17" s="140" customFormat="1">
      <c r="A92" s="139"/>
      <c r="B92" s="87" t="s">
        <v>3562</v>
      </c>
      <c r="C92" s="97" t="s">
        <v>3323</v>
      </c>
      <c r="D92" s="84">
        <v>95350202</v>
      </c>
      <c r="E92" s="84"/>
      <c r="F92" s="84" t="s">
        <v>535</v>
      </c>
      <c r="G92" s="107">
        <v>41767</v>
      </c>
      <c r="H92" s="84" t="s">
        <v>180</v>
      </c>
      <c r="I92" s="94">
        <v>6.3899999999999988</v>
      </c>
      <c r="J92" s="97" t="s">
        <v>182</v>
      </c>
      <c r="K92" s="98">
        <v>5.3499999999999999E-2</v>
      </c>
      <c r="L92" s="98">
        <v>2.749999999999999E-2</v>
      </c>
      <c r="M92" s="94">
        <v>700904.67</v>
      </c>
      <c r="N92" s="96">
        <v>119.59</v>
      </c>
      <c r="O92" s="94">
        <v>838.21187000000009</v>
      </c>
      <c r="P92" s="95">
        <f t="shared" si="2"/>
        <v>1.9062846541231728E-4</v>
      </c>
      <c r="Q92" s="95">
        <f>O92/'סכום נכסי הקרן'!$C$42</f>
        <v>1.2790182848359971E-5</v>
      </c>
    </row>
    <row r="93" spans="1:17" s="140" customFormat="1">
      <c r="A93" s="139"/>
      <c r="B93" s="87" t="s">
        <v>3562</v>
      </c>
      <c r="C93" s="97" t="s">
        <v>3323</v>
      </c>
      <c r="D93" s="84">
        <v>95350201</v>
      </c>
      <c r="E93" s="84"/>
      <c r="F93" s="84" t="s">
        <v>535</v>
      </c>
      <c r="G93" s="107">
        <v>41269</v>
      </c>
      <c r="H93" s="84" t="s">
        <v>180</v>
      </c>
      <c r="I93" s="94">
        <v>6.55</v>
      </c>
      <c r="J93" s="97" t="s">
        <v>182</v>
      </c>
      <c r="K93" s="98">
        <v>5.3499999999999999E-2</v>
      </c>
      <c r="L93" s="98">
        <v>1.7399999999999999E-2</v>
      </c>
      <c r="M93" s="94">
        <v>3698651.92</v>
      </c>
      <c r="N93" s="96">
        <v>129.43</v>
      </c>
      <c r="O93" s="94">
        <v>4787.1651600000005</v>
      </c>
      <c r="P93" s="95">
        <f t="shared" si="2"/>
        <v>1.0887103616489115E-3</v>
      </c>
      <c r="Q93" s="95">
        <f>O93/'סכום נכסי הקרן'!$C$42</f>
        <v>7.3046827315507258E-5</v>
      </c>
    </row>
    <row r="94" spans="1:17" s="140" customFormat="1">
      <c r="A94" s="139"/>
      <c r="B94" s="87" t="s">
        <v>3562</v>
      </c>
      <c r="C94" s="97" t="s">
        <v>3323</v>
      </c>
      <c r="D94" s="84">
        <v>95350301</v>
      </c>
      <c r="E94" s="84"/>
      <c r="F94" s="84" t="s">
        <v>535</v>
      </c>
      <c r="G94" s="107">
        <v>41281</v>
      </c>
      <c r="H94" s="84" t="s">
        <v>180</v>
      </c>
      <c r="I94" s="94">
        <v>6.55</v>
      </c>
      <c r="J94" s="97" t="s">
        <v>182</v>
      </c>
      <c r="K94" s="98">
        <v>5.3499999999999999E-2</v>
      </c>
      <c r="L94" s="98">
        <v>1.7600000000000001E-2</v>
      </c>
      <c r="M94" s="94">
        <v>4659767.57</v>
      </c>
      <c r="N94" s="96">
        <v>129.26</v>
      </c>
      <c r="O94" s="94">
        <v>6023.2155599999996</v>
      </c>
      <c r="P94" s="95">
        <f t="shared" si="2"/>
        <v>1.3698163676092909E-3</v>
      </c>
      <c r="Q94" s="95">
        <f>O94/'סכום נכסי הקרן'!$C$42</f>
        <v>9.1907584591335937E-5</v>
      </c>
    </row>
    <row r="95" spans="1:17" s="140" customFormat="1">
      <c r="A95" s="139"/>
      <c r="B95" s="87" t="s">
        <v>3562</v>
      </c>
      <c r="C95" s="97" t="s">
        <v>3323</v>
      </c>
      <c r="D95" s="84">
        <v>95350302</v>
      </c>
      <c r="E95" s="84"/>
      <c r="F95" s="84" t="s">
        <v>535</v>
      </c>
      <c r="G95" s="107">
        <v>41767</v>
      </c>
      <c r="H95" s="84" t="s">
        <v>180</v>
      </c>
      <c r="I95" s="94">
        <v>6.3899999999999988</v>
      </c>
      <c r="J95" s="97" t="s">
        <v>182</v>
      </c>
      <c r="K95" s="98">
        <v>5.3499999999999999E-2</v>
      </c>
      <c r="L95" s="98">
        <v>2.7500000000000004E-2</v>
      </c>
      <c r="M95" s="94">
        <v>822801.04</v>
      </c>
      <c r="N95" s="96">
        <v>119.59</v>
      </c>
      <c r="O95" s="94">
        <v>983.98774000000014</v>
      </c>
      <c r="P95" s="95">
        <f t="shared" si="2"/>
        <v>2.2378121758253586E-4</v>
      </c>
      <c r="Q95" s="95">
        <f>O95/'סכום נכסי הקרן'!$C$42</f>
        <v>1.501456083548959E-5</v>
      </c>
    </row>
    <row r="96" spans="1:17" s="140" customFormat="1">
      <c r="A96" s="139"/>
      <c r="B96" s="87" t="s">
        <v>3562</v>
      </c>
      <c r="C96" s="97" t="s">
        <v>3323</v>
      </c>
      <c r="D96" s="84">
        <v>95350401</v>
      </c>
      <c r="E96" s="84"/>
      <c r="F96" s="84" t="s">
        <v>535</v>
      </c>
      <c r="G96" s="107">
        <v>41281</v>
      </c>
      <c r="H96" s="84" t="s">
        <v>180</v>
      </c>
      <c r="I96" s="94">
        <v>6.5499999999999989</v>
      </c>
      <c r="J96" s="97" t="s">
        <v>182</v>
      </c>
      <c r="K96" s="98">
        <v>5.3499999999999999E-2</v>
      </c>
      <c r="L96" s="98">
        <v>1.7599999999999994E-2</v>
      </c>
      <c r="M96" s="94">
        <v>3356612.2</v>
      </c>
      <c r="N96" s="96">
        <v>129.26</v>
      </c>
      <c r="O96" s="94">
        <v>4338.7569400000002</v>
      </c>
      <c r="P96" s="95">
        <f t="shared" si="2"/>
        <v>9.8673212211757575E-4</v>
      </c>
      <c r="Q96" s="95">
        <f>O96/'סכום נכסי הקרן'!$C$42</f>
        <v>6.6204615543312209E-5</v>
      </c>
    </row>
    <row r="97" spans="1:17" s="140" customFormat="1">
      <c r="A97" s="139"/>
      <c r="B97" s="87" t="s">
        <v>3562</v>
      </c>
      <c r="C97" s="97" t="s">
        <v>3323</v>
      </c>
      <c r="D97" s="84">
        <v>95350402</v>
      </c>
      <c r="E97" s="84"/>
      <c r="F97" s="84" t="s">
        <v>535</v>
      </c>
      <c r="G97" s="107">
        <v>41767</v>
      </c>
      <c r="H97" s="84" t="s">
        <v>180</v>
      </c>
      <c r="I97" s="94">
        <v>6.3900000000000006</v>
      </c>
      <c r="J97" s="97" t="s">
        <v>182</v>
      </c>
      <c r="K97" s="98">
        <v>5.3499999999999999E-2</v>
      </c>
      <c r="L97" s="98">
        <v>2.7499999999999997E-2</v>
      </c>
      <c r="M97" s="94">
        <v>670430.55000000005</v>
      </c>
      <c r="N97" s="96">
        <v>119.59</v>
      </c>
      <c r="O97" s="94">
        <v>801.76788999999997</v>
      </c>
      <c r="P97" s="95">
        <f t="shared" si="2"/>
        <v>1.8234027452697799E-4</v>
      </c>
      <c r="Q97" s="95">
        <f>O97/'סכום נכסי הקרן'!$C$42</f>
        <v>1.2234088160841437E-5</v>
      </c>
    </row>
    <row r="98" spans="1:17" s="140" customFormat="1">
      <c r="A98" s="139"/>
      <c r="B98" s="87" t="s">
        <v>3562</v>
      </c>
      <c r="C98" s="97" t="s">
        <v>3323</v>
      </c>
      <c r="D98" s="84">
        <v>95350501</v>
      </c>
      <c r="E98" s="84"/>
      <c r="F98" s="84" t="s">
        <v>535</v>
      </c>
      <c r="G98" s="107">
        <v>41281</v>
      </c>
      <c r="H98" s="84" t="s">
        <v>180</v>
      </c>
      <c r="I98" s="94">
        <v>6.5499999999999989</v>
      </c>
      <c r="J98" s="97" t="s">
        <v>182</v>
      </c>
      <c r="K98" s="98">
        <v>5.3499999999999999E-2</v>
      </c>
      <c r="L98" s="98">
        <v>1.7600000000000001E-2</v>
      </c>
      <c r="M98" s="94">
        <v>4031225.6100000008</v>
      </c>
      <c r="N98" s="96">
        <v>129.26</v>
      </c>
      <c r="O98" s="94">
        <v>5210.7621900000004</v>
      </c>
      <c r="P98" s="95">
        <f t="shared" si="2"/>
        <v>1.1850459716207856E-3</v>
      </c>
      <c r="Q98" s="95">
        <f>O98/'סכום נכסי הקרן'!$C$42</f>
        <v>7.9510447864954042E-5</v>
      </c>
    </row>
    <row r="99" spans="1:17" s="140" customFormat="1">
      <c r="A99" s="139"/>
      <c r="B99" s="87" t="s">
        <v>3563</v>
      </c>
      <c r="C99" s="97" t="s">
        <v>3317</v>
      </c>
      <c r="D99" s="84">
        <v>4069</v>
      </c>
      <c r="E99" s="84"/>
      <c r="F99" s="84" t="s">
        <v>637</v>
      </c>
      <c r="G99" s="107">
        <v>42052</v>
      </c>
      <c r="H99" s="84" t="s">
        <v>180</v>
      </c>
      <c r="I99" s="94">
        <v>5.8199999999999985</v>
      </c>
      <c r="J99" s="97" t="s">
        <v>182</v>
      </c>
      <c r="K99" s="98">
        <v>2.9779E-2</v>
      </c>
      <c r="L99" s="98">
        <v>1.9100000000000002E-2</v>
      </c>
      <c r="M99" s="94">
        <v>17771273.18</v>
      </c>
      <c r="N99" s="96">
        <v>108.38</v>
      </c>
      <c r="O99" s="94">
        <v>19260.506420000002</v>
      </c>
      <c r="P99" s="95">
        <f t="shared" ref="P99:P159" si="3">O99/$O$10</f>
        <v>4.3802777237080702E-3</v>
      </c>
      <c r="Q99" s="95">
        <f>O99/'סכום נכסי הקרן'!$C$42</f>
        <v>2.9389395173300408E-4</v>
      </c>
    </row>
    <row r="100" spans="1:17" s="140" customFormat="1">
      <c r="A100" s="139"/>
      <c r="B100" s="87" t="s">
        <v>3564</v>
      </c>
      <c r="C100" s="97" t="s">
        <v>3317</v>
      </c>
      <c r="D100" s="84">
        <v>2963</v>
      </c>
      <c r="E100" s="84"/>
      <c r="F100" s="84" t="s">
        <v>637</v>
      </c>
      <c r="G100" s="107">
        <v>41423</v>
      </c>
      <c r="H100" s="84" t="s">
        <v>180</v>
      </c>
      <c r="I100" s="94">
        <v>4.97</v>
      </c>
      <c r="J100" s="97" t="s">
        <v>182</v>
      </c>
      <c r="K100" s="98">
        <v>0.05</v>
      </c>
      <c r="L100" s="98">
        <v>1.8799999999999997E-2</v>
      </c>
      <c r="M100" s="94">
        <v>9909269.209999999</v>
      </c>
      <c r="N100" s="96">
        <v>117.74</v>
      </c>
      <c r="O100" s="94">
        <v>11667.173650000001</v>
      </c>
      <c r="P100" s="95">
        <f t="shared" si="3"/>
        <v>2.6533809508072518E-3</v>
      </c>
      <c r="Q100" s="95">
        <f>O100/'סכום נכסי הקרן'!$C$42</f>
        <v>1.7802812110864928E-4</v>
      </c>
    </row>
    <row r="101" spans="1:17" s="140" customFormat="1">
      <c r="A101" s="139"/>
      <c r="B101" s="87" t="s">
        <v>3564</v>
      </c>
      <c r="C101" s="97" t="s">
        <v>3317</v>
      </c>
      <c r="D101" s="84">
        <v>2968</v>
      </c>
      <c r="E101" s="84"/>
      <c r="F101" s="84" t="s">
        <v>637</v>
      </c>
      <c r="G101" s="107">
        <v>41423</v>
      </c>
      <c r="H101" s="84" t="s">
        <v>180</v>
      </c>
      <c r="I101" s="94">
        <v>4.97</v>
      </c>
      <c r="J101" s="97" t="s">
        <v>182</v>
      </c>
      <c r="K101" s="98">
        <v>0.05</v>
      </c>
      <c r="L101" s="98">
        <v>1.8800000000000001E-2</v>
      </c>
      <c r="M101" s="94">
        <v>3187017.95</v>
      </c>
      <c r="N101" s="96">
        <v>117.74</v>
      </c>
      <c r="O101" s="94">
        <v>3752.3949400000001</v>
      </c>
      <c r="P101" s="95">
        <f t="shared" si="3"/>
        <v>8.5338005179185113E-4</v>
      </c>
      <c r="Q101" s="95">
        <f>O101/'סכום נכסי הקרן'!$C$42</f>
        <v>5.7257382196055922E-5</v>
      </c>
    </row>
    <row r="102" spans="1:17" s="140" customFormat="1">
      <c r="A102" s="139"/>
      <c r="B102" s="87" t="s">
        <v>3564</v>
      </c>
      <c r="C102" s="97" t="s">
        <v>3317</v>
      </c>
      <c r="D102" s="84">
        <v>4605</v>
      </c>
      <c r="E102" s="84"/>
      <c r="F102" s="84" t="s">
        <v>637</v>
      </c>
      <c r="G102" s="107">
        <v>42352</v>
      </c>
      <c r="H102" s="84" t="s">
        <v>180</v>
      </c>
      <c r="I102" s="94">
        <v>6.8999999999999986</v>
      </c>
      <c r="J102" s="97" t="s">
        <v>182</v>
      </c>
      <c r="K102" s="98">
        <v>0.05</v>
      </c>
      <c r="L102" s="98">
        <v>2.9900000000000003E-2</v>
      </c>
      <c r="M102" s="94">
        <v>9683132.5799999982</v>
      </c>
      <c r="N102" s="96">
        <v>115.15</v>
      </c>
      <c r="O102" s="94">
        <v>11150.126829999999</v>
      </c>
      <c r="P102" s="95">
        <f t="shared" si="3"/>
        <v>2.535792730727621E-3</v>
      </c>
      <c r="Q102" s="95">
        <f>O102/'סכום נכסי הקרן'!$C$42</f>
        <v>1.701385604788731E-4</v>
      </c>
    </row>
    <row r="103" spans="1:17" s="140" customFormat="1">
      <c r="A103" s="139"/>
      <c r="B103" s="87" t="s">
        <v>3564</v>
      </c>
      <c r="C103" s="97" t="s">
        <v>3317</v>
      </c>
      <c r="D103" s="84">
        <v>4606</v>
      </c>
      <c r="E103" s="84"/>
      <c r="F103" s="84" t="s">
        <v>637</v>
      </c>
      <c r="G103" s="107">
        <v>42352</v>
      </c>
      <c r="H103" s="84" t="s">
        <v>180</v>
      </c>
      <c r="I103" s="94">
        <v>8.8699999999999992</v>
      </c>
      <c r="J103" s="97" t="s">
        <v>182</v>
      </c>
      <c r="K103" s="98">
        <v>4.0999999999999995E-2</v>
      </c>
      <c r="L103" s="98">
        <v>3.0200000000000001E-2</v>
      </c>
      <c r="M103" s="94">
        <v>25715072.789999999</v>
      </c>
      <c r="N103" s="96">
        <v>110.69</v>
      </c>
      <c r="O103" s="94">
        <v>28464.01354</v>
      </c>
      <c r="P103" s="95">
        <f t="shared" si="3"/>
        <v>6.473364807641796E-3</v>
      </c>
      <c r="Q103" s="95">
        <f>O103/'סכום נכסי הקרן'!$C$42</f>
        <v>4.3432925588943752E-4</v>
      </c>
    </row>
    <row r="104" spans="1:17" s="140" customFormat="1">
      <c r="A104" s="139"/>
      <c r="B104" s="87" t="s">
        <v>3564</v>
      </c>
      <c r="C104" s="97" t="s">
        <v>3317</v>
      </c>
      <c r="D104" s="84">
        <v>5150</v>
      </c>
      <c r="E104" s="84"/>
      <c r="F104" s="84" t="s">
        <v>637</v>
      </c>
      <c r="G104" s="107">
        <v>42631</v>
      </c>
      <c r="H104" s="84" t="s">
        <v>180</v>
      </c>
      <c r="I104" s="94">
        <v>8.6399999999999988</v>
      </c>
      <c r="J104" s="97" t="s">
        <v>182</v>
      </c>
      <c r="K104" s="98">
        <v>4.0999999999999995E-2</v>
      </c>
      <c r="L104" s="98">
        <v>3.8199999999999991E-2</v>
      </c>
      <c r="M104" s="94">
        <v>7630967.0599999996</v>
      </c>
      <c r="N104" s="96">
        <v>103.89</v>
      </c>
      <c r="O104" s="94">
        <v>7927.8116900000014</v>
      </c>
      <c r="P104" s="95">
        <f t="shared" si="3"/>
        <v>1.8029648954297555E-3</v>
      </c>
      <c r="Q104" s="95">
        <f>O104/'סכום נכסי הקרן'!$C$42</f>
        <v>1.2096960772276546E-4</v>
      </c>
    </row>
    <row r="105" spans="1:17" s="140" customFormat="1">
      <c r="A105" s="139"/>
      <c r="B105" s="87" t="s">
        <v>3565</v>
      </c>
      <c r="C105" s="97" t="s">
        <v>3323</v>
      </c>
      <c r="D105" s="84">
        <v>455954</v>
      </c>
      <c r="E105" s="84"/>
      <c r="F105" s="84" t="s">
        <v>982</v>
      </c>
      <c r="G105" s="107">
        <v>42732</v>
      </c>
      <c r="H105" s="84" t="s">
        <v>3312</v>
      </c>
      <c r="I105" s="94">
        <v>3.9499999999999997</v>
      </c>
      <c r="J105" s="97" t="s">
        <v>182</v>
      </c>
      <c r="K105" s="98">
        <v>2.1613000000000004E-2</v>
      </c>
      <c r="L105" s="98">
        <v>2.5600000000000001E-2</v>
      </c>
      <c r="M105" s="94">
        <v>32131965.220000006</v>
      </c>
      <c r="N105" s="96">
        <v>100.05</v>
      </c>
      <c r="O105" s="94">
        <v>32148.031340000001</v>
      </c>
      <c r="P105" s="95">
        <f t="shared" si="3"/>
        <v>7.3111943408428253E-3</v>
      </c>
      <c r="Q105" s="95">
        <f>O105/'סכום נכסי הקרן'!$C$42</f>
        <v>4.905432788173315E-4</v>
      </c>
    </row>
    <row r="106" spans="1:17" s="140" customFormat="1">
      <c r="A106" s="139"/>
      <c r="B106" s="87" t="s">
        <v>3566</v>
      </c>
      <c r="C106" s="97" t="s">
        <v>3323</v>
      </c>
      <c r="D106" s="84">
        <v>90135664</v>
      </c>
      <c r="E106" s="84"/>
      <c r="F106" s="84" t="s">
        <v>982</v>
      </c>
      <c r="G106" s="107">
        <v>42093</v>
      </c>
      <c r="H106" s="84" t="s">
        <v>3312</v>
      </c>
      <c r="I106" s="94">
        <v>1.6599999999999997</v>
      </c>
      <c r="J106" s="97" t="s">
        <v>182</v>
      </c>
      <c r="K106" s="98">
        <v>4.4000000000000004E-2</v>
      </c>
      <c r="L106" s="98">
        <v>4.3099999999999999E-2</v>
      </c>
      <c r="M106" s="94">
        <v>1619042.17</v>
      </c>
      <c r="N106" s="96">
        <v>100.32</v>
      </c>
      <c r="O106" s="94">
        <v>1624.22317</v>
      </c>
      <c r="P106" s="95">
        <f t="shared" si="3"/>
        <v>3.6938533259404845E-4</v>
      </c>
      <c r="Q106" s="95">
        <f>O106/'סכום נכסי הקרן'!$C$42</f>
        <v>2.4783842933222669E-5</v>
      </c>
    </row>
    <row r="107" spans="1:17" s="140" customFormat="1">
      <c r="A107" s="139"/>
      <c r="B107" s="87" t="s">
        <v>3566</v>
      </c>
      <c r="C107" s="97" t="s">
        <v>3323</v>
      </c>
      <c r="D107" s="84">
        <v>90135667</v>
      </c>
      <c r="E107" s="84"/>
      <c r="F107" s="84" t="s">
        <v>982</v>
      </c>
      <c r="G107" s="107">
        <v>42093</v>
      </c>
      <c r="H107" s="84" t="s">
        <v>3312</v>
      </c>
      <c r="I107" s="94">
        <v>1.65</v>
      </c>
      <c r="J107" s="97" t="s">
        <v>182</v>
      </c>
      <c r="K107" s="98">
        <v>4.4500000000000005E-2</v>
      </c>
      <c r="L107" s="98">
        <v>4.2099999999999999E-2</v>
      </c>
      <c r="M107" s="94">
        <v>968657.73</v>
      </c>
      <c r="N107" s="96">
        <v>101.63</v>
      </c>
      <c r="O107" s="94">
        <v>984.44688000000008</v>
      </c>
      <c r="P107" s="95">
        <f t="shared" si="3"/>
        <v>2.2388563647320297E-4</v>
      </c>
      <c r="Q107" s="95">
        <f>O107/'סכום נכסי הקרן'!$C$42</f>
        <v>1.5021566802313938E-5</v>
      </c>
    </row>
    <row r="108" spans="1:17" s="140" customFormat="1">
      <c r="A108" s="139"/>
      <c r="B108" s="87" t="s">
        <v>3566</v>
      </c>
      <c r="C108" s="97" t="s">
        <v>3323</v>
      </c>
      <c r="D108" s="84">
        <v>4985</v>
      </c>
      <c r="E108" s="84"/>
      <c r="F108" s="84" t="s">
        <v>982</v>
      </c>
      <c r="G108" s="107">
        <v>42551</v>
      </c>
      <c r="H108" s="84" t="s">
        <v>3312</v>
      </c>
      <c r="I108" s="94">
        <v>1.6500000000000001</v>
      </c>
      <c r="J108" s="97" t="s">
        <v>182</v>
      </c>
      <c r="K108" s="98">
        <v>4.4500000000000005E-2</v>
      </c>
      <c r="L108" s="98">
        <v>4.2099999999999999E-2</v>
      </c>
      <c r="M108" s="94">
        <v>1109021.6099999999</v>
      </c>
      <c r="N108" s="96">
        <v>101.63</v>
      </c>
      <c r="O108" s="94">
        <v>1127.0987</v>
      </c>
      <c r="P108" s="95">
        <f t="shared" si="3"/>
        <v>2.5632790853846743E-4</v>
      </c>
      <c r="Q108" s="95">
        <f>O108/'סכום נכסי הקרן'!$C$42</f>
        <v>1.7198275253664469E-5</v>
      </c>
    </row>
    <row r="109" spans="1:17" s="140" customFormat="1">
      <c r="A109" s="139"/>
      <c r="B109" s="87" t="s">
        <v>3566</v>
      </c>
      <c r="C109" s="97" t="s">
        <v>3323</v>
      </c>
      <c r="D109" s="84">
        <v>4987</v>
      </c>
      <c r="E109" s="84"/>
      <c r="F109" s="84" t="s">
        <v>982</v>
      </c>
      <c r="G109" s="107">
        <v>42551</v>
      </c>
      <c r="H109" s="84" t="s">
        <v>3312</v>
      </c>
      <c r="I109" s="94">
        <v>2.2199999999999998</v>
      </c>
      <c r="J109" s="97" t="s">
        <v>182</v>
      </c>
      <c r="K109" s="98">
        <v>3.4000000000000002E-2</v>
      </c>
      <c r="L109" s="98">
        <v>3.0799999999999998E-2</v>
      </c>
      <c r="M109" s="94">
        <v>4513663.37</v>
      </c>
      <c r="N109" s="96">
        <v>103.59</v>
      </c>
      <c r="O109" s="94">
        <v>4675.7035800000003</v>
      </c>
      <c r="P109" s="95">
        <f t="shared" si="3"/>
        <v>1.063361460364762E-3</v>
      </c>
      <c r="Q109" s="95">
        <f>O109/'סכום נכסי הקרן'!$C$42</f>
        <v>7.1346047310128543E-5</v>
      </c>
    </row>
    <row r="110" spans="1:17" s="140" customFormat="1">
      <c r="A110" s="139"/>
      <c r="B110" s="87" t="s">
        <v>3566</v>
      </c>
      <c r="C110" s="97" t="s">
        <v>3323</v>
      </c>
      <c r="D110" s="84">
        <v>90135663</v>
      </c>
      <c r="E110" s="84"/>
      <c r="F110" s="84" t="s">
        <v>982</v>
      </c>
      <c r="G110" s="107">
        <v>42093</v>
      </c>
      <c r="H110" s="84" t="s">
        <v>3312</v>
      </c>
      <c r="I110" s="94">
        <v>2.2199999999999998</v>
      </c>
      <c r="J110" s="97" t="s">
        <v>182</v>
      </c>
      <c r="K110" s="98">
        <v>3.4000000000000002E-2</v>
      </c>
      <c r="L110" s="98">
        <v>3.0800000000000001E-2</v>
      </c>
      <c r="M110" s="94">
        <v>4104128.17</v>
      </c>
      <c r="N110" s="96">
        <v>103.59</v>
      </c>
      <c r="O110" s="94">
        <v>4251.4660900000008</v>
      </c>
      <c r="P110" s="95">
        <f t="shared" si="3"/>
        <v>9.6688019520554502E-4</v>
      </c>
      <c r="Q110" s="95">
        <f>O110/'סכום נכסי הקרן'!$C$42</f>
        <v>6.4872654051895053E-5</v>
      </c>
    </row>
    <row r="111" spans="1:17" s="140" customFormat="1">
      <c r="A111" s="139"/>
      <c r="B111" s="87" t="s">
        <v>3566</v>
      </c>
      <c r="C111" s="97" t="s">
        <v>3323</v>
      </c>
      <c r="D111" s="84">
        <v>90135666</v>
      </c>
      <c r="E111" s="84"/>
      <c r="F111" s="84" t="s">
        <v>982</v>
      </c>
      <c r="G111" s="107">
        <v>42093</v>
      </c>
      <c r="H111" s="84" t="s">
        <v>3312</v>
      </c>
      <c r="I111" s="94">
        <v>1.6600000000000004</v>
      </c>
      <c r="J111" s="97" t="s">
        <v>182</v>
      </c>
      <c r="K111" s="98">
        <v>4.4000000000000004E-2</v>
      </c>
      <c r="L111" s="98">
        <v>4.3100000000000006E-2</v>
      </c>
      <c r="M111" s="94">
        <v>719574.25999999989</v>
      </c>
      <c r="N111" s="96">
        <v>100.32</v>
      </c>
      <c r="O111" s="94">
        <v>721.87692000000004</v>
      </c>
      <c r="P111" s="95">
        <f t="shared" si="3"/>
        <v>1.6417124882300954E-4</v>
      </c>
      <c r="Q111" s="95">
        <f>O111/'סכום נכסי הקרן'!$C$42</f>
        <v>1.1015040625481625E-5</v>
      </c>
    </row>
    <row r="112" spans="1:17" s="140" customFormat="1">
      <c r="A112" s="139"/>
      <c r="B112" s="87" t="s">
        <v>3566</v>
      </c>
      <c r="C112" s="97" t="s">
        <v>3323</v>
      </c>
      <c r="D112" s="84">
        <v>4983</v>
      </c>
      <c r="E112" s="84"/>
      <c r="F112" s="84" t="s">
        <v>982</v>
      </c>
      <c r="G112" s="107">
        <v>42551</v>
      </c>
      <c r="H112" s="84" t="s">
        <v>3312</v>
      </c>
      <c r="I112" s="94">
        <v>1.6600000000000004</v>
      </c>
      <c r="J112" s="97" t="s">
        <v>182</v>
      </c>
      <c r="K112" s="98">
        <v>4.4000000000000004E-2</v>
      </c>
      <c r="L112" s="98">
        <v>4.3100000000000006E-2</v>
      </c>
      <c r="M112" s="94">
        <v>859663.94</v>
      </c>
      <c r="N112" s="96">
        <v>100.32</v>
      </c>
      <c r="O112" s="94">
        <v>862.4148899999999</v>
      </c>
      <c r="P112" s="95">
        <f t="shared" si="3"/>
        <v>1.9613278326568244E-4</v>
      </c>
      <c r="Q112" s="95">
        <f>O112/'סכום נכסי הקרן'!$C$42</f>
        <v>1.3159494071884532E-5</v>
      </c>
    </row>
    <row r="113" spans="1:17" s="140" customFormat="1">
      <c r="A113" s="139"/>
      <c r="B113" s="87" t="s">
        <v>3566</v>
      </c>
      <c r="C113" s="97" t="s">
        <v>3323</v>
      </c>
      <c r="D113" s="84">
        <v>90135661</v>
      </c>
      <c r="E113" s="84"/>
      <c r="F113" s="84" t="s">
        <v>982</v>
      </c>
      <c r="G113" s="107">
        <v>42093</v>
      </c>
      <c r="H113" s="84" t="s">
        <v>3312</v>
      </c>
      <c r="I113" s="94">
        <v>2.3199999999999998</v>
      </c>
      <c r="J113" s="97" t="s">
        <v>182</v>
      </c>
      <c r="K113" s="98">
        <v>3.5000000000000003E-2</v>
      </c>
      <c r="L113" s="98">
        <v>3.509990388783351E-2</v>
      </c>
      <c r="M113" s="94">
        <v>1660556.11</v>
      </c>
      <c r="N113" s="96">
        <v>105.41</v>
      </c>
      <c r="O113" s="94">
        <v>1750.3923400000001</v>
      </c>
      <c r="P113" s="95">
        <f t="shared" si="3"/>
        <v>3.9807907473760198E-4</v>
      </c>
      <c r="Q113" s="95">
        <f>O113/'סכום נכסי הקרן'!$C$42</f>
        <v>2.6709044438810766E-5</v>
      </c>
    </row>
    <row r="114" spans="1:17" s="140" customFormat="1">
      <c r="A114" s="139"/>
      <c r="B114" s="87" t="s">
        <v>3566</v>
      </c>
      <c r="C114" s="97" t="s">
        <v>3323</v>
      </c>
      <c r="D114" s="84">
        <v>4989</v>
      </c>
      <c r="E114" s="84"/>
      <c r="F114" s="84" t="s">
        <v>982</v>
      </c>
      <c r="G114" s="107">
        <v>42551</v>
      </c>
      <c r="H114" s="84" t="s">
        <v>3312</v>
      </c>
      <c r="I114" s="94">
        <v>2.3199999999999998</v>
      </c>
      <c r="J114" s="97" t="s">
        <v>182</v>
      </c>
      <c r="K114" s="98">
        <v>3.5000000000000003E-2</v>
      </c>
      <c r="L114" s="98">
        <v>3.5099999999999992E-2</v>
      </c>
      <c r="M114" s="94">
        <v>1629582.78</v>
      </c>
      <c r="N114" s="96">
        <v>105.41</v>
      </c>
      <c r="O114" s="94">
        <v>1717.7433100000001</v>
      </c>
      <c r="P114" s="95">
        <f t="shared" si="3"/>
        <v>3.9065394189368184E-4</v>
      </c>
      <c r="Q114" s="95">
        <f>O114/'סכום נכסי הקרן'!$C$42</f>
        <v>2.621085647647424E-5</v>
      </c>
    </row>
    <row r="115" spans="1:17" s="140" customFormat="1">
      <c r="A115" s="139"/>
      <c r="B115" s="87" t="s">
        <v>3566</v>
      </c>
      <c r="C115" s="97" t="s">
        <v>3323</v>
      </c>
      <c r="D115" s="84">
        <v>4986</v>
      </c>
      <c r="E115" s="84"/>
      <c r="F115" s="84" t="s">
        <v>982</v>
      </c>
      <c r="G115" s="107">
        <v>42551</v>
      </c>
      <c r="H115" s="84" t="s">
        <v>3312</v>
      </c>
      <c r="I115" s="94">
        <v>1.6600000000000004</v>
      </c>
      <c r="J115" s="97" t="s">
        <v>182</v>
      </c>
      <c r="K115" s="98">
        <v>4.4000000000000004E-2</v>
      </c>
      <c r="L115" s="98">
        <v>4.3100000000000013E-2</v>
      </c>
      <c r="M115" s="94">
        <v>1934243.9</v>
      </c>
      <c r="N115" s="96">
        <v>100.32</v>
      </c>
      <c r="O115" s="94">
        <v>1940.4335599999995</v>
      </c>
      <c r="P115" s="95">
        <f t="shared" si="3"/>
        <v>4.4129877542459472E-4</v>
      </c>
      <c r="Q115" s="95">
        <f>O115/'סכום נכסי הקרן'!$C$42</f>
        <v>2.9608862539126377E-5</v>
      </c>
    </row>
    <row r="116" spans="1:17" s="140" customFormat="1">
      <c r="A116" s="139"/>
      <c r="B116" s="87" t="s">
        <v>3566</v>
      </c>
      <c r="C116" s="97" t="s">
        <v>3317</v>
      </c>
      <c r="D116" s="84">
        <v>507787</v>
      </c>
      <c r="E116" s="84"/>
      <c r="F116" s="84" t="s">
        <v>982</v>
      </c>
      <c r="G116" s="107">
        <v>43184</v>
      </c>
      <c r="H116" s="84" t="s">
        <v>3312</v>
      </c>
      <c r="I116" s="94">
        <v>0.23</v>
      </c>
      <c r="J116" s="97" t="s">
        <v>182</v>
      </c>
      <c r="K116" s="98">
        <v>3.15E-2</v>
      </c>
      <c r="L116" s="98">
        <v>4.059999999999999E-2</v>
      </c>
      <c r="M116" s="94">
        <v>9596239.2300000004</v>
      </c>
      <c r="N116" s="96">
        <v>99.86</v>
      </c>
      <c r="O116" s="94">
        <v>9582.8045900000016</v>
      </c>
      <c r="P116" s="95">
        <f t="shared" si="3"/>
        <v>2.1793479652558612E-3</v>
      </c>
      <c r="Q116" s="95">
        <f>O116/'סכום נכסי הקרן'!$C$42</f>
        <v>1.4622296258606218E-4</v>
      </c>
    </row>
    <row r="117" spans="1:17" s="140" customFormat="1">
      <c r="A117" s="139"/>
      <c r="B117" s="87" t="s">
        <v>3566</v>
      </c>
      <c r="C117" s="97" t="s">
        <v>3317</v>
      </c>
      <c r="D117" s="84">
        <v>469285</v>
      </c>
      <c r="E117" s="84"/>
      <c r="F117" s="84" t="s">
        <v>982</v>
      </c>
      <c r="G117" s="107">
        <v>42871</v>
      </c>
      <c r="H117" s="84" t="s">
        <v>3312</v>
      </c>
      <c r="I117" s="94">
        <v>2.4</v>
      </c>
      <c r="J117" s="97" t="s">
        <v>182</v>
      </c>
      <c r="K117" s="98">
        <v>4.7E-2</v>
      </c>
      <c r="L117" s="98">
        <v>5.5200000000000013E-2</v>
      </c>
      <c r="M117" s="94">
        <v>11516595.119999999</v>
      </c>
      <c r="N117" s="96">
        <v>99.47</v>
      </c>
      <c r="O117" s="94">
        <v>11455.556929999999</v>
      </c>
      <c r="P117" s="95">
        <f t="shared" si="3"/>
        <v>2.6052544901438062E-3</v>
      </c>
      <c r="Q117" s="95">
        <f>O117/'סכום נכסי הקרן'!$C$42</f>
        <v>1.7479908482386102E-4</v>
      </c>
    </row>
    <row r="118" spans="1:17" s="140" customFormat="1">
      <c r="A118" s="139"/>
      <c r="B118" s="87" t="s">
        <v>3567</v>
      </c>
      <c r="C118" s="97" t="s">
        <v>3323</v>
      </c>
      <c r="D118" s="84">
        <v>90840002</v>
      </c>
      <c r="E118" s="84"/>
      <c r="F118" s="84" t="s">
        <v>637</v>
      </c>
      <c r="G118" s="107">
        <v>43011</v>
      </c>
      <c r="H118" s="84" t="s">
        <v>180</v>
      </c>
      <c r="I118" s="94">
        <v>9.2400000000000038</v>
      </c>
      <c r="J118" s="97" t="s">
        <v>182</v>
      </c>
      <c r="K118" s="98">
        <v>3.9E-2</v>
      </c>
      <c r="L118" s="98">
        <v>5.1300000000000026E-2</v>
      </c>
      <c r="M118" s="94">
        <v>2612329.54</v>
      </c>
      <c r="N118" s="96">
        <v>91.28</v>
      </c>
      <c r="O118" s="94">
        <v>2384.5345499999994</v>
      </c>
      <c r="P118" s="95">
        <f t="shared" si="3"/>
        <v>5.4229745277784057E-4</v>
      </c>
      <c r="Q118" s="95">
        <f>O118/'סכום נכסי הקרן'!$C$42</f>
        <v>3.6385350761892396E-5</v>
      </c>
    </row>
    <row r="119" spans="1:17" s="140" customFormat="1">
      <c r="A119" s="139"/>
      <c r="B119" s="87" t="s">
        <v>3567</v>
      </c>
      <c r="C119" s="97" t="s">
        <v>3323</v>
      </c>
      <c r="D119" s="84">
        <v>90840004</v>
      </c>
      <c r="E119" s="84"/>
      <c r="F119" s="84" t="s">
        <v>637</v>
      </c>
      <c r="G119" s="107">
        <v>43104</v>
      </c>
      <c r="H119" s="84" t="s">
        <v>180</v>
      </c>
      <c r="I119" s="94">
        <v>9.240000000000002</v>
      </c>
      <c r="J119" s="97" t="s">
        <v>182</v>
      </c>
      <c r="K119" s="98">
        <v>3.8199999999999998E-2</v>
      </c>
      <c r="L119" s="98">
        <v>5.5000000000000007E-2</v>
      </c>
      <c r="M119" s="94">
        <v>4652873.05</v>
      </c>
      <c r="N119" s="96">
        <v>85.85</v>
      </c>
      <c r="O119" s="94">
        <v>3994.4913899999992</v>
      </c>
      <c r="P119" s="95">
        <f t="shared" si="3"/>
        <v>9.0843829708402244E-4</v>
      </c>
      <c r="Q119" s="95">
        <f>O119/'סכום נכסי הקרן'!$C$42</f>
        <v>6.095150533277412E-5</v>
      </c>
    </row>
    <row r="120" spans="1:17" s="140" customFormat="1">
      <c r="A120" s="139"/>
      <c r="B120" s="87" t="s">
        <v>3567</v>
      </c>
      <c r="C120" s="97" t="s">
        <v>3323</v>
      </c>
      <c r="D120" s="84">
        <v>90840006</v>
      </c>
      <c r="E120" s="84"/>
      <c r="F120" s="84" t="s">
        <v>637</v>
      </c>
      <c r="G120" s="107">
        <v>43194</v>
      </c>
      <c r="H120" s="84" t="s">
        <v>180</v>
      </c>
      <c r="I120" s="94">
        <v>9.2999999999999972</v>
      </c>
      <c r="J120" s="97" t="s">
        <v>182</v>
      </c>
      <c r="K120" s="98">
        <v>3.7900000000000003E-2</v>
      </c>
      <c r="L120" s="98">
        <v>5.0099999999999999E-2</v>
      </c>
      <c r="M120" s="94">
        <v>3004699.4299999992</v>
      </c>
      <c r="N120" s="96">
        <v>89.61</v>
      </c>
      <c r="O120" s="94">
        <v>2692.5113300000007</v>
      </c>
      <c r="P120" s="95">
        <f t="shared" si="3"/>
        <v>6.1233838521420312E-4</v>
      </c>
      <c r="Q120" s="95">
        <f>O120/'סכום נכסי הקרן'!$C$42</f>
        <v>4.1084734617252434E-5</v>
      </c>
    </row>
    <row r="121" spans="1:17" s="140" customFormat="1">
      <c r="A121" s="139"/>
      <c r="B121" s="87" t="s">
        <v>3567</v>
      </c>
      <c r="C121" s="97" t="s">
        <v>3323</v>
      </c>
      <c r="D121" s="84">
        <v>90840008</v>
      </c>
      <c r="E121" s="84"/>
      <c r="F121" s="84" t="s">
        <v>637</v>
      </c>
      <c r="G121" s="107">
        <v>43285</v>
      </c>
      <c r="H121" s="84" t="s">
        <v>180</v>
      </c>
      <c r="I121" s="94">
        <v>9.2699999999999978</v>
      </c>
      <c r="J121" s="97" t="s">
        <v>182</v>
      </c>
      <c r="K121" s="98">
        <v>4.0099999999999997E-2</v>
      </c>
      <c r="L121" s="98">
        <v>5.0300000000000011E-2</v>
      </c>
      <c r="M121" s="94">
        <v>3982357.6700000004</v>
      </c>
      <c r="N121" s="96">
        <v>90.3</v>
      </c>
      <c r="O121" s="94">
        <v>3596.0690399999999</v>
      </c>
      <c r="P121" s="95">
        <f t="shared" si="3"/>
        <v>8.178279825743161E-4</v>
      </c>
      <c r="Q121" s="95">
        <f>O121/'סכום נכסי הקרן'!$C$42</f>
        <v>5.4872022460056905E-5</v>
      </c>
    </row>
    <row r="122" spans="1:17" s="140" customFormat="1">
      <c r="A122" s="139"/>
      <c r="B122" s="87" t="s">
        <v>3567</v>
      </c>
      <c r="C122" s="97" t="s">
        <v>3323</v>
      </c>
      <c r="D122" s="84">
        <v>90840010</v>
      </c>
      <c r="E122" s="84"/>
      <c r="F122" s="84" t="s">
        <v>637</v>
      </c>
      <c r="G122" s="107">
        <v>43377</v>
      </c>
      <c r="H122" s="84" t="s">
        <v>180</v>
      </c>
      <c r="I122" s="94">
        <v>9.25</v>
      </c>
      <c r="J122" s="97" t="s">
        <v>182</v>
      </c>
      <c r="K122" s="98">
        <v>3.9699999999999999E-2</v>
      </c>
      <c r="L122" s="98">
        <v>5.2200000000000003E-2</v>
      </c>
      <c r="M122" s="94">
        <v>7971485.6800000016</v>
      </c>
      <c r="N122" s="96">
        <v>88.32</v>
      </c>
      <c r="O122" s="94">
        <v>7040.4155099999998</v>
      </c>
      <c r="P122" s="95">
        <f t="shared" si="3"/>
        <v>1.601150797991416E-3</v>
      </c>
      <c r="Q122" s="95">
        <f>O122/'סכום נכסי הקרן'!$C$42</f>
        <v>1.0742892689091781E-4</v>
      </c>
    </row>
    <row r="123" spans="1:17" s="140" customFormat="1">
      <c r="A123" s="139"/>
      <c r="B123" s="87" t="s">
        <v>3567</v>
      </c>
      <c r="C123" s="97" t="s">
        <v>3323</v>
      </c>
      <c r="D123" s="84">
        <v>90840000</v>
      </c>
      <c r="E123" s="84"/>
      <c r="F123" s="84" t="s">
        <v>637</v>
      </c>
      <c r="G123" s="107">
        <v>42935</v>
      </c>
      <c r="H123" s="84" t="s">
        <v>180</v>
      </c>
      <c r="I123" s="94">
        <v>10.629999999999999</v>
      </c>
      <c r="J123" s="97" t="s">
        <v>182</v>
      </c>
      <c r="K123" s="98">
        <v>4.0800000000000003E-2</v>
      </c>
      <c r="L123" s="98">
        <v>4.6400000000000004E-2</v>
      </c>
      <c r="M123" s="94">
        <v>12170980.630000001</v>
      </c>
      <c r="N123" s="96">
        <v>94.19</v>
      </c>
      <c r="O123" s="94">
        <v>11463.846660000003</v>
      </c>
      <c r="P123" s="95">
        <f t="shared" si="3"/>
        <v>2.6071397635038496E-3</v>
      </c>
      <c r="Q123" s="95">
        <f>O123/'סכום נכסי הקרן'!$C$42</f>
        <v>1.749255769033201E-4</v>
      </c>
    </row>
    <row r="124" spans="1:17" s="140" customFormat="1">
      <c r="A124" s="139"/>
      <c r="B124" s="87" t="s">
        <v>3568</v>
      </c>
      <c r="C124" s="97" t="s">
        <v>3317</v>
      </c>
      <c r="D124" s="84">
        <v>4099</v>
      </c>
      <c r="E124" s="84"/>
      <c r="F124" s="84" t="s">
        <v>637</v>
      </c>
      <c r="G124" s="107">
        <v>42052</v>
      </c>
      <c r="H124" s="84" t="s">
        <v>180</v>
      </c>
      <c r="I124" s="94">
        <v>5.8199999999999994</v>
      </c>
      <c r="J124" s="97" t="s">
        <v>182</v>
      </c>
      <c r="K124" s="98">
        <v>2.9779E-2</v>
      </c>
      <c r="L124" s="98">
        <v>1.9099999999999995E-2</v>
      </c>
      <c r="M124" s="94">
        <v>12975785.51</v>
      </c>
      <c r="N124" s="96">
        <v>108.36</v>
      </c>
      <c r="O124" s="94">
        <v>14060.561599999999</v>
      </c>
      <c r="P124" s="95">
        <f t="shared" si="3"/>
        <v>3.1976918683379613E-3</v>
      </c>
      <c r="Q124" s="95">
        <f>O124/'סכום נכסי הקרן'!$C$42</f>
        <v>2.1454856492861263E-4</v>
      </c>
    </row>
    <row r="125" spans="1:17" s="140" customFormat="1">
      <c r="A125" s="139"/>
      <c r="B125" s="87" t="s">
        <v>3568</v>
      </c>
      <c r="C125" s="97" t="s">
        <v>3317</v>
      </c>
      <c r="D125" s="84">
        <v>40999</v>
      </c>
      <c r="E125" s="84"/>
      <c r="F125" s="84" t="s">
        <v>637</v>
      </c>
      <c r="G125" s="107">
        <v>42054</v>
      </c>
      <c r="H125" s="84" t="s">
        <v>180</v>
      </c>
      <c r="I125" s="94">
        <v>5.82</v>
      </c>
      <c r="J125" s="97" t="s">
        <v>182</v>
      </c>
      <c r="K125" s="98">
        <v>2.9779E-2</v>
      </c>
      <c r="L125" s="98">
        <v>1.9200105152849482E-2</v>
      </c>
      <c r="M125" s="94">
        <v>366962.2699999999</v>
      </c>
      <c r="N125" s="96">
        <v>108.29</v>
      </c>
      <c r="O125" s="94">
        <v>397.38342999999992</v>
      </c>
      <c r="P125" s="95">
        <f t="shared" si="3"/>
        <v>9.0374040445386419E-5</v>
      </c>
      <c r="Q125" s="95">
        <f>O125/'סכום נכסי הקרן'!$C$42</f>
        <v>6.0636301065605922E-6</v>
      </c>
    </row>
    <row r="126" spans="1:17" s="140" customFormat="1">
      <c r="A126" s="139"/>
      <c r="B126" s="87" t="s">
        <v>3554</v>
      </c>
      <c r="C126" s="97" t="s">
        <v>3317</v>
      </c>
      <c r="D126" s="84">
        <v>14760844</v>
      </c>
      <c r="E126" s="84"/>
      <c r="F126" s="84" t="s">
        <v>982</v>
      </c>
      <c r="G126" s="107">
        <v>40742</v>
      </c>
      <c r="H126" s="84" t="s">
        <v>3312</v>
      </c>
      <c r="I126" s="94">
        <v>8.08</v>
      </c>
      <c r="J126" s="97" t="s">
        <v>182</v>
      </c>
      <c r="K126" s="98">
        <v>0.06</v>
      </c>
      <c r="L126" s="98">
        <v>1.78E-2</v>
      </c>
      <c r="M126" s="94">
        <v>34848922.020000003</v>
      </c>
      <c r="N126" s="96">
        <v>145.16999999999999</v>
      </c>
      <c r="O126" s="94">
        <v>50590.177889999999</v>
      </c>
      <c r="P126" s="95">
        <f t="shared" si="3"/>
        <v>1.1505358395970749E-2</v>
      </c>
      <c r="Q126" s="95">
        <f>O126/'סכום נכסי הקרן'!$C$42</f>
        <v>7.7194996718927135E-4</v>
      </c>
    </row>
    <row r="127" spans="1:17" s="140" customFormat="1">
      <c r="A127" s="139"/>
      <c r="B127" s="87" t="s">
        <v>3569</v>
      </c>
      <c r="C127" s="97" t="s">
        <v>3323</v>
      </c>
      <c r="D127" s="84">
        <v>90136004</v>
      </c>
      <c r="E127" s="84"/>
      <c r="F127" s="84" t="s">
        <v>982</v>
      </c>
      <c r="G127" s="107">
        <v>42680</v>
      </c>
      <c r="H127" s="84" t="s">
        <v>3312</v>
      </c>
      <c r="I127" s="94">
        <v>4.01</v>
      </c>
      <c r="J127" s="97" t="s">
        <v>182</v>
      </c>
      <c r="K127" s="98">
        <v>2.3E-2</v>
      </c>
      <c r="L127" s="98">
        <v>3.4899999999999994E-2</v>
      </c>
      <c r="M127" s="94">
        <v>5425603.54</v>
      </c>
      <c r="N127" s="96">
        <v>97.44</v>
      </c>
      <c r="O127" s="94">
        <v>5286.7080800000012</v>
      </c>
      <c r="P127" s="95">
        <f t="shared" si="3"/>
        <v>1.202317796302859E-3</v>
      </c>
      <c r="Q127" s="95">
        <f>O127/'סכום נכסי הקרן'!$C$42</f>
        <v>8.0669297857953359E-5</v>
      </c>
    </row>
    <row r="128" spans="1:17" s="140" customFormat="1">
      <c r="A128" s="139"/>
      <c r="B128" s="87" t="s">
        <v>3570</v>
      </c>
      <c r="C128" s="97" t="s">
        <v>3317</v>
      </c>
      <c r="D128" s="84">
        <v>4100</v>
      </c>
      <c r="E128" s="84"/>
      <c r="F128" s="84" t="s">
        <v>637</v>
      </c>
      <c r="G128" s="107">
        <v>42052</v>
      </c>
      <c r="H128" s="84" t="s">
        <v>180</v>
      </c>
      <c r="I128" s="94">
        <v>5.8099999999999987</v>
      </c>
      <c r="J128" s="97" t="s">
        <v>182</v>
      </c>
      <c r="K128" s="98">
        <v>2.9779E-2</v>
      </c>
      <c r="L128" s="98">
        <v>1.9099999999999995E-2</v>
      </c>
      <c r="M128" s="94">
        <v>14782096.279999997</v>
      </c>
      <c r="N128" s="96">
        <v>108.35</v>
      </c>
      <c r="O128" s="94">
        <v>16016.401800000001</v>
      </c>
      <c r="P128" s="95">
        <f t="shared" si="3"/>
        <v>3.6424944645094041E-3</v>
      </c>
      <c r="Q128" s="95">
        <f>O128/'סכום נכסי הקרן'!$C$42</f>
        <v>2.4439251569510913E-4</v>
      </c>
    </row>
    <row r="129" spans="1:17" s="140" customFormat="1">
      <c r="A129" s="139"/>
      <c r="B129" s="87" t="s">
        <v>3561</v>
      </c>
      <c r="C129" s="97" t="s">
        <v>3323</v>
      </c>
      <c r="D129" s="84">
        <v>90143221</v>
      </c>
      <c r="E129" s="84"/>
      <c r="F129" s="84" t="s">
        <v>637</v>
      </c>
      <c r="G129" s="107">
        <v>42516</v>
      </c>
      <c r="H129" s="84" t="s">
        <v>418</v>
      </c>
      <c r="I129" s="94">
        <v>5.5199999999999987</v>
      </c>
      <c r="J129" s="97" t="s">
        <v>182</v>
      </c>
      <c r="K129" s="98">
        <v>2.3269999999999999E-2</v>
      </c>
      <c r="L129" s="98">
        <v>2.1899999999999999E-2</v>
      </c>
      <c r="M129" s="94">
        <v>37796988.859999992</v>
      </c>
      <c r="N129" s="96">
        <v>102.77</v>
      </c>
      <c r="O129" s="94">
        <v>38843.967069999999</v>
      </c>
      <c r="P129" s="95">
        <f t="shared" si="3"/>
        <v>8.834002593020647E-3</v>
      </c>
      <c r="Q129" s="95">
        <f>O129/'סכום נכסי הקרן'!$C$42</f>
        <v>5.9271582658567388E-4</v>
      </c>
    </row>
    <row r="130" spans="1:17" s="140" customFormat="1">
      <c r="A130" s="139"/>
      <c r="B130" s="87" t="s">
        <v>3571</v>
      </c>
      <c r="C130" s="97" t="s">
        <v>3323</v>
      </c>
      <c r="D130" s="84">
        <v>90839511</v>
      </c>
      <c r="E130" s="84"/>
      <c r="F130" s="84" t="s">
        <v>637</v>
      </c>
      <c r="G130" s="107">
        <v>41816</v>
      </c>
      <c r="H130" s="84" t="s">
        <v>180</v>
      </c>
      <c r="I130" s="94">
        <v>7.5699999999999994</v>
      </c>
      <c r="J130" s="97" t="s">
        <v>182</v>
      </c>
      <c r="K130" s="98">
        <v>4.4999999999999998E-2</v>
      </c>
      <c r="L130" s="98">
        <v>2.6200000000000001E-2</v>
      </c>
      <c r="M130" s="94">
        <v>5196144.6500000013</v>
      </c>
      <c r="N130" s="96">
        <v>114.13</v>
      </c>
      <c r="O130" s="94">
        <v>5930.3598600000005</v>
      </c>
      <c r="P130" s="95">
        <f t="shared" si="3"/>
        <v>1.3486988670950279E-3</v>
      </c>
      <c r="Q130" s="95">
        <f>O130/'סכום נכסי הקרן'!$C$42</f>
        <v>9.0490709665056926E-5</v>
      </c>
    </row>
    <row r="131" spans="1:17" s="140" customFormat="1">
      <c r="A131" s="139"/>
      <c r="B131" s="87" t="s">
        <v>3571</v>
      </c>
      <c r="C131" s="97" t="s">
        <v>3323</v>
      </c>
      <c r="D131" s="84">
        <v>90839541</v>
      </c>
      <c r="E131" s="84"/>
      <c r="F131" s="84" t="s">
        <v>637</v>
      </c>
      <c r="G131" s="107">
        <v>42625</v>
      </c>
      <c r="H131" s="84" t="s">
        <v>180</v>
      </c>
      <c r="I131" s="94">
        <v>7.2500000000000018</v>
      </c>
      <c r="J131" s="97" t="s">
        <v>182</v>
      </c>
      <c r="K131" s="98">
        <v>4.4999999999999998E-2</v>
      </c>
      <c r="L131" s="98">
        <v>4.1600000000000012E-2</v>
      </c>
      <c r="M131" s="94">
        <v>1446910.88</v>
      </c>
      <c r="N131" s="96">
        <v>103.92</v>
      </c>
      <c r="O131" s="94">
        <v>1503.6297999999997</v>
      </c>
      <c r="P131" s="95">
        <f t="shared" si="3"/>
        <v>3.4195965433205986E-4</v>
      </c>
      <c r="Q131" s="95">
        <f>O131/'סכום נכסי הקרן'!$C$42</f>
        <v>2.2943721947343609E-5</v>
      </c>
    </row>
    <row r="132" spans="1:17" s="140" customFormat="1">
      <c r="A132" s="139"/>
      <c r="B132" s="87" t="s">
        <v>3571</v>
      </c>
      <c r="C132" s="97" t="s">
        <v>3323</v>
      </c>
      <c r="D132" s="84">
        <v>90839542</v>
      </c>
      <c r="E132" s="84"/>
      <c r="F132" s="84" t="s">
        <v>637</v>
      </c>
      <c r="G132" s="107">
        <v>42716</v>
      </c>
      <c r="H132" s="84" t="s">
        <v>180</v>
      </c>
      <c r="I132" s="94">
        <v>7.32</v>
      </c>
      <c r="J132" s="97" t="s">
        <v>182</v>
      </c>
      <c r="K132" s="98">
        <v>4.4999999999999998E-2</v>
      </c>
      <c r="L132" s="98">
        <v>3.8600000000000002E-2</v>
      </c>
      <c r="M132" s="94">
        <v>1094673.01</v>
      </c>
      <c r="N132" s="96">
        <v>106.33</v>
      </c>
      <c r="O132" s="94">
        <v>1163.9658299999999</v>
      </c>
      <c r="P132" s="95">
        <f t="shared" si="3"/>
        <v>2.6471233336897761E-4</v>
      </c>
      <c r="Q132" s="95">
        <f>O132/'סכום נכסי הקרן'!$C$42</f>
        <v>1.7760826740550781E-5</v>
      </c>
    </row>
    <row r="133" spans="1:17" s="140" customFormat="1">
      <c r="A133" s="139"/>
      <c r="B133" s="87" t="s">
        <v>3571</v>
      </c>
      <c r="C133" s="97" t="s">
        <v>3323</v>
      </c>
      <c r="D133" s="84">
        <v>90839544</v>
      </c>
      <c r="E133" s="84"/>
      <c r="F133" s="84" t="s">
        <v>637</v>
      </c>
      <c r="G133" s="107">
        <v>42803</v>
      </c>
      <c r="H133" s="84" t="s">
        <v>180</v>
      </c>
      <c r="I133" s="94">
        <v>7.18</v>
      </c>
      <c r="J133" s="97" t="s">
        <v>182</v>
      </c>
      <c r="K133" s="98">
        <v>4.4999999999999998E-2</v>
      </c>
      <c r="L133" s="98">
        <v>4.5100000000000008E-2</v>
      </c>
      <c r="M133" s="94">
        <v>7015478.8200000012</v>
      </c>
      <c r="N133" s="96">
        <v>102.2</v>
      </c>
      <c r="O133" s="94">
        <v>7169.8194899999999</v>
      </c>
      <c r="P133" s="95">
        <f t="shared" si="3"/>
        <v>1.6305802095859406E-3</v>
      </c>
      <c r="Q133" s="95">
        <f>O133/'סכום נכסי הקרן'!$C$42</f>
        <v>1.0940348800695822E-4</v>
      </c>
    </row>
    <row r="134" spans="1:17" s="140" customFormat="1">
      <c r="A134" s="139"/>
      <c r="B134" s="87" t="s">
        <v>3571</v>
      </c>
      <c r="C134" s="97" t="s">
        <v>3323</v>
      </c>
      <c r="D134" s="84">
        <v>90839545</v>
      </c>
      <c r="E134" s="84"/>
      <c r="F134" s="84" t="s">
        <v>637</v>
      </c>
      <c r="G134" s="107">
        <v>42898</v>
      </c>
      <c r="H134" s="84" t="s">
        <v>180</v>
      </c>
      <c r="I134" s="94">
        <v>7.0400000000000018</v>
      </c>
      <c r="J134" s="97" t="s">
        <v>182</v>
      </c>
      <c r="K134" s="98">
        <v>4.4999999999999998E-2</v>
      </c>
      <c r="L134" s="98">
        <v>5.1899999999999995E-2</v>
      </c>
      <c r="M134" s="94">
        <v>1319433.2699999998</v>
      </c>
      <c r="N134" s="96">
        <v>97.12</v>
      </c>
      <c r="O134" s="94">
        <v>1281.4336499999999</v>
      </c>
      <c r="P134" s="95">
        <f t="shared" si="3"/>
        <v>2.9142719039185698E-4</v>
      </c>
      <c r="Q134" s="95">
        <f>O134/'סכום נכסי הקרן'!$C$42</f>
        <v>1.9553255302315523E-5</v>
      </c>
    </row>
    <row r="135" spans="1:17" s="140" customFormat="1">
      <c r="A135" s="139"/>
      <c r="B135" s="87" t="s">
        <v>3571</v>
      </c>
      <c r="C135" s="97" t="s">
        <v>3323</v>
      </c>
      <c r="D135" s="84">
        <v>90839546</v>
      </c>
      <c r="E135" s="84"/>
      <c r="F135" s="84" t="s">
        <v>637</v>
      </c>
      <c r="G135" s="107">
        <v>42989</v>
      </c>
      <c r="H135" s="84" t="s">
        <v>180</v>
      </c>
      <c r="I135" s="94">
        <v>6.9899999999999993</v>
      </c>
      <c r="J135" s="97" t="s">
        <v>182</v>
      </c>
      <c r="K135" s="98">
        <v>4.4999999999999998E-2</v>
      </c>
      <c r="L135" s="98">
        <v>5.4699999999999978E-2</v>
      </c>
      <c r="M135" s="94">
        <v>1662652.0099999998</v>
      </c>
      <c r="N135" s="96">
        <v>95.74</v>
      </c>
      <c r="O135" s="94">
        <v>1591.8230700000004</v>
      </c>
      <c r="P135" s="95">
        <f t="shared" si="3"/>
        <v>3.6201681210029125E-4</v>
      </c>
      <c r="Q135" s="95">
        <f>O135/'סכום נכסי הקרן'!$C$42</f>
        <v>2.4289453366411664E-5</v>
      </c>
    </row>
    <row r="136" spans="1:17" s="140" customFormat="1">
      <c r="A136" s="139"/>
      <c r="B136" s="87" t="s">
        <v>3571</v>
      </c>
      <c r="C136" s="97" t="s">
        <v>3323</v>
      </c>
      <c r="D136" s="84">
        <v>90839547</v>
      </c>
      <c r="E136" s="84"/>
      <c r="F136" s="84" t="s">
        <v>637</v>
      </c>
      <c r="G136" s="107">
        <v>43080</v>
      </c>
      <c r="H136" s="84" t="s">
        <v>180</v>
      </c>
      <c r="I136" s="94">
        <v>6.8400000000000007</v>
      </c>
      <c r="J136" s="97" t="s">
        <v>182</v>
      </c>
      <c r="K136" s="98">
        <v>4.4999999999999998E-2</v>
      </c>
      <c r="L136" s="98">
        <v>6.1900000000000011E-2</v>
      </c>
      <c r="M136" s="94">
        <v>515147.03000000009</v>
      </c>
      <c r="N136" s="96">
        <v>90.69</v>
      </c>
      <c r="O136" s="94">
        <v>467.18683000000004</v>
      </c>
      <c r="P136" s="95">
        <f t="shared" si="3"/>
        <v>1.0624892303630245E-4</v>
      </c>
      <c r="Q136" s="95">
        <f>O136/'סכום נכסי הקרן'!$C$42</f>
        <v>7.1287525193906707E-6</v>
      </c>
    </row>
    <row r="137" spans="1:17" s="140" customFormat="1">
      <c r="A137" s="139"/>
      <c r="B137" s="87" t="s">
        <v>3571</v>
      </c>
      <c r="C137" s="97" t="s">
        <v>3323</v>
      </c>
      <c r="D137" s="84">
        <v>90839548</v>
      </c>
      <c r="E137" s="84"/>
      <c r="F137" s="84" t="s">
        <v>637</v>
      </c>
      <c r="G137" s="107">
        <v>43171</v>
      </c>
      <c r="H137" s="84" t="s">
        <v>180</v>
      </c>
      <c r="I137" s="94">
        <v>6.8100000000000005</v>
      </c>
      <c r="J137" s="97" t="s">
        <v>182</v>
      </c>
      <c r="K137" s="98">
        <v>4.4999999999999998E-2</v>
      </c>
      <c r="L137" s="98">
        <v>6.2700000000000006E-2</v>
      </c>
      <c r="M137" s="94">
        <v>547282.37000000011</v>
      </c>
      <c r="N137" s="96">
        <v>90.86</v>
      </c>
      <c r="O137" s="94">
        <v>497.26080999999999</v>
      </c>
      <c r="P137" s="95">
        <f t="shared" si="3"/>
        <v>1.1308843087605747E-4</v>
      </c>
      <c r="Q137" s="95">
        <f>O137/'סכום נכסי הקרן'!$C$42</f>
        <v>7.5876480766415126E-6</v>
      </c>
    </row>
    <row r="138" spans="1:17" s="140" customFormat="1">
      <c r="A138" s="139"/>
      <c r="B138" s="87" t="s">
        <v>3571</v>
      </c>
      <c r="C138" s="97" t="s">
        <v>3323</v>
      </c>
      <c r="D138" s="84">
        <v>90839550</v>
      </c>
      <c r="E138" s="84"/>
      <c r="F138" s="84" t="s">
        <v>637</v>
      </c>
      <c r="G138" s="107">
        <v>43341</v>
      </c>
      <c r="H138" s="84" t="s">
        <v>180</v>
      </c>
      <c r="I138" s="94">
        <v>6.8899999999999988</v>
      </c>
      <c r="J138" s="97" t="s">
        <v>182</v>
      </c>
      <c r="K138" s="98">
        <v>4.4999999999999998E-2</v>
      </c>
      <c r="L138" s="98">
        <v>5.8700000000000002E-2</v>
      </c>
      <c r="M138" s="94">
        <v>965646.7799999998</v>
      </c>
      <c r="N138" s="96">
        <v>91.97</v>
      </c>
      <c r="O138" s="94">
        <v>888.10531999999989</v>
      </c>
      <c r="P138" s="95">
        <f t="shared" si="3"/>
        <v>2.0197537202153309E-4</v>
      </c>
      <c r="Q138" s="95">
        <f>O138/'סכום נכסי הקרן'!$C$42</f>
        <v>1.3551501521209955E-5</v>
      </c>
    </row>
    <row r="139" spans="1:17" s="140" customFormat="1">
      <c r="A139" s="139"/>
      <c r="B139" s="87" t="s">
        <v>3571</v>
      </c>
      <c r="C139" s="97" t="s">
        <v>3323</v>
      </c>
      <c r="D139" s="84">
        <v>90839512</v>
      </c>
      <c r="E139" s="84"/>
      <c r="F139" s="84" t="s">
        <v>637</v>
      </c>
      <c r="G139" s="107">
        <v>41893</v>
      </c>
      <c r="H139" s="84" t="s">
        <v>180</v>
      </c>
      <c r="I139" s="94">
        <v>7.5600000000000014</v>
      </c>
      <c r="J139" s="97" t="s">
        <v>182</v>
      </c>
      <c r="K139" s="98">
        <v>4.4999999999999998E-2</v>
      </c>
      <c r="L139" s="98">
        <v>2.6900000000000007E-2</v>
      </c>
      <c r="M139" s="94">
        <v>1019427.6599999998</v>
      </c>
      <c r="N139" s="96">
        <v>114.41</v>
      </c>
      <c r="O139" s="94">
        <v>1166.32719</v>
      </c>
      <c r="P139" s="95">
        <f t="shared" si="3"/>
        <v>2.6524936040139851E-4</v>
      </c>
      <c r="Q139" s="95">
        <f>O139/'סכום נכסי הקרן'!$C$42</f>
        <v>1.7796858473399905E-5</v>
      </c>
    </row>
    <row r="140" spans="1:17" s="140" customFormat="1">
      <c r="A140" s="139"/>
      <c r="B140" s="87" t="s">
        <v>3572</v>
      </c>
      <c r="C140" s="97" t="s">
        <v>3323</v>
      </c>
      <c r="D140" s="84">
        <v>90839513</v>
      </c>
      <c r="E140" s="84"/>
      <c r="F140" s="84" t="s">
        <v>637</v>
      </c>
      <c r="G140" s="107">
        <v>42151</v>
      </c>
      <c r="H140" s="84" t="s">
        <v>180</v>
      </c>
      <c r="I140" s="94">
        <v>7.52</v>
      </c>
      <c r="J140" s="97" t="s">
        <v>182</v>
      </c>
      <c r="K140" s="98">
        <v>4.4999999999999998E-2</v>
      </c>
      <c r="L140" s="98">
        <v>2.8799999999999999E-2</v>
      </c>
      <c r="M140" s="94">
        <v>3733330.33</v>
      </c>
      <c r="N140" s="96">
        <v>113.9</v>
      </c>
      <c r="O140" s="94">
        <v>4252.2634500000004</v>
      </c>
      <c r="P140" s="95">
        <f t="shared" si="3"/>
        <v>9.6706153302551778E-4</v>
      </c>
      <c r="Q140" s="95">
        <f>O140/'סכום נכסי הקרן'!$C$42</f>
        <v>6.4884820880546586E-5</v>
      </c>
    </row>
    <row r="141" spans="1:17" s="140" customFormat="1">
      <c r="A141" s="139"/>
      <c r="B141" s="87" t="s">
        <v>3572</v>
      </c>
      <c r="C141" s="97" t="s">
        <v>3323</v>
      </c>
      <c r="D141" s="84">
        <v>90839515</v>
      </c>
      <c r="E141" s="84"/>
      <c r="F141" s="84" t="s">
        <v>637</v>
      </c>
      <c r="G141" s="107">
        <v>42166</v>
      </c>
      <c r="H141" s="84" t="s">
        <v>180</v>
      </c>
      <c r="I141" s="94">
        <v>7.5400000000000009</v>
      </c>
      <c r="J141" s="97" t="s">
        <v>182</v>
      </c>
      <c r="K141" s="98">
        <v>4.4999999999999998E-2</v>
      </c>
      <c r="L141" s="98">
        <v>2.7999999999999997E-2</v>
      </c>
      <c r="M141" s="94">
        <v>3512653.4</v>
      </c>
      <c r="N141" s="96">
        <v>114.6</v>
      </c>
      <c r="O141" s="94">
        <v>4025.5010000000007</v>
      </c>
      <c r="P141" s="95">
        <f t="shared" si="3"/>
        <v>9.154905884901734E-4</v>
      </c>
      <c r="Q141" s="95">
        <f>O141/'סכום נכסי הקרן'!$C$42</f>
        <v>6.1424677565417822E-5</v>
      </c>
    </row>
    <row r="142" spans="1:17" s="140" customFormat="1">
      <c r="A142" s="139"/>
      <c r="B142" s="87" t="s">
        <v>3572</v>
      </c>
      <c r="C142" s="97" t="s">
        <v>3323</v>
      </c>
      <c r="D142" s="84">
        <v>90839516</v>
      </c>
      <c r="E142" s="84"/>
      <c r="F142" s="84" t="s">
        <v>637</v>
      </c>
      <c r="G142" s="107">
        <v>42257</v>
      </c>
      <c r="H142" s="84" t="s">
        <v>180</v>
      </c>
      <c r="I142" s="94">
        <v>7.53</v>
      </c>
      <c r="J142" s="97" t="s">
        <v>182</v>
      </c>
      <c r="K142" s="98">
        <v>4.4999999999999998E-2</v>
      </c>
      <c r="L142" s="98">
        <v>2.8300000000000006E-2</v>
      </c>
      <c r="M142" s="94">
        <v>1866639.72</v>
      </c>
      <c r="N142" s="96">
        <v>113.58</v>
      </c>
      <c r="O142" s="94">
        <v>2120.1294600000001</v>
      </c>
      <c r="P142" s="95">
        <f t="shared" si="3"/>
        <v>4.8216571477954008E-4</v>
      </c>
      <c r="Q142" s="95">
        <f>O142/'סכום נכסי הקרן'!$C$42</f>
        <v>3.2350822537975611E-5</v>
      </c>
    </row>
    <row r="143" spans="1:17" s="140" customFormat="1">
      <c r="A143" s="139"/>
      <c r="B143" s="87" t="s">
        <v>3571</v>
      </c>
      <c r="C143" s="97" t="s">
        <v>3323</v>
      </c>
      <c r="D143" s="84">
        <v>90839517</v>
      </c>
      <c r="E143" s="84"/>
      <c r="F143" s="84" t="s">
        <v>637</v>
      </c>
      <c r="G143" s="107">
        <v>42348</v>
      </c>
      <c r="H143" s="84" t="s">
        <v>180</v>
      </c>
      <c r="I143" s="94">
        <v>7.5100000000000016</v>
      </c>
      <c r="J143" s="97" t="s">
        <v>182</v>
      </c>
      <c r="K143" s="98">
        <v>4.4999999999999998E-2</v>
      </c>
      <c r="L143" s="98">
        <v>2.9399999999999996E-2</v>
      </c>
      <c r="M143" s="94">
        <v>3232436.6300000008</v>
      </c>
      <c r="N143" s="96">
        <v>113.21</v>
      </c>
      <c r="O143" s="94">
        <v>3659.4415099999997</v>
      </c>
      <c r="P143" s="95">
        <f t="shared" si="3"/>
        <v>8.3224032525026524E-4</v>
      </c>
      <c r="Q143" s="95">
        <f>O143/'סכום נכסי הקרן'!$C$42</f>
        <v>5.5839016018442335E-5</v>
      </c>
    </row>
    <row r="144" spans="1:17" s="140" customFormat="1">
      <c r="A144" s="139"/>
      <c r="B144" s="87" t="s">
        <v>3571</v>
      </c>
      <c r="C144" s="97" t="s">
        <v>3323</v>
      </c>
      <c r="D144" s="84">
        <v>90839518</v>
      </c>
      <c r="E144" s="84"/>
      <c r="F144" s="84" t="s">
        <v>637</v>
      </c>
      <c r="G144" s="107">
        <v>42439</v>
      </c>
      <c r="H144" s="84" t="s">
        <v>180</v>
      </c>
      <c r="I144" s="94">
        <v>7.4799999999999986</v>
      </c>
      <c r="J144" s="97" t="s">
        <v>182</v>
      </c>
      <c r="K144" s="98">
        <v>4.4999999999999998E-2</v>
      </c>
      <c r="L144" s="98">
        <v>3.0799999999999998E-2</v>
      </c>
      <c r="M144" s="94">
        <v>3839117.6</v>
      </c>
      <c r="N144" s="96">
        <v>113.23</v>
      </c>
      <c r="O144" s="94">
        <v>4347.0329300000003</v>
      </c>
      <c r="P144" s="95">
        <f t="shared" si="3"/>
        <v>9.8861427068875707E-4</v>
      </c>
      <c r="Q144" s="95">
        <f>O144/'סכום נכסי הקרן'!$C$42</f>
        <v>6.6330897965620545E-5</v>
      </c>
    </row>
    <row r="145" spans="1:17" s="140" customFormat="1">
      <c r="A145" s="139"/>
      <c r="B145" s="87" t="s">
        <v>3571</v>
      </c>
      <c r="C145" s="97" t="s">
        <v>3323</v>
      </c>
      <c r="D145" s="84">
        <v>90839519</v>
      </c>
      <c r="E145" s="84"/>
      <c r="F145" s="84" t="s">
        <v>637</v>
      </c>
      <c r="G145" s="107">
        <v>42549</v>
      </c>
      <c r="H145" s="84" t="s">
        <v>180</v>
      </c>
      <c r="I145" s="94">
        <v>7.3500000000000005</v>
      </c>
      <c r="J145" s="97" t="s">
        <v>182</v>
      </c>
      <c r="K145" s="98">
        <v>4.4999999999999998E-2</v>
      </c>
      <c r="L145" s="98">
        <v>3.6900000000000002E-2</v>
      </c>
      <c r="M145" s="94">
        <v>2700390.51</v>
      </c>
      <c r="N145" s="96">
        <v>108.13</v>
      </c>
      <c r="O145" s="94">
        <v>2919.9323999999997</v>
      </c>
      <c r="P145" s="95">
        <f t="shared" si="3"/>
        <v>6.6405911493439538E-4</v>
      </c>
      <c r="Q145" s="95">
        <f>O145/'סכום נכסי הקרן'!$C$42</f>
        <v>4.4554927742613046E-5</v>
      </c>
    </row>
    <row r="146" spans="1:17" s="140" customFormat="1">
      <c r="A146" s="139"/>
      <c r="B146" s="87" t="s">
        <v>3571</v>
      </c>
      <c r="C146" s="97" t="s">
        <v>3323</v>
      </c>
      <c r="D146" s="84">
        <v>90839520</v>
      </c>
      <c r="E146" s="84"/>
      <c r="F146" s="84" t="s">
        <v>637</v>
      </c>
      <c r="G146" s="107">
        <v>42604</v>
      </c>
      <c r="H146" s="84" t="s">
        <v>180</v>
      </c>
      <c r="I146" s="94">
        <v>7.2600000000000007</v>
      </c>
      <c r="J146" s="97" t="s">
        <v>182</v>
      </c>
      <c r="K146" s="98">
        <v>4.4999999999999998E-2</v>
      </c>
      <c r="L146" s="98">
        <v>4.1499999999999995E-2</v>
      </c>
      <c r="M146" s="94">
        <v>3531230.5500000007</v>
      </c>
      <c r="N146" s="96">
        <v>103.95</v>
      </c>
      <c r="O146" s="94">
        <v>3670.7141099999999</v>
      </c>
      <c r="P146" s="95">
        <f t="shared" si="3"/>
        <v>8.3480397116857813E-4</v>
      </c>
      <c r="Q146" s="95">
        <f>O146/'סכום נכסי הקרן'!$C$42</f>
        <v>5.60110233835688E-5</v>
      </c>
    </row>
    <row r="147" spans="1:17" s="140" customFormat="1">
      <c r="A147" s="139"/>
      <c r="B147" s="87" t="s">
        <v>3569</v>
      </c>
      <c r="C147" s="97" t="s">
        <v>3323</v>
      </c>
      <c r="D147" s="84">
        <v>90136001</v>
      </c>
      <c r="E147" s="84"/>
      <c r="F147" s="84" t="s">
        <v>982</v>
      </c>
      <c r="G147" s="107">
        <v>42680</v>
      </c>
      <c r="H147" s="84" t="s">
        <v>3312</v>
      </c>
      <c r="I147" s="94">
        <v>2.8600000000000012</v>
      </c>
      <c r="J147" s="97" t="s">
        <v>182</v>
      </c>
      <c r="K147" s="98">
        <v>2.35E-2</v>
      </c>
      <c r="L147" s="98">
        <v>3.1700000000000006E-2</v>
      </c>
      <c r="M147" s="94">
        <v>11399102.220000001</v>
      </c>
      <c r="N147" s="96">
        <v>97.91</v>
      </c>
      <c r="O147" s="94">
        <v>11160.861389999996</v>
      </c>
      <c r="P147" s="95">
        <f t="shared" si="3"/>
        <v>2.5382340140987047E-3</v>
      </c>
      <c r="Q147" s="95">
        <f>O147/'סכום נכסי הקרן'!$C$42</f>
        <v>1.7030235795074218E-4</v>
      </c>
    </row>
    <row r="148" spans="1:17" s="140" customFormat="1">
      <c r="A148" s="139"/>
      <c r="B148" s="87" t="s">
        <v>3569</v>
      </c>
      <c r="C148" s="97" t="s">
        <v>3323</v>
      </c>
      <c r="D148" s="84">
        <v>90136005</v>
      </c>
      <c r="E148" s="84"/>
      <c r="F148" s="84" t="s">
        <v>982</v>
      </c>
      <c r="G148" s="107">
        <v>42680</v>
      </c>
      <c r="H148" s="84" t="s">
        <v>3312</v>
      </c>
      <c r="I148" s="94">
        <v>3.9700000000000006</v>
      </c>
      <c r="J148" s="97" t="s">
        <v>182</v>
      </c>
      <c r="K148" s="98">
        <v>3.3700000000000001E-2</v>
      </c>
      <c r="L148" s="98">
        <v>4.3300000000000019E-2</v>
      </c>
      <c r="M148" s="94">
        <v>2756560.01</v>
      </c>
      <c r="N148" s="96">
        <v>96.69</v>
      </c>
      <c r="O148" s="94">
        <v>2665.3177599999995</v>
      </c>
      <c r="P148" s="95">
        <f t="shared" si="3"/>
        <v>6.0615394819569287E-4</v>
      </c>
      <c r="Q148" s="95">
        <f>O148/'סכום נכסי הקרן'!$C$42</f>
        <v>4.0669790919784045E-5</v>
      </c>
    </row>
    <row r="149" spans="1:17" s="140" customFormat="1">
      <c r="A149" s="139"/>
      <c r="B149" s="87" t="s">
        <v>3569</v>
      </c>
      <c r="C149" s="97" t="s">
        <v>3323</v>
      </c>
      <c r="D149" s="84">
        <v>90136035</v>
      </c>
      <c r="E149" s="84"/>
      <c r="F149" s="84" t="s">
        <v>982</v>
      </c>
      <c r="G149" s="107">
        <v>42717</v>
      </c>
      <c r="H149" s="84" t="s">
        <v>3312</v>
      </c>
      <c r="I149" s="94">
        <v>3.5600000000000005</v>
      </c>
      <c r="J149" s="97" t="s">
        <v>182</v>
      </c>
      <c r="K149" s="98">
        <v>3.85E-2</v>
      </c>
      <c r="L149" s="98">
        <v>5.0599937000117473E-2</v>
      </c>
      <c r="M149" s="94">
        <v>751740.59</v>
      </c>
      <c r="N149" s="96">
        <v>96.31</v>
      </c>
      <c r="O149" s="94">
        <v>724.00135</v>
      </c>
      <c r="P149" s="95">
        <f t="shared" si="3"/>
        <v>1.6465439257850884E-4</v>
      </c>
      <c r="Q149" s="95">
        <f>O149/'סכום נכסי הקרן'!$C$42</f>
        <v>1.1047457069487054E-5</v>
      </c>
    </row>
    <row r="150" spans="1:17" s="140" customFormat="1">
      <c r="A150" s="139"/>
      <c r="B150" s="87" t="s">
        <v>3569</v>
      </c>
      <c r="C150" s="97" t="s">
        <v>3323</v>
      </c>
      <c r="D150" s="84">
        <v>90136025</v>
      </c>
      <c r="E150" s="84"/>
      <c r="F150" s="84" t="s">
        <v>982</v>
      </c>
      <c r="G150" s="107">
        <v>42710</v>
      </c>
      <c r="H150" s="84" t="s">
        <v>3312</v>
      </c>
      <c r="I150" s="94">
        <v>3.5599999999999987</v>
      </c>
      <c r="J150" s="97" t="s">
        <v>182</v>
      </c>
      <c r="K150" s="98">
        <v>3.8399999999999997E-2</v>
      </c>
      <c r="L150" s="98">
        <v>5.04E-2</v>
      </c>
      <c r="M150" s="94">
        <v>2247496.0099999998</v>
      </c>
      <c r="N150" s="96">
        <v>96.31</v>
      </c>
      <c r="O150" s="94">
        <v>2164.5633800000005</v>
      </c>
      <c r="P150" s="95">
        <f t="shared" si="3"/>
        <v>4.922709999526715E-4</v>
      </c>
      <c r="Q150" s="95">
        <f>O150/'סכום נכסי הקרן'!$C$42</f>
        <v>3.3028834842274531E-5</v>
      </c>
    </row>
    <row r="151" spans="1:17" s="140" customFormat="1">
      <c r="A151" s="139"/>
      <c r="B151" s="87" t="s">
        <v>3569</v>
      </c>
      <c r="C151" s="97" t="s">
        <v>3323</v>
      </c>
      <c r="D151" s="84">
        <v>90136003</v>
      </c>
      <c r="E151" s="84"/>
      <c r="F151" s="84" t="s">
        <v>982</v>
      </c>
      <c r="G151" s="107">
        <v>42680</v>
      </c>
      <c r="H151" s="84" t="s">
        <v>3312</v>
      </c>
      <c r="I151" s="94">
        <v>4.8899999999999988</v>
      </c>
      <c r="J151" s="97" t="s">
        <v>182</v>
      </c>
      <c r="K151" s="98">
        <v>3.6699999999999997E-2</v>
      </c>
      <c r="L151" s="98">
        <v>4.6699999999999985E-2</v>
      </c>
      <c r="M151" s="94">
        <v>9093629.7400000021</v>
      </c>
      <c r="N151" s="96">
        <v>95.8</v>
      </c>
      <c r="O151" s="94">
        <v>8711.6970000000019</v>
      </c>
      <c r="P151" s="95">
        <f t="shared" si="3"/>
        <v>1.9812382640764662E-3</v>
      </c>
      <c r="Q151" s="95">
        <f>O151/'סכום נכסי הקרן'!$C$42</f>
        <v>1.3293082755975411E-4</v>
      </c>
    </row>
    <row r="152" spans="1:17" s="140" customFormat="1">
      <c r="A152" s="139"/>
      <c r="B152" s="87" t="s">
        <v>3569</v>
      </c>
      <c r="C152" s="97" t="s">
        <v>3323</v>
      </c>
      <c r="D152" s="84">
        <v>90136002</v>
      </c>
      <c r="E152" s="84"/>
      <c r="F152" s="84" t="s">
        <v>982</v>
      </c>
      <c r="G152" s="107">
        <v>42680</v>
      </c>
      <c r="H152" s="84" t="s">
        <v>3312</v>
      </c>
      <c r="I152" s="94">
        <v>2.8300000000000005</v>
      </c>
      <c r="J152" s="97" t="s">
        <v>182</v>
      </c>
      <c r="K152" s="98">
        <v>3.1800000000000002E-2</v>
      </c>
      <c r="L152" s="98">
        <v>4.2099999999999999E-2</v>
      </c>
      <c r="M152" s="94">
        <v>11573078.690000003</v>
      </c>
      <c r="N152" s="96">
        <v>97.48</v>
      </c>
      <c r="O152" s="94">
        <v>11281.43678</v>
      </c>
      <c r="P152" s="95">
        <f t="shared" si="3"/>
        <v>2.5656556032992873E-3</v>
      </c>
      <c r="Q152" s="95">
        <f>O152/'סכום נכסי הקרן'!$C$42</f>
        <v>1.7214220458177634E-4</v>
      </c>
    </row>
    <row r="153" spans="1:17" s="140" customFormat="1">
      <c r="A153" s="139"/>
      <c r="B153" s="87" t="s">
        <v>3573</v>
      </c>
      <c r="C153" s="97" t="s">
        <v>3317</v>
      </c>
      <c r="D153" s="84">
        <v>470540</v>
      </c>
      <c r="E153" s="84"/>
      <c r="F153" s="84" t="s">
        <v>982</v>
      </c>
      <c r="G153" s="107">
        <v>42884</v>
      </c>
      <c r="H153" s="84" t="s">
        <v>3312</v>
      </c>
      <c r="I153" s="94">
        <v>1.26</v>
      </c>
      <c r="J153" s="97" t="s">
        <v>182</v>
      </c>
      <c r="K153" s="98">
        <v>2.2099999999999998E-2</v>
      </c>
      <c r="L153" s="98">
        <v>2.919999999999999E-2</v>
      </c>
      <c r="M153" s="94">
        <v>9402003.5399999972</v>
      </c>
      <c r="N153" s="96">
        <v>99.34</v>
      </c>
      <c r="O153" s="94">
        <v>9339.9501400000008</v>
      </c>
      <c r="P153" s="95">
        <f t="shared" si="3"/>
        <v>2.124117333503948E-3</v>
      </c>
      <c r="Q153" s="95">
        <f>O153/'סכום נכסי הקרן'!$C$42</f>
        <v>1.425172732106088E-4</v>
      </c>
    </row>
    <row r="154" spans="1:17" s="140" customFormat="1">
      <c r="A154" s="139"/>
      <c r="B154" s="87" t="s">
        <v>3573</v>
      </c>
      <c r="C154" s="97" t="s">
        <v>3317</v>
      </c>
      <c r="D154" s="84">
        <v>484097</v>
      </c>
      <c r="E154" s="84"/>
      <c r="F154" s="84" t="s">
        <v>982</v>
      </c>
      <c r="G154" s="107">
        <v>43006</v>
      </c>
      <c r="H154" s="84" t="s">
        <v>3312</v>
      </c>
      <c r="I154" s="94">
        <v>1.4600000000000004</v>
      </c>
      <c r="J154" s="97" t="s">
        <v>182</v>
      </c>
      <c r="K154" s="98">
        <v>2.0799999999999999E-2</v>
      </c>
      <c r="L154" s="98">
        <v>3.2900000000000013E-2</v>
      </c>
      <c r="M154" s="94">
        <v>10342203.93</v>
      </c>
      <c r="N154" s="96">
        <v>98.33</v>
      </c>
      <c r="O154" s="94">
        <v>10169.489579999998</v>
      </c>
      <c r="P154" s="95">
        <f t="shared" si="3"/>
        <v>2.312773490862102E-3</v>
      </c>
      <c r="Q154" s="95">
        <f>O154/'סכום נכסי הקרן'!$C$42</f>
        <v>1.5517512440224856E-4</v>
      </c>
    </row>
    <row r="155" spans="1:17" s="140" customFormat="1">
      <c r="A155" s="139"/>
      <c r="B155" s="87" t="s">
        <v>3573</v>
      </c>
      <c r="C155" s="97" t="s">
        <v>3317</v>
      </c>
      <c r="D155" s="84">
        <v>523632</v>
      </c>
      <c r="E155" s="84"/>
      <c r="F155" s="84" t="s">
        <v>982</v>
      </c>
      <c r="G155" s="107">
        <v>43321</v>
      </c>
      <c r="H155" s="84" t="s">
        <v>3312</v>
      </c>
      <c r="I155" s="94">
        <v>1.8000000000000003</v>
      </c>
      <c r="J155" s="97" t="s">
        <v>182</v>
      </c>
      <c r="K155" s="98">
        <v>2.3980000000000001E-2</v>
      </c>
      <c r="L155" s="98">
        <v>3.0100000000000005E-2</v>
      </c>
      <c r="M155" s="94">
        <v>16006977.640000004</v>
      </c>
      <c r="N155" s="96">
        <v>99.31</v>
      </c>
      <c r="O155" s="94">
        <v>15896.529929999997</v>
      </c>
      <c r="P155" s="95">
        <f t="shared" si="3"/>
        <v>3.6152328717760471E-3</v>
      </c>
      <c r="Q155" s="95">
        <f>O155/'סכום נכסי הקרן'!$C$42</f>
        <v>2.425634039984746E-4</v>
      </c>
    </row>
    <row r="156" spans="1:17" s="140" customFormat="1">
      <c r="A156" s="139"/>
      <c r="B156" s="87" t="s">
        <v>3573</v>
      </c>
      <c r="C156" s="97" t="s">
        <v>3317</v>
      </c>
      <c r="D156" s="84">
        <v>524747</v>
      </c>
      <c r="E156" s="84"/>
      <c r="F156" s="84" t="s">
        <v>982</v>
      </c>
      <c r="G156" s="107">
        <v>43343</v>
      </c>
      <c r="H156" s="84" t="s">
        <v>3312</v>
      </c>
      <c r="I156" s="94">
        <v>1.8499999999999996</v>
      </c>
      <c r="J156" s="97" t="s">
        <v>182</v>
      </c>
      <c r="K156" s="98">
        <v>2.3789999999999999E-2</v>
      </c>
      <c r="L156" s="98">
        <v>3.1500000000000007E-2</v>
      </c>
      <c r="M156" s="94">
        <v>16006977.640000004</v>
      </c>
      <c r="N156" s="96">
        <v>98.85</v>
      </c>
      <c r="O156" s="94">
        <v>15822.89738</v>
      </c>
      <c r="P156" s="95">
        <f t="shared" si="3"/>
        <v>3.598487153284975E-3</v>
      </c>
      <c r="Q156" s="95">
        <f>O156/'סכום נכסי הקרן'!$C$42</f>
        <v>2.4143985300641938E-4</v>
      </c>
    </row>
    <row r="157" spans="1:17" s="140" customFormat="1">
      <c r="A157" s="139"/>
      <c r="B157" s="87" t="s">
        <v>3573</v>
      </c>
      <c r="C157" s="97" t="s">
        <v>3317</v>
      </c>
      <c r="D157" s="84">
        <v>465782</v>
      </c>
      <c r="E157" s="84"/>
      <c r="F157" s="84" t="s">
        <v>982</v>
      </c>
      <c r="G157" s="107">
        <v>42828</v>
      </c>
      <c r="H157" s="84" t="s">
        <v>3312</v>
      </c>
      <c r="I157" s="94">
        <v>1.0999999999999999</v>
      </c>
      <c r="J157" s="97" t="s">
        <v>182</v>
      </c>
      <c r="K157" s="98">
        <v>2.2700000000000001E-2</v>
      </c>
      <c r="L157" s="98">
        <v>2.8199999999999999E-2</v>
      </c>
      <c r="M157" s="94">
        <v>9402003.5399999972</v>
      </c>
      <c r="N157" s="96">
        <v>99.98</v>
      </c>
      <c r="O157" s="94">
        <v>9400.1227700000018</v>
      </c>
      <c r="P157" s="95">
        <f t="shared" si="3"/>
        <v>2.1378019597031971E-3</v>
      </c>
      <c r="Q157" s="95">
        <f>O157/'סכום נכסי הקרן'!$C$42</f>
        <v>1.4343544076193056E-4</v>
      </c>
    </row>
    <row r="158" spans="1:17" s="140" customFormat="1">
      <c r="A158" s="139"/>
      <c r="B158" s="87" t="s">
        <v>3573</v>
      </c>
      <c r="C158" s="97" t="s">
        <v>3317</v>
      </c>
      <c r="D158" s="84">
        <v>467404</v>
      </c>
      <c r="E158" s="84"/>
      <c r="F158" s="84" t="s">
        <v>982</v>
      </c>
      <c r="G158" s="107">
        <v>42859</v>
      </c>
      <c r="H158" s="84" t="s">
        <v>3312</v>
      </c>
      <c r="I158" s="94">
        <v>1.2000000000000002</v>
      </c>
      <c r="J158" s="97" t="s">
        <v>182</v>
      </c>
      <c r="K158" s="98">
        <v>2.2799999999999997E-2</v>
      </c>
      <c r="L158" s="98">
        <v>2.8300000000000002E-2</v>
      </c>
      <c r="M158" s="94">
        <v>9402003.5399999972</v>
      </c>
      <c r="N158" s="96">
        <v>99.74</v>
      </c>
      <c r="O158" s="94">
        <v>9377.5584799999979</v>
      </c>
      <c r="P158" s="95">
        <f t="shared" si="3"/>
        <v>2.1326703263658889E-3</v>
      </c>
      <c r="Q158" s="95">
        <f>O158/'סכום נכסי הקרן'!$C$42</f>
        <v>1.4309113473946457E-4</v>
      </c>
    </row>
    <row r="159" spans="1:17" s="140" customFormat="1">
      <c r="A159" s="139"/>
      <c r="B159" s="87" t="s">
        <v>3564</v>
      </c>
      <c r="C159" s="97" t="s">
        <v>3317</v>
      </c>
      <c r="D159" s="84">
        <v>9922</v>
      </c>
      <c r="E159" s="84"/>
      <c r="F159" s="84" t="s">
        <v>637</v>
      </c>
      <c r="G159" s="107">
        <v>40489</v>
      </c>
      <c r="H159" s="84" t="s">
        <v>180</v>
      </c>
      <c r="I159" s="94">
        <v>4.03</v>
      </c>
      <c r="J159" s="97" t="s">
        <v>182</v>
      </c>
      <c r="K159" s="98">
        <v>5.7000000000000002E-2</v>
      </c>
      <c r="L159" s="98">
        <v>1.6499999999999997E-2</v>
      </c>
      <c r="M159" s="94">
        <v>8515414</v>
      </c>
      <c r="N159" s="96">
        <v>124.89</v>
      </c>
      <c r="O159" s="94">
        <v>10634.90056</v>
      </c>
      <c r="P159" s="95">
        <f t="shared" si="3"/>
        <v>2.4186185451721097E-3</v>
      </c>
      <c r="Q159" s="95">
        <f>O159/'סכום נכסי הקרן'!$C$42</f>
        <v>1.6227677942156301E-4</v>
      </c>
    </row>
    <row r="160" spans="1:17" s="140" customFormat="1">
      <c r="A160" s="139"/>
      <c r="B160" s="87" t="s">
        <v>3576</v>
      </c>
      <c r="C160" s="97" t="s">
        <v>3323</v>
      </c>
      <c r="D160" s="84">
        <v>91102700</v>
      </c>
      <c r="E160" s="84"/>
      <c r="F160" s="84" t="s">
        <v>992</v>
      </c>
      <c r="G160" s="107">
        <v>43093</v>
      </c>
      <c r="H160" s="84" t="s">
        <v>3312</v>
      </c>
      <c r="I160" s="94">
        <v>4.62</v>
      </c>
      <c r="J160" s="97" t="s">
        <v>182</v>
      </c>
      <c r="K160" s="98">
        <v>2.6089999999999999E-2</v>
      </c>
      <c r="L160" s="98">
        <v>3.85E-2</v>
      </c>
      <c r="M160" s="94">
        <v>15154005.749999998</v>
      </c>
      <c r="N160" s="96">
        <v>95.74</v>
      </c>
      <c r="O160" s="94">
        <v>14508.44426</v>
      </c>
      <c r="P160" s="95">
        <f t="shared" ref="P160:P203" si="4">O160/$O$10</f>
        <v>3.2995505835582395E-3</v>
      </c>
      <c r="Q160" s="95">
        <f>O160/'סכום נכסי הקרן'!$C$42</f>
        <v>2.2138275723849945E-4</v>
      </c>
    </row>
    <row r="161" spans="1:17" s="140" customFormat="1">
      <c r="A161" s="139"/>
      <c r="B161" s="87" t="s">
        <v>3576</v>
      </c>
      <c r="C161" s="97" t="s">
        <v>3323</v>
      </c>
      <c r="D161" s="84">
        <v>91102701</v>
      </c>
      <c r="E161" s="84"/>
      <c r="F161" s="84" t="s">
        <v>992</v>
      </c>
      <c r="G161" s="107">
        <v>43374</v>
      </c>
      <c r="H161" s="84" t="s">
        <v>3312</v>
      </c>
      <c r="I161" s="94">
        <v>4.629999999999999</v>
      </c>
      <c r="J161" s="97" t="s">
        <v>182</v>
      </c>
      <c r="K161" s="98">
        <v>2.6849999999999999E-2</v>
      </c>
      <c r="L161" s="98">
        <v>3.5299999999999998E-2</v>
      </c>
      <c r="M161" s="94">
        <v>21215608.050000001</v>
      </c>
      <c r="N161" s="96">
        <v>96.42</v>
      </c>
      <c r="O161" s="94">
        <v>20456.09016</v>
      </c>
      <c r="P161" s="95">
        <f t="shared" si="4"/>
        <v>4.6521806897542543E-3</v>
      </c>
      <c r="Q161" s="95">
        <f>O161/'סכום נכסי הקרן'!$C$42</f>
        <v>3.1213723268907795E-4</v>
      </c>
    </row>
    <row r="162" spans="1:17" s="140" customFormat="1">
      <c r="A162" s="139"/>
      <c r="B162" s="87" t="s">
        <v>3577</v>
      </c>
      <c r="C162" s="97" t="s">
        <v>3323</v>
      </c>
      <c r="D162" s="84">
        <v>91040003</v>
      </c>
      <c r="E162" s="84"/>
      <c r="F162" s="84" t="s">
        <v>683</v>
      </c>
      <c r="G162" s="107">
        <v>43301</v>
      </c>
      <c r="H162" s="84" t="s">
        <v>418</v>
      </c>
      <c r="I162" s="94">
        <v>1.9900000000000002</v>
      </c>
      <c r="J162" s="97" t="s">
        <v>181</v>
      </c>
      <c r="K162" s="98">
        <v>6.0296000000000002E-2</v>
      </c>
      <c r="L162" s="98">
        <v>7.5299999999999992E-2</v>
      </c>
      <c r="M162" s="94">
        <v>19612656.68</v>
      </c>
      <c r="N162" s="96">
        <v>100.11</v>
      </c>
      <c r="O162" s="94">
        <v>73589.09405</v>
      </c>
      <c r="P162" s="95">
        <f t="shared" si="4"/>
        <v>1.6735835618546167E-2</v>
      </c>
      <c r="Q162" s="95">
        <f>O162/'סכום נכסי הקרן'!$C$42</f>
        <v>1.1228879024877787E-3</v>
      </c>
    </row>
    <row r="163" spans="1:17" s="140" customFormat="1">
      <c r="A163" s="139"/>
      <c r="B163" s="87" t="s">
        <v>3577</v>
      </c>
      <c r="C163" s="97" t="s">
        <v>3323</v>
      </c>
      <c r="D163" s="84">
        <v>91040005</v>
      </c>
      <c r="E163" s="84"/>
      <c r="F163" s="84" t="s">
        <v>683</v>
      </c>
      <c r="G163" s="107">
        <v>43444</v>
      </c>
      <c r="H163" s="84" t="s">
        <v>418</v>
      </c>
      <c r="I163" s="94">
        <v>1.9899999999999998</v>
      </c>
      <c r="J163" s="97" t="s">
        <v>181</v>
      </c>
      <c r="K163" s="98">
        <v>6.0296000000000002E-2</v>
      </c>
      <c r="L163" s="98">
        <v>7.6800000000000007E-2</v>
      </c>
      <c r="M163" s="94">
        <v>8730724.7699999996</v>
      </c>
      <c r="N163" s="96">
        <v>99.83</v>
      </c>
      <c r="O163" s="94">
        <v>32667.12674</v>
      </c>
      <c r="P163" s="95">
        <f t="shared" si="4"/>
        <v>7.4292484546608422E-3</v>
      </c>
      <c r="Q163" s="95">
        <f>O163/'סכום נכסי הקרן'!$C$42</f>
        <v>4.98464098504295E-4</v>
      </c>
    </row>
    <row r="164" spans="1:17" s="140" customFormat="1">
      <c r="A164" s="139"/>
      <c r="B164" s="87" t="s">
        <v>3577</v>
      </c>
      <c r="C164" s="97" t="s">
        <v>3323</v>
      </c>
      <c r="D164" s="84">
        <v>91050024</v>
      </c>
      <c r="E164" s="84"/>
      <c r="F164" s="84" t="s">
        <v>683</v>
      </c>
      <c r="G164" s="107">
        <v>43434</v>
      </c>
      <c r="H164" s="84" t="s">
        <v>418</v>
      </c>
      <c r="I164" s="94">
        <v>1.9899999999999998</v>
      </c>
      <c r="J164" s="97" t="s">
        <v>181</v>
      </c>
      <c r="K164" s="98">
        <v>6.2190000000000002E-2</v>
      </c>
      <c r="L164" s="98">
        <v>7.7099999999999988E-2</v>
      </c>
      <c r="M164" s="94">
        <v>1996706.9</v>
      </c>
      <c r="N164" s="96">
        <v>99.83</v>
      </c>
      <c r="O164" s="94">
        <v>7470.9349000000002</v>
      </c>
      <c r="P164" s="95">
        <f t="shared" si="4"/>
        <v>1.699060710250171E-3</v>
      </c>
      <c r="Q164" s="95">
        <f>O164/'סכום נכסי הקרן'!$C$42</f>
        <v>1.139981749711966E-4</v>
      </c>
    </row>
    <row r="165" spans="1:17" s="140" customFormat="1">
      <c r="A165" s="139"/>
      <c r="B165" s="87" t="s">
        <v>3577</v>
      </c>
      <c r="C165" s="97" t="s">
        <v>3323</v>
      </c>
      <c r="D165" s="84">
        <v>91050025</v>
      </c>
      <c r="E165" s="84"/>
      <c r="F165" s="84" t="s">
        <v>683</v>
      </c>
      <c r="G165" s="107">
        <v>43430</v>
      </c>
      <c r="H165" s="84" t="s">
        <v>418</v>
      </c>
      <c r="I165" s="94">
        <v>2</v>
      </c>
      <c r="J165" s="97" t="s">
        <v>181</v>
      </c>
      <c r="K165" s="98">
        <v>6.2001000000000001E-2</v>
      </c>
      <c r="L165" s="98">
        <v>7.5299999999999978E-2</v>
      </c>
      <c r="M165" s="94">
        <v>1399088.5599999996</v>
      </c>
      <c r="N165" s="96">
        <v>99.55</v>
      </c>
      <c r="O165" s="94">
        <v>5220.1868099999992</v>
      </c>
      <c r="P165" s="95">
        <f t="shared" si="4"/>
        <v>1.1871893448083951E-3</v>
      </c>
      <c r="Q165" s="95">
        <f>O165/'סכום נכסי הקרן'!$C$42</f>
        <v>7.9654257106257556E-5</v>
      </c>
    </row>
    <row r="166" spans="1:17" s="140" customFormat="1">
      <c r="A166" s="139"/>
      <c r="B166" s="87" t="s">
        <v>3577</v>
      </c>
      <c r="C166" s="97" t="s">
        <v>3323</v>
      </c>
      <c r="D166" s="84">
        <v>91050026</v>
      </c>
      <c r="E166" s="84"/>
      <c r="F166" s="84" t="s">
        <v>683</v>
      </c>
      <c r="G166" s="107">
        <v>43461</v>
      </c>
      <c r="H166" s="84" t="s">
        <v>418</v>
      </c>
      <c r="I166" s="94">
        <v>2.0099999999999998</v>
      </c>
      <c r="J166" s="97" t="s">
        <v>181</v>
      </c>
      <c r="K166" s="98">
        <v>6.2001000000000001E-2</v>
      </c>
      <c r="L166" s="98">
        <v>6.4700000000000008E-2</v>
      </c>
      <c r="M166" s="94">
        <v>1208835.2599999998</v>
      </c>
      <c r="N166" s="96">
        <v>101.02</v>
      </c>
      <c r="O166" s="94">
        <v>4576.9279699999997</v>
      </c>
      <c r="P166" s="95">
        <f t="shared" si="4"/>
        <v>1.0408976375195121E-3</v>
      </c>
      <c r="Q166" s="95">
        <f>O166/'סכום נכסי הקרן'!$C$42</f>
        <v>6.9838841127450288E-5</v>
      </c>
    </row>
    <row r="167" spans="1:17" s="140" customFormat="1">
      <c r="A167" s="139"/>
      <c r="B167" s="87" t="s">
        <v>3550</v>
      </c>
      <c r="C167" s="97" t="s">
        <v>3323</v>
      </c>
      <c r="D167" s="84">
        <v>2424</v>
      </c>
      <c r="E167" s="84"/>
      <c r="F167" s="84" t="s">
        <v>683</v>
      </c>
      <c r="G167" s="107">
        <v>41305</v>
      </c>
      <c r="H167" s="84" t="s">
        <v>180</v>
      </c>
      <c r="I167" s="94">
        <v>3.86</v>
      </c>
      <c r="J167" s="97" t="s">
        <v>182</v>
      </c>
      <c r="K167" s="98">
        <v>7.1500000000000008E-2</v>
      </c>
      <c r="L167" s="98">
        <v>1.0599999999999998E-2</v>
      </c>
      <c r="M167" s="94">
        <v>38160431.780000001</v>
      </c>
      <c r="N167" s="96">
        <v>135.76</v>
      </c>
      <c r="O167" s="94">
        <v>51806.601750000002</v>
      </c>
      <c r="P167" s="95">
        <f t="shared" si="4"/>
        <v>1.1782000879836706E-2</v>
      </c>
      <c r="Q167" s="95">
        <f>O167/'סכום נכסי הקרן'!$C$42</f>
        <v>7.9051124524717796E-4</v>
      </c>
    </row>
    <row r="168" spans="1:17" s="140" customFormat="1">
      <c r="A168" s="139"/>
      <c r="B168" s="87" t="s">
        <v>3578</v>
      </c>
      <c r="C168" s="97" t="s">
        <v>3323</v>
      </c>
      <c r="D168" s="84">
        <v>91102799</v>
      </c>
      <c r="E168" s="84"/>
      <c r="F168" s="84" t="s">
        <v>992</v>
      </c>
      <c r="G168" s="107">
        <v>41339</v>
      </c>
      <c r="H168" s="84" t="s">
        <v>3312</v>
      </c>
      <c r="I168" s="94">
        <v>3.0500000000000003</v>
      </c>
      <c r="J168" s="97" t="s">
        <v>182</v>
      </c>
      <c r="K168" s="98">
        <v>4.7500000000000001E-2</v>
      </c>
      <c r="L168" s="98">
        <v>1.2699999999999999E-2</v>
      </c>
      <c r="M168" s="94">
        <v>5015226.7</v>
      </c>
      <c r="N168" s="96">
        <v>113.15</v>
      </c>
      <c r="O168" s="94">
        <v>5674.7287900000001</v>
      </c>
      <c r="P168" s="95">
        <f t="shared" si="4"/>
        <v>1.2905625410301049E-3</v>
      </c>
      <c r="Q168" s="95">
        <f>O168/'סכום נכסי הקרן'!$C$42</f>
        <v>8.6590063248510822E-5</v>
      </c>
    </row>
    <row r="169" spans="1:17" s="140" customFormat="1">
      <c r="A169" s="139"/>
      <c r="B169" s="87" t="s">
        <v>3578</v>
      </c>
      <c r="C169" s="97" t="s">
        <v>3323</v>
      </c>
      <c r="D169" s="84">
        <v>91102798</v>
      </c>
      <c r="E169" s="84"/>
      <c r="F169" s="84" t="s">
        <v>992</v>
      </c>
      <c r="G169" s="107">
        <v>41338</v>
      </c>
      <c r="H169" s="84" t="s">
        <v>3312</v>
      </c>
      <c r="I169" s="94">
        <v>3.05</v>
      </c>
      <c r="J169" s="97" t="s">
        <v>182</v>
      </c>
      <c r="K169" s="98">
        <v>4.4999999999999998E-2</v>
      </c>
      <c r="L169" s="98">
        <v>1.2299999999999995E-2</v>
      </c>
      <c r="M169" s="94">
        <v>8530287.3499999996</v>
      </c>
      <c r="N169" s="96">
        <v>112.48</v>
      </c>
      <c r="O169" s="94">
        <v>9594.8672900000001</v>
      </c>
      <c r="P169" s="95">
        <f t="shared" si="4"/>
        <v>2.1820912979048355E-3</v>
      </c>
      <c r="Q169" s="95">
        <f>O169/'סכום נכסי הקרן'!$C$42</f>
        <v>1.4640702600029763E-4</v>
      </c>
    </row>
    <row r="170" spans="1:17" s="140" customFormat="1">
      <c r="A170" s="139"/>
      <c r="B170" s="87" t="s">
        <v>3579</v>
      </c>
      <c r="C170" s="97" t="s">
        <v>3317</v>
      </c>
      <c r="D170" s="84">
        <v>414968</v>
      </c>
      <c r="E170" s="84"/>
      <c r="F170" s="84" t="s">
        <v>683</v>
      </c>
      <c r="G170" s="107">
        <v>42432</v>
      </c>
      <c r="H170" s="84" t="s">
        <v>180</v>
      </c>
      <c r="I170" s="94">
        <v>6.2600000000000007</v>
      </c>
      <c r="J170" s="97" t="s">
        <v>182</v>
      </c>
      <c r="K170" s="98">
        <v>2.5399999999999999E-2</v>
      </c>
      <c r="L170" s="98">
        <v>2.0499999999999997E-2</v>
      </c>
      <c r="M170" s="94">
        <v>21323122.619999997</v>
      </c>
      <c r="N170" s="96">
        <v>105.64</v>
      </c>
      <c r="O170" s="94">
        <v>22525.74566</v>
      </c>
      <c r="P170" s="95">
        <f t="shared" si="4"/>
        <v>5.1228674767323044E-3</v>
      </c>
      <c r="Q170" s="95">
        <f>O170/'סכום נכסי הקרן'!$C$42</f>
        <v>3.437178786158815E-4</v>
      </c>
    </row>
    <row r="171" spans="1:17" s="140" customFormat="1">
      <c r="A171" s="139"/>
      <c r="B171" s="87" t="s">
        <v>3560</v>
      </c>
      <c r="C171" s="97" t="s">
        <v>3323</v>
      </c>
      <c r="D171" s="84">
        <v>90145980</v>
      </c>
      <c r="E171" s="84"/>
      <c r="F171" s="84" t="s">
        <v>992</v>
      </c>
      <c r="G171" s="107">
        <v>42242</v>
      </c>
      <c r="H171" s="84" t="s">
        <v>3312</v>
      </c>
      <c r="I171" s="94">
        <v>5.3500000000000014</v>
      </c>
      <c r="J171" s="97" t="s">
        <v>182</v>
      </c>
      <c r="K171" s="98">
        <v>2.3599999999999999E-2</v>
      </c>
      <c r="L171" s="98">
        <v>1.6000000000000004E-2</v>
      </c>
      <c r="M171" s="94">
        <v>40620658.520000003</v>
      </c>
      <c r="N171" s="96">
        <v>104.45</v>
      </c>
      <c r="O171" s="94">
        <v>42428.28220999999</v>
      </c>
      <c r="P171" s="95">
        <f t="shared" si="4"/>
        <v>9.6491574710973957E-3</v>
      </c>
      <c r="Q171" s="95">
        <f>O171/'סכום נכסי הקרן'!$C$42</f>
        <v>6.4740849757677409E-4</v>
      </c>
    </row>
    <row r="172" spans="1:17" s="140" customFormat="1">
      <c r="A172" s="139"/>
      <c r="B172" s="87" t="s">
        <v>3580</v>
      </c>
      <c r="C172" s="97" t="s">
        <v>3317</v>
      </c>
      <c r="D172" s="84">
        <v>487742</v>
      </c>
      <c r="E172" s="84"/>
      <c r="F172" s="84" t="s">
        <v>683</v>
      </c>
      <c r="G172" s="107">
        <v>43072</v>
      </c>
      <c r="H172" s="84" t="s">
        <v>180</v>
      </c>
      <c r="I172" s="94">
        <v>6.91</v>
      </c>
      <c r="J172" s="97" t="s">
        <v>182</v>
      </c>
      <c r="K172" s="98">
        <v>0.04</v>
      </c>
      <c r="L172" s="98">
        <v>5.2699999999999997E-2</v>
      </c>
      <c r="M172" s="94">
        <v>28139141.409999996</v>
      </c>
      <c r="N172" s="96">
        <v>92.81</v>
      </c>
      <c r="O172" s="94">
        <v>26115.935340000004</v>
      </c>
      <c r="P172" s="95">
        <f t="shared" si="4"/>
        <v>5.9393583589689618E-3</v>
      </c>
      <c r="Q172" s="95">
        <f>O172/'סכום נכסי הקרן'!$C$42</f>
        <v>3.9850018856753489E-4</v>
      </c>
    </row>
    <row r="173" spans="1:17" s="140" customFormat="1">
      <c r="A173" s="139"/>
      <c r="B173" s="87" t="s">
        <v>3581</v>
      </c>
      <c r="C173" s="97" t="s">
        <v>3323</v>
      </c>
      <c r="D173" s="84">
        <v>90240690</v>
      </c>
      <c r="E173" s="84"/>
      <c r="F173" s="84" t="s">
        <v>683</v>
      </c>
      <c r="G173" s="107">
        <v>42326</v>
      </c>
      <c r="H173" s="84" t="s">
        <v>180</v>
      </c>
      <c r="I173" s="94">
        <v>10.25</v>
      </c>
      <c r="J173" s="97" t="s">
        <v>182</v>
      </c>
      <c r="K173" s="98">
        <v>3.5499999999999997E-2</v>
      </c>
      <c r="L173" s="98">
        <v>2.6100000000000002E-2</v>
      </c>
      <c r="M173" s="94">
        <v>621390.24999999988</v>
      </c>
      <c r="N173" s="96">
        <v>110.9</v>
      </c>
      <c r="O173" s="94">
        <v>689.12175000000002</v>
      </c>
      <c r="P173" s="95">
        <f t="shared" si="4"/>
        <v>1.567219773262702E-4</v>
      </c>
      <c r="Q173" s="95">
        <f>O173/'סכום נכסי הקרן'!$C$42</f>
        <v>1.0515233084544374E-5</v>
      </c>
    </row>
    <row r="174" spans="1:17" s="140" customFormat="1">
      <c r="A174" s="139"/>
      <c r="B174" s="87" t="s">
        <v>3581</v>
      </c>
      <c r="C174" s="97" t="s">
        <v>3323</v>
      </c>
      <c r="D174" s="84">
        <v>90240692</v>
      </c>
      <c r="E174" s="84"/>
      <c r="F174" s="84" t="s">
        <v>683</v>
      </c>
      <c r="G174" s="107">
        <v>42606</v>
      </c>
      <c r="H174" s="84" t="s">
        <v>180</v>
      </c>
      <c r="I174" s="94">
        <v>10.049999999999999</v>
      </c>
      <c r="J174" s="97" t="s">
        <v>182</v>
      </c>
      <c r="K174" s="98">
        <v>3.4000000000000002E-2</v>
      </c>
      <c r="L174" s="98">
        <v>3.1600000000000003E-2</v>
      </c>
      <c r="M174" s="94">
        <v>2613740.02</v>
      </c>
      <c r="N174" s="96">
        <v>105.13</v>
      </c>
      <c r="O174" s="94">
        <v>2747.8247700000006</v>
      </c>
      <c r="P174" s="95">
        <f t="shared" si="4"/>
        <v>6.2491792096317335E-4</v>
      </c>
      <c r="Q174" s="95">
        <f>O174/'סכום נכסי הקרן'!$C$42</f>
        <v>4.1928756322136893E-5</v>
      </c>
    </row>
    <row r="175" spans="1:17" s="140" customFormat="1">
      <c r="A175" s="139"/>
      <c r="B175" s="87" t="s">
        <v>3581</v>
      </c>
      <c r="C175" s="97" t="s">
        <v>3323</v>
      </c>
      <c r="D175" s="84">
        <v>90240693</v>
      </c>
      <c r="E175" s="84"/>
      <c r="F175" s="84" t="s">
        <v>683</v>
      </c>
      <c r="G175" s="107">
        <v>42648</v>
      </c>
      <c r="H175" s="84" t="s">
        <v>180</v>
      </c>
      <c r="I175" s="94">
        <v>10.07</v>
      </c>
      <c r="J175" s="97" t="s">
        <v>182</v>
      </c>
      <c r="K175" s="98">
        <v>3.4000000000000002E-2</v>
      </c>
      <c r="L175" s="98">
        <v>3.0899999999999993E-2</v>
      </c>
      <c r="M175" s="94">
        <v>2397598.4</v>
      </c>
      <c r="N175" s="96">
        <v>105.83</v>
      </c>
      <c r="O175" s="94">
        <v>2537.3782800000004</v>
      </c>
      <c r="P175" s="95">
        <f t="shared" si="4"/>
        <v>5.7705759724799072E-4</v>
      </c>
      <c r="Q175" s="95">
        <f>O175/'סכום נכסי הקרן'!$C$42</f>
        <v>3.8717576448371135E-5</v>
      </c>
    </row>
    <row r="176" spans="1:17" s="140" customFormat="1">
      <c r="A176" s="139"/>
      <c r="B176" s="87" t="s">
        <v>3581</v>
      </c>
      <c r="C176" s="97" t="s">
        <v>3323</v>
      </c>
      <c r="D176" s="84">
        <v>90240694</v>
      </c>
      <c r="E176" s="84"/>
      <c r="F176" s="84" t="s">
        <v>683</v>
      </c>
      <c r="G176" s="107">
        <v>42718</v>
      </c>
      <c r="H176" s="84" t="s">
        <v>180</v>
      </c>
      <c r="I176" s="94">
        <v>10.020000000000001</v>
      </c>
      <c r="J176" s="97" t="s">
        <v>182</v>
      </c>
      <c r="K176" s="98">
        <v>3.4000000000000002E-2</v>
      </c>
      <c r="L176" s="98">
        <v>3.2300000000000002E-2</v>
      </c>
      <c r="M176" s="94">
        <v>1675141.79</v>
      </c>
      <c r="N176" s="96">
        <v>104.39</v>
      </c>
      <c r="O176" s="94">
        <v>1748.6804499999996</v>
      </c>
      <c r="P176" s="95">
        <f t="shared" si="4"/>
        <v>3.9768975197168268E-4</v>
      </c>
      <c r="Q176" s="95">
        <f>O176/'סכום נכסי הקרן'!$C$42</f>
        <v>2.66829228973486E-5</v>
      </c>
    </row>
    <row r="177" spans="1:17" s="140" customFormat="1">
      <c r="A177" s="139"/>
      <c r="B177" s="87" t="s">
        <v>3581</v>
      </c>
      <c r="C177" s="97" t="s">
        <v>3323</v>
      </c>
      <c r="D177" s="84">
        <v>90240695</v>
      </c>
      <c r="E177" s="84"/>
      <c r="F177" s="84" t="s">
        <v>683</v>
      </c>
      <c r="G177" s="107">
        <v>42900</v>
      </c>
      <c r="H177" s="84" t="s">
        <v>180</v>
      </c>
      <c r="I177" s="94">
        <v>9.67</v>
      </c>
      <c r="J177" s="97" t="s">
        <v>182</v>
      </c>
      <c r="K177" s="98">
        <v>3.4000000000000002E-2</v>
      </c>
      <c r="L177" s="98">
        <v>4.1899999999999993E-2</v>
      </c>
      <c r="M177" s="94">
        <v>1984269.14</v>
      </c>
      <c r="N177" s="96">
        <v>95.29</v>
      </c>
      <c r="O177" s="94">
        <v>1890.80997</v>
      </c>
      <c r="P177" s="95">
        <f t="shared" si="4"/>
        <v>4.3001324112412016E-4</v>
      </c>
      <c r="Q177" s="95">
        <f>O177/'סכום נכסי הקרן'!$C$42</f>
        <v>2.8851661630372795E-5</v>
      </c>
    </row>
    <row r="178" spans="1:17" s="140" customFormat="1">
      <c r="A178" s="139"/>
      <c r="B178" s="87" t="s">
        <v>3581</v>
      </c>
      <c r="C178" s="97" t="s">
        <v>3323</v>
      </c>
      <c r="D178" s="84">
        <v>90240696</v>
      </c>
      <c r="E178" s="84"/>
      <c r="F178" s="84" t="s">
        <v>683</v>
      </c>
      <c r="G178" s="107">
        <v>43075</v>
      </c>
      <c r="H178" s="84" t="s">
        <v>180</v>
      </c>
      <c r="I178" s="94">
        <v>9.5</v>
      </c>
      <c r="J178" s="97" t="s">
        <v>182</v>
      </c>
      <c r="K178" s="98">
        <v>3.4000000000000002E-2</v>
      </c>
      <c r="L178" s="98">
        <v>4.6600000000000009E-2</v>
      </c>
      <c r="M178" s="94">
        <v>1231250.02</v>
      </c>
      <c r="N178" s="96">
        <v>91.28</v>
      </c>
      <c r="O178" s="94">
        <v>1123.8849599999999</v>
      </c>
      <c r="P178" s="95">
        <f t="shared" si="4"/>
        <v>2.5559703088526238E-4</v>
      </c>
      <c r="Q178" s="95">
        <f>O178/'סכום נכסי הקרן'!$C$42</f>
        <v>1.7149237148027657E-5</v>
      </c>
    </row>
    <row r="179" spans="1:17" s="140" customFormat="1">
      <c r="A179" s="139"/>
      <c r="B179" s="87" t="s">
        <v>3581</v>
      </c>
      <c r="C179" s="97" t="s">
        <v>3323</v>
      </c>
      <c r="D179" s="84">
        <v>90240697</v>
      </c>
      <c r="E179" s="84"/>
      <c r="F179" s="84" t="s">
        <v>683</v>
      </c>
      <c r="G179" s="107">
        <v>43292</v>
      </c>
      <c r="H179" s="84" t="s">
        <v>180</v>
      </c>
      <c r="I179" s="94">
        <v>9.5999999999999961</v>
      </c>
      <c r="J179" s="97" t="s">
        <v>182</v>
      </c>
      <c r="K179" s="98">
        <v>3.5499999999999997E-2</v>
      </c>
      <c r="L179" s="98">
        <v>4.3599999999999986E-2</v>
      </c>
      <c r="M179" s="94">
        <v>3505873.55</v>
      </c>
      <c r="N179" s="96">
        <v>93.84</v>
      </c>
      <c r="O179" s="94">
        <v>3289.911610000001</v>
      </c>
      <c r="P179" s="95">
        <f t="shared" si="4"/>
        <v>7.4820081175474911E-4</v>
      </c>
      <c r="Q179" s="95">
        <f>O179/'סכום נכסי הקרן'!$C$42</f>
        <v>5.0200399866494788E-5</v>
      </c>
    </row>
    <row r="180" spans="1:17" s="140" customFormat="1">
      <c r="A180" s="139"/>
      <c r="B180" s="87" t="s">
        <v>3582</v>
      </c>
      <c r="C180" s="97" t="s">
        <v>3323</v>
      </c>
      <c r="D180" s="84">
        <v>90240790</v>
      </c>
      <c r="E180" s="84"/>
      <c r="F180" s="84" t="s">
        <v>683</v>
      </c>
      <c r="G180" s="107">
        <v>42326</v>
      </c>
      <c r="H180" s="84" t="s">
        <v>180</v>
      </c>
      <c r="I180" s="94">
        <v>10.199999999999999</v>
      </c>
      <c r="J180" s="97" t="s">
        <v>182</v>
      </c>
      <c r="K180" s="98">
        <v>3.5499999999999997E-2</v>
      </c>
      <c r="L180" s="98">
        <v>2.7199999999999998E-2</v>
      </c>
      <c r="M180" s="94">
        <v>1383094.34</v>
      </c>
      <c r="N180" s="96">
        <v>109.69</v>
      </c>
      <c r="O180" s="94">
        <v>1517.1161100000002</v>
      </c>
      <c r="P180" s="95">
        <f t="shared" si="4"/>
        <v>3.4502674831078726E-4</v>
      </c>
      <c r="Q180" s="95">
        <f>O180/'סכום נכסי הקרן'!$C$42</f>
        <v>2.3149508070188268E-5</v>
      </c>
    </row>
    <row r="181" spans="1:17" s="140" customFormat="1">
      <c r="A181" s="139"/>
      <c r="B181" s="87" t="s">
        <v>3582</v>
      </c>
      <c r="C181" s="97" t="s">
        <v>3323</v>
      </c>
      <c r="D181" s="84">
        <v>90240792</v>
      </c>
      <c r="E181" s="84"/>
      <c r="F181" s="84" t="s">
        <v>683</v>
      </c>
      <c r="G181" s="107">
        <v>42606</v>
      </c>
      <c r="H181" s="84" t="s">
        <v>180</v>
      </c>
      <c r="I181" s="94">
        <v>10.069999999999999</v>
      </c>
      <c r="J181" s="97" t="s">
        <v>182</v>
      </c>
      <c r="K181" s="98">
        <v>3.5499999999999997E-2</v>
      </c>
      <c r="L181" s="98">
        <v>3.0899999999999993E-2</v>
      </c>
      <c r="M181" s="94">
        <v>5817678.9299999997</v>
      </c>
      <c r="N181" s="96">
        <v>105.8</v>
      </c>
      <c r="O181" s="94">
        <v>6155.1040800000001</v>
      </c>
      <c r="P181" s="95">
        <f t="shared" si="4"/>
        <v>1.3998108201730584E-3</v>
      </c>
      <c r="Q181" s="95">
        <f>O181/'סכום נכסי הקרן'!$C$42</f>
        <v>9.3920057030314385E-5</v>
      </c>
    </row>
    <row r="182" spans="1:17" s="140" customFormat="1">
      <c r="A182" s="139"/>
      <c r="B182" s="87" t="s">
        <v>3582</v>
      </c>
      <c r="C182" s="97" t="s">
        <v>3323</v>
      </c>
      <c r="D182" s="84">
        <v>90240793</v>
      </c>
      <c r="E182" s="84"/>
      <c r="F182" s="84" t="s">
        <v>683</v>
      </c>
      <c r="G182" s="107">
        <v>42648</v>
      </c>
      <c r="H182" s="84" t="s">
        <v>180</v>
      </c>
      <c r="I182" s="94">
        <v>10.079999999999998</v>
      </c>
      <c r="J182" s="97" t="s">
        <v>182</v>
      </c>
      <c r="K182" s="98">
        <v>3.4000000000000002E-2</v>
      </c>
      <c r="L182" s="98">
        <v>3.0599999999999995E-2</v>
      </c>
      <c r="M182" s="94">
        <v>5336590.18</v>
      </c>
      <c r="N182" s="96">
        <v>106.1</v>
      </c>
      <c r="O182" s="94">
        <v>5662.12194</v>
      </c>
      <c r="P182" s="95">
        <f t="shared" si="4"/>
        <v>1.2876954562807763E-3</v>
      </c>
      <c r="Q182" s="95">
        <f>O182/'סכום נכסי הקרן'!$C$42</f>
        <v>8.6397696709199169E-5</v>
      </c>
    </row>
    <row r="183" spans="1:17" s="140" customFormat="1">
      <c r="A183" s="139"/>
      <c r="B183" s="87" t="s">
        <v>3582</v>
      </c>
      <c r="C183" s="97" t="s">
        <v>3323</v>
      </c>
      <c r="D183" s="84">
        <v>90240794</v>
      </c>
      <c r="E183" s="84"/>
      <c r="F183" s="84" t="s">
        <v>683</v>
      </c>
      <c r="G183" s="107">
        <v>42718</v>
      </c>
      <c r="H183" s="84" t="s">
        <v>180</v>
      </c>
      <c r="I183" s="94">
        <v>10.050000000000001</v>
      </c>
      <c r="J183" s="97" t="s">
        <v>182</v>
      </c>
      <c r="K183" s="98">
        <v>3.4000000000000002E-2</v>
      </c>
      <c r="L183" s="98">
        <v>3.1400000000000004E-2</v>
      </c>
      <c r="M183" s="94">
        <v>3728541.3600000008</v>
      </c>
      <c r="N183" s="96">
        <v>105.26</v>
      </c>
      <c r="O183" s="94">
        <v>3924.66246</v>
      </c>
      <c r="P183" s="95">
        <f t="shared" si="4"/>
        <v>8.925576083897858E-4</v>
      </c>
      <c r="Q183" s="95">
        <f>O183/'סכום נכסי הקרן'!$C$42</f>
        <v>5.9885993360478476E-5</v>
      </c>
    </row>
    <row r="184" spans="1:17" s="140" customFormat="1">
      <c r="A184" s="139"/>
      <c r="B184" s="87" t="s">
        <v>3582</v>
      </c>
      <c r="C184" s="97" t="s">
        <v>3323</v>
      </c>
      <c r="D184" s="84">
        <v>90240795</v>
      </c>
      <c r="E184" s="84"/>
      <c r="F184" s="84" t="s">
        <v>683</v>
      </c>
      <c r="G184" s="107">
        <v>42900</v>
      </c>
      <c r="H184" s="84" t="s">
        <v>180</v>
      </c>
      <c r="I184" s="94">
        <v>9.7099999999999991</v>
      </c>
      <c r="J184" s="97" t="s">
        <v>182</v>
      </c>
      <c r="K184" s="98">
        <v>3.4000000000000002E-2</v>
      </c>
      <c r="L184" s="98">
        <v>4.0799999999999989E-2</v>
      </c>
      <c r="M184" s="94">
        <v>4416598.8499999996</v>
      </c>
      <c r="N184" s="96">
        <v>96.26</v>
      </c>
      <c r="O184" s="94">
        <v>4251.4178700000002</v>
      </c>
      <c r="P184" s="95">
        <f t="shared" si="4"/>
        <v>9.6686922887957033E-4</v>
      </c>
      <c r="Q184" s="95">
        <f>O184/'סכום נכסי הקרן'!$C$42</f>
        <v>6.4871918268211926E-5</v>
      </c>
    </row>
    <row r="185" spans="1:17" s="140" customFormat="1">
      <c r="A185" s="139"/>
      <c r="B185" s="87" t="s">
        <v>3582</v>
      </c>
      <c r="C185" s="97" t="s">
        <v>3323</v>
      </c>
      <c r="D185" s="84">
        <v>90240796</v>
      </c>
      <c r="E185" s="84"/>
      <c r="F185" s="84" t="s">
        <v>683</v>
      </c>
      <c r="G185" s="107">
        <v>43075</v>
      </c>
      <c r="H185" s="84" t="s">
        <v>180</v>
      </c>
      <c r="I185" s="94">
        <v>9.5200000000000031</v>
      </c>
      <c r="J185" s="97" t="s">
        <v>182</v>
      </c>
      <c r="K185" s="98">
        <v>3.4000000000000002E-2</v>
      </c>
      <c r="L185" s="98">
        <v>4.5800000000000007E-2</v>
      </c>
      <c r="M185" s="94">
        <v>2740524.62</v>
      </c>
      <c r="N185" s="96">
        <v>91.93</v>
      </c>
      <c r="O185" s="94">
        <v>2519.3641599999996</v>
      </c>
      <c r="P185" s="95">
        <f t="shared" si="4"/>
        <v>5.7296077617654314E-4</v>
      </c>
      <c r="Q185" s="95">
        <f>O185/'סכום נכסי הקרן'!$C$42</f>
        <v>3.8442700970107733E-5</v>
      </c>
    </row>
    <row r="186" spans="1:17" s="140" customFormat="1">
      <c r="A186" s="139"/>
      <c r="B186" s="87" t="s">
        <v>3582</v>
      </c>
      <c r="C186" s="97" t="s">
        <v>3323</v>
      </c>
      <c r="D186" s="84">
        <v>90240797</v>
      </c>
      <c r="E186" s="84"/>
      <c r="F186" s="84" t="s">
        <v>683</v>
      </c>
      <c r="G186" s="107">
        <v>43292</v>
      </c>
      <c r="H186" s="84" t="s">
        <v>180</v>
      </c>
      <c r="I186" s="94">
        <v>9.61</v>
      </c>
      <c r="J186" s="97" t="s">
        <v>182</v>
      </c>
      <c r="K186" s="98">
        <v>3.4000000000000002E-2</v>
      </c>
      <c r="L186" s="98">
        <v>4.3400000000000001E-2</v>
      </c>
      <c r="M186" s="94">
        <v>7803395.7199999997</v>
      </c>
      <c r="N186" s="96">
        <v>93.96</v>
      </c>
      <c r="O186" s="94">
        <v>7332.0702899999997</v>
      </c>
      <c r="P186" s="95">
        <f t="shared" si="4"/>
        <v>1.667479735974085E-3</v>
      </c>
      <c r="Q186" s="95">
        <f>O186/'סכום נכסי הקרן'!$C$42</f>
        <v>1.118792551412183E-4</v>
      </c>
    </row>
    <row r="187" spans="1:17" s="140" customFormat="1">
      <c r="A187" s="139"/>
      <c r="B187" s="87" t="s">
        <v>3583</v>
      </c>
      <c r="C187" s="97" t="s">
        <v>3323</v>
      </c>
      <c r="D187" s="84">
        <v>4180</v>
      </c>
      <c r="E187" s="84"/>
      <c r="F187" s="84" t="s">
        <v>992</v>
      </c>
      <c r="G187" s="107">
        <v>42082</v>
      </c>
      <c r="H187" s="84" t="s">
        <v>3312</v>
      </c>
      <c r="I187" s="94">
        <v>1.0799999999999998</v>
      </c>
      <c r="J187" s="97" t="s">
        <v>181</v>
      </c>
      <c r="K187" s="98">
        <v>6.8349999999999994E-2</v>
      </c>
      <c r="L187" s="98">
        <v>7.0699999999999999E-2</v>
      </c>
      <c r="M187" s="94">
        <v>2121659.8200000003</v>
      </c>
      <c r="N187" s="96">
        <v>100.26</v>
      </c>
      <c r="O187" s="94">
        <v>7972.6560899999995</v>
      </c>
      <c r="P187" s="95">
        <f t="shared" si="4"/>
        <v>1.8131635331015601E-3</v>
      </c>
      <c r="Q187" s="95">
        <f>O187/'סכום נכסי הקרן'!$C$42</f>
        <v>1.216538834962939E-4</v>
      </c>
    </row>
    <row r="188" spans="1:17" s="140" customFormat="1">
      <c r="A188" s="139"/>
      <c r="B188" s="87" t="s">
        <v>3583</v>
      </c>
      <c r="C188" s="97" t="s">
        <v>3323</v>
      </c>
      <c r="D188" s="84">
        <v>6609</v>
      </c>
      <c r="E188" s="84"/>
      <c r="F188" s="84" t="s">
        <v>992</v>
      </c>
      <c r="G188" s="107">
        <v>43419</v>
      </c>
      <c r="H188" s="84" t="s">
        <v>3312</v>
      </c>
      <c r="I188" s="94">
        <v>0.05</v>
      </c>
      <c r="J188" s="97" t="s">
        <v>181</v>
      </c>
      <c r="K188" s="98">
        <v>4.6600000000000003E-2</v>
      </c>
      <c r="L188" s="98">
        <v>5.5300000000000002E-2</v>
      </c>
      <c r="M188" s="94">
        <v>2192720.16</v>
      </c>
      <c r="N188" s="96">
        <v>100.15</v>
      </c>
      <c r="O188" s="94">
        <v>8230.6423500000001</v>
      </c>
      <c r="P188" s="95">
        <f t="shared" si="4"/>
        <v>1.8718354830004123E-3</v>
      </c>
      <c r="Q188" s="95">
        <f>O188/'סכום נכסי הקרן'!$C$42</f>
        <v>1.2559046749833691E-4</v>
      </c>
    </row>
    <row r="189" spans="1:17" s="140" customFormat="1">
      <c r="A189" s="139"/>
      <c r="B189" s="87" t="s">
        <v>3583</v>
      </c>
      <c r="C189" s="97" t="s">
        <v>3323</v>
      </c>
      <c r="D189" s="84">
        <v>4179</v>
      </c>
      <c r="E189" s="84"/>
      <c r="F189" s="84" t="s">
        <v>992</v>
      </c>
      <c r="G189" s="107">
        <v>42082</v>
      </c>
      <c r="H189" s="84" t="s">
        <v>3312</v>
      </c>
      <c r="I189" s="94">
        <v>1.0899999999999999</v>
      </c>
      <c r="J189" s="97" t="s">
        <v>183</v>
      </c>
      <c r="K189" s="98">
        <v>-3.1099999999999999E-3</v>
      </c>
      <c r="L189" s="98">
        <v>3.9100000000000003E-2</v>
      </c>
      <c r="M189" s="94">
        <v>2009540.27</v>
      </c>
      <c r="N189" s="96">
        <v>100.17</v>
      </c>
      <c r="O189" s="94">
        <v>8638.8037299999996</v>
      </c>
      <c r="P189" s="95">
        <f t="shared" si="4"/>
        <v>1.9646606746908778E-3</v>
      </c>
      <c r="Q189" s="95">
        <f>O189/'סכום נכסי הקרן'!$C$42</f>
        <v>1.3181855716001031E-4</v>
      </c>
    </row>
    <row r="190" spans="1:17" s="140" customFormat="1">
      <c r="A190" s="139"/>
      <c r="B190" s="87" t="s">
        <v>3584</v>
      </c>
      <c r="C190" s="97" t="s">
        <v>3317</v>
      </c>
      <c r="D190" s="84">
        <v>482154</v>
      </c>
      <c r="E190" s="84"/>
      <c r="F190" s="84" t="s">
        <v>992</v>
      </c>
      <c r="G190" s="107">
        <v>42978</v>
      </c>
      <c r="H190" s="84" t="s">
        <v>3312</v>
      </c>
      <c r="I190" s="94">
        <v>3.2199999999999998</v>
      </c>
      <c r="J190" s="97" t="s">
        <v>182</v>
      </c>
      <c r="K190" s="98">
        <v>2.3E-2</v>
      </c>
      <c r="L190" s="98">
        <v>3.1200000000000006E-2</v>
      </c>
      <c r="M190" s="94">
        <v>4847505.1399999997</v>
      </c>
      <c r="N190" s="96">
        <v>98.67</v>
      </c>
      <c r="O190" s="94">
        <v>4783.0331200000001</v>
      </c>
      <c r="P190" s="95">
        <f t="shared" si="4"/>
        <v>1.0877706416659166E-3</v>
      </c>
      <c r="Q190" s="95">
        <f>O190/'סכום נכסי הקרן'!$C$42</f>
        <v>7.2983776971043929E-5</v>
      </c>
    </row>
    <row r="191" spans="1:17" s="140" customFormat="1">
      <c r="A191" s="139"/>
      <c r="B191" s="87" t="s">
        <v>3584</v>
      </c>
      <c r="C191" s="97" t="s">
        <v>3317</v>
      </c>
      <c r="D191" s="84">
        <v>482153</v>
      </c>
      <c r="E191" s="84"/>
      <c r="F191" s="84" t="s">
        <v>992</v>
      </c>
      <c r="G191" s="107">
        <v>42978</v>
      </c>
      <c r="H191" s="84" t="s">
        <v>3312</v>
      </c>
      <c r="I191" s="94">
        <v>3.1699999999999995</v>
      </c>
      <c r="J191" s="97" t="s">
        <v>182</v>
      </c>
      <c r="K191" s="98">
        <v>2.76E-2</v>
      </c>
      <c r="L191" s="98">
        <v>4.1800000000000018E-2</v>
      </c>
      <c r="M191" s="94">
        <v>11310845.390000001</v>
      </c>
      <c r="N191" s="96">
        <v>96.65</v>
      </c>
      <c r="O191" s="94">
        <v>10931.931929999997</v>
      </c>
      <c r="P191" s="95">
        <f t="shared" si="4"/>
        <v>2.4861702421463097E-3</v>
      </c>
      <c r="Q191" s="95">
        <f>O191/'סכום נכסי הקרן'!$C$42</f>
        <v>1.6680914846806531E-4</v>
      </c>
    </row>
    <row r="192" spans="1:17" s="140" customFormat="1">
      <c r="A192" s="139"/>
      <c r="B192" s="87" t="s">
        <v>3585</v>
      </c>
      <c r="C192" s="97" t="s">
        <v>3323</v>
      </c>
      <c r="D192" s="84">
        <v>90320002</v>
      </c>
      <c r="E192" s="84"/>
      <c r="F192" s="84" t="s">
        <v>683</v>
      </c>
      <c r="G192" s="107">
        <v>43227</v>
      </c>
      <c r="H192" s="84" t="s">
        <v>180</v>
      </c>
      <c r="I192" s="94">
        <v>1.9999999999999997E-2</v>
      </c>
      <c r="J192" s="97" t="s">
        <v>182</v>
      </c>
      <c r="K192" s="98">
        <v>2.6000000000000002E-2</v>
      </c>
      <c r="L192" s="98">
        <v>3.4099577915488823E-2</v>
      </c>
      <c r="M192" s="94">
        <v>76094.159999999989</v>
      </c>
      <c r="N192" s="96">
        <v>100.37</v>
      </c>
      <c r="O192" s="94">
        <v>76.375700000000009</v>
      </c>
      <c r="P192" s="95">
        <f t="shared" si="4"/>
        <v>1.7369573262892975E-5</v>
      </c>
      <c r="Q192" s="95">
        <f>O192/'סכום נכסי הקרן'!$C$42</f>
        <v>1.1654084165754974E-6</v>
      </c>
    </row>
    <row r="193" spans="1:17" s="140" customFormat="1">
      <c r="A193" s="139"/>
      <c r="B193" s="87" t="s">
        <v>3585</v>
      </c>
      <c r="C193" s="97" t="s">
        <v>3323</v>
      </c>
      <c r="D193" s="84">
        <v>90320003</v>
      </c>
      <c r="E193" s="84"/>
      <c r="F193" s="84" t="s">
        <v>683</v>
      </c>
      <c r="G193" s="107">
        <v>43279</v>
      </c>
      <c r="H193" s="84" t="s">
        <v>180</v>
      </c>
      <c r="I193" s="94">
        <v>0.15999999999999995</v>
      </c>
      <c r="J193" s="97" t="s">
        <v>182</v>
      </c>
      <c r="K193" s="98">
        <v>2.6000000000000002E-2</v>
      </c>
      <c r="L193" s="98">
        <v>2.6500016916440459E-2</v>
      </c>
      <c r="M193" s="94">
        <v>328849.68</v>
      </c>
      <c r="N193" s="96">
        <v>100.02119999999999</v>
      </c>
      <c r="O193" s="94">
        <v>330.32954000000012</v>
      </c>
      <c r="P193" s="95">
        <f t="shared" si="4"/>
        <v>7.5124459035108503E-5</v>
      </c>
      <c r="Q193" s="95">
        <f>O193/'סכום נכסי הקרן'!$C$42</f>
        <v>5.0404621647921069E-6</v>
      </c>
    </row>
    <row r="194" spans="1:17" s="140" customFormat="1">
      <c r="A194" s="139"/>
      <c r="B194" s="87" t="s">
        <v>3585</v>
      </c>
      <c r="C194" s="97" t="s">
        <v>3323</v>
      </c>
      <c r="D194" s="84">
        <v>90320004</v>
      </c>
      <c r="E194" s="84"/>
      <c r="F194" s="84" t="s">
        <v>683</v>
      </c>
      <c r="G194" s="107">
        <v>43321</v>
      </c>
      <c r="H194" s="84" t="s">
        <v>180</v>
      </c>
      <c r="I194" s="94">
        <v>0.11000000000000003</v>
      </c>
      <c r="J194" s="97" t="s">
        <v>182</v>
      </c>
      <c r="K194" s="98">
        <v>2.6000000000000002E-2</v>
      </c>
      <c r="L194" s="98">
        <v>3.4400051162354464E-2</v>
      </c>
      <c r="M194" s="94">
        <v>1458118.63</v>
      </c>
      <c r="N194" s="96">
        <v>100.07</v>
      </c>
      <c r="O194" s="94">
        <v>1459.1392599999992</v>
      </c>
      <c r="P194" s="95">
        <f t="shared" si="4"/>
        <v>3.3184149248168492E-4</v>
      </c>
      <c r="Q194" s="95">
        <f>O194/'סכום נכסי הקרן'!$C$42</f>
        <v>2.2264845684684291E-5</v>
      </c>
    </row>
    <row r="195" spans="1:17" s="140" customFormat="1">
      <c r="A195" s="139"/>
      <c r="B195" s="87" t="s">
        <v>3585</v>
      </c>
      <c r="C195" s="97" t="s">
        <v>3323</v>
      </c>
      <c r="D195" s="84">
        <v>90320001</v>
      </c>
      <c r="E195" s="84"/>
      <c r="F195" s="84" t="s">
        <v>683</v>
      </c>
      <c r="G195" s="107">
        <v>43138</v>
      </c>
      <c r="H195" s="84" t="s">
        <v>180</v>
      </c>
      <c r="I195" s="94">
        <v>0.1</v>
      </c>
      <c r="J195" s="97" t="s">
        <v>182</v>
      </c>
      <c r="K195" s="98">
        <v>2.6000000000000002E-2</v>
      </c>
      <c r="L195" s="98">
        <v>5.2299940034995912E-2</v>
      </c>
      <c r="M195" s="94">
        <v>313781.91000000003</v>
      </c>
      <c r="N195" s="96">
        <v>99.91</v>
      </c>
      <c r="O195" s="94">
        <v>313.49951999999996</v>
      </c>
      <c r="P195" s="95">
        <f t="shared" si="4"/>
        <v>7.1296929265745262E-5</v>
      </c>
      <c r="Q195" s="95">
        <f>O195/'סכום נכסי הקרן'!$C$42</f>
        <v>4.7836547383575974E-6</v>
      </c>
    </row>
    <row r="196" spans="1:17" s="140" customFormat="1">
      <c r="A196" s="139"/>
      <c r="B196" s="87" t="s">
        <v>3585</v>
      </c>
      <c r="C196" s="97" t="s">
        <v>3323</v>
      </c>
      <c r="D196" s="84">
        <v>90310002</v>
      </c>
      <c r="E196" s="84"/>
      <c r="F196" s="84" t="s">
        <v>683</v>
      </c>
      <c r="G196" s="107">
        <v>43227</v>
      </c>
      <c r="H196" s="84" t="s">
        <v>180</v>
      </c>
      <c r="I196" s="94">
        <v>9.3899999999999988</v>
      </c>
      <c r="J196" s="97" t="s">
        <v>182</v>
      </c>
      <c r="K196" s="98">
        <v>2.9805999999999999E-2</v>
      </c>
      <c r="L196" s="98">
        <v>0.04</v>
      </c>
      <c r="M196" s="94">
        <v>1652024.49</v>
      </c>
      <c r="N196" s="96">
        <v>91.8</v>
      </c>
      <c r="O196" s="94">
        <v>1516.5585700000001</v>
      </c>
      <c r="P196" s="95">
        <f t="shared" si="4"/>
        <v>3.4489995101954162E-4</v>
      </c>
      <c r="Q196" s="95">
        <f>O196/'סכום נכסי הקרן'!$C$42</f>
        <v>2.314100062857297E-5</v>
      </c>
    </row>
    <row r="197" spans="1:17" s="140" customFormat="1">
      <c r="A197" s="139"/>
      <c r="B197" s="87" t="s">
        <v>3585</v>
      </c>
      <c r="C197" s="97" t="s">
        <v>3323</v>
      </c>
      <c r="D197" s="84">
        <v>90310003</v>
      </c>
      <c r="E197" s="84"/>
      <c r="F197" s="84" t="s">
        <v>683</v>
      </c>
      <c r="G197" s="107">
        <v>43279</v>
      </c>
      <c r="H197" s="84" t="s">
        <v>180</v>
      </c>
      <c r="I197" s="94">
        <v>9.43</v>
      </c>
      <c r="J197" s="97" t="s">
        <v>182</v>
      </c>
      <c r="K197" s="98">
        <v>2.9796999999999997E-2</v>
      </c>
      <c r="L197" s="98">
        <v>3.8699999999999998E-2</v>
      </c>
      <c r="M197" s="94">
        <v>1932110.61</v>
      </c>
      <c r="N197" s="96">
        <v>92.05</v>
      </c>
      <c r="O197" s="94">
        <v>1778.5077900000001</v>
      </c>
      <c r="P197" s="95">
        <f t="shared" si="4"/>
        <v>4.0447316825941853E-4</v>
      </c>
      <c r="Q197" s="95">
        <f>O197/'סכום נכסי הקרן'!$C$42</f>
        <v>2.7138055001932384E-5</v>
      </c>
    </row>
    <row r="198" spans="1:17" s="140" customFormat="1">
      <c r="A198" s="139"/>
      <c r="B198" s="87" t="s">
        <v>3585</v>
      </c>
      <c r="C198" s="97" t="s">
        <v>3323</v>
      </c>
      <c r="D198" s="84">
        <v>90310004</v>
      </c>
      <c r="E198" s="84"/>
      <c r="F198" s="84" t="s">
        <v>683</v>
      </c>
      <c r="G198" s="107">
        <v>43321</v>
      </c>
      <c r="H198" s="84" t="s">
        <v>180</v>
      </c>
      <c r="I198" s="94">
        <v>9.44</v>
      </c>
      <c r="J198" s="97" t="s">
        <v>182</v>
      </c>
      <c r="K198" s="98">
        <v>3.0529000000000001E-2</v>
      </c>
      <c r="L198" s="98">
        <v>3.7899999999999996E-2</v>
      </c>
      <c r="M198" s="94">
        <v>10815603.960000003</v>
      </c>
      <c r="N198" s="96">
        <v>93.37</v>
      </c>
      <c r="O198" s="94">
        <v>10098.52938</v>
      </c>
      <c r="P198" s="95">
        <f t="shared" si="4"/>
        <v>2.2966355256107264E-3</v>
      </c>
      <c r="Q198" s="95">
        <f>O198/'סכום נכסי הקרן'!$C$42</f>
        <v>1.5409235050529079E-4</v>
      </c>
    </row>
    <row r="199" spans="1:17" s="140" customFormat="1">
      <c r="A199" s="139"/>
      <c r="B199" s="87" t="s">
        <v>3585</v>
      </c>
      <c r="C199" s="97" t="s">
        <v>3323</v>
      </c>
      <c r="D199" s="84">
        <v>90310001</v>
      </c>
      <c r="E199" s="84"/>
      <c r="F199" s="84" t="s">
        <v>683</v>
      </c>
      <c r="G199" s="107">
        <v>43138</v>
      </c>
      <c r="H199" s="84" t="s">
        <v>180</v>
      </c>
      <c r="I199" s="94">
        <v>9.3500000000000032</v>
      </c>
      <c r="J199" s="97" t="s">
        <v>182</v>
      </c>
      <c r="K199" s="98">
        <v>2.8239999999999998E-2</v>
      </c>
      <c r="L199" s="98">
        <v>4.3100018325414755E-2</v>
      </c>
      <c r="M199" s="94">
        <v>10374394.680000002</v>
      </c>
      <c r="N199" s="96">
        <v>87.75</v>
      </c>
      <c r="O199" s="94">
        <v>9103.5320299999967</v>
      </c>
      <c r="P199" s="95">
        <f t="shared" si="4"/>
        <v>2.0703504720241874E-3</v>
      </c>
      <c r="Q199" s="95">
        <f>O199/'סכום נכסי הקרן'!$C$42</f>
        <v>1.3890979524019574E-4</v>
      </c>
    </row>
    <row r="200" spans="1:17" s="140" customFormat="1">
      <c r="A200" s="139"/>
      <c r="B200" s="87" t="s">
        <v>3585</v>
      </c>
      <c r="C200" s="97" t="s">
        <v>3323</v>
      </c>
      <c r="D200" s="84">
        <v>90310005</v>
      </c>
      <c r="E200" s="84"/>
      <c r="F200" s="84" t="s">
        <v>683</v>
      </c>
      <c r="G200" s="107">
        <v>43417</v>
      </c>
      <c r="H200" s="84" t="s">
        <v>180</v>
      </c>
      <c r="I200" s="94">
        <v>9.350000000000005</v>
      </c>
      <c r="J200" s="97" t="s">
        <v>182</v>
      </c>
      <c r="K200" s="98">
        <v>3.2797E-2</v>
      </c>
      <c r="L200" s="98">
        <v>3.9500000000000007E-2</v>
      </c>
      <c r="M200" s="94">
        <v>12336769.250000002</v>
      </c>
      <c r="N200" s="96">
        <v>93.56</v>
      </c>
      <c r="O200" s="94">
        <v>11542.281109999998</v>
      </c>
      <c r="P200" s="95">
        <f t="shared" si="4"/>
        <v>2.6249775433947E-3</v>
      </c>
      <c r="Q200" s="95">
        <f>O200/'סכום נכסי הקרן'!$C$42</f>
        <v>1.7612239955999579E-4</v>
      </c>
    </row>
    <row r="201" spans="1:17" s="140" customFormat="1">
      <c r="A201" s="139"/>
      <c r="B201" s="87" t="s">
        <v>3586</v>
      </c>
      <c r="C201" s="97" t="s">
        <v>3323</v>
      </c>
      <c r="D201" s="84">
        <v>90145362</v>
      </c>
      <c r="E201" s="84"/>
      <c r="F201" s="84" t="s">
        <v>713</v>
      </c>
      <c r="G201" s="107">
        <v>42825</v>
      </c>
      <c r="H201" s="84" t="s">
        <v>180</v>
      </c>
      <c r="I201" s="94">
        <v>6.86</v>
      </c>
      <c r="J201" s="97" t="s">
        <v>182</v>
      </c>
      <c r="K201" s="98">
        <v>2.8999999999999998E-2</v>
      </c>
      <c r="L201" s="98">
        <v>3.2799999999999996E-2</v>
      </c>
      <c r="M201" s="94">
        <v>64105552.950000003</v>
      </c>
      <c r="N201" s="96">
        <v>99.97</v>
      </c>
      <c r="O201" s="94">
        <v>64086.322100000005</v>
      </c>
      <c r="P201" s="95">
        <f t="shared" si="4"/>
        <v>1.4574688897978114E-2</v>
      </c>
      <c r="Q201" s="95">
        <f>O201/'סכום נכסי הקרן'!$C$42</f>
        <v>9.7788614916404426E-4</v>
      </c>
    </row>
    <row r="202" spans="1:17" s="140" customFormat="1">
      <c r="A202" s="139"/>
      <c r="B202" s="87" t="s">
        <v>3587</v>
      </c>
      <c r="C202" s="97" t="s">
        <v>3317</v>
      </c>
      <c r="D202" s="84">
        <v>90141407</v>
      </c>
      <c r="E202" s="84"/>
      <c r="F202" s="84" t="s">
        <v>950</v>
      </c>
      <c r="G202" s="107">
        <v>42372</v>
      </c>
      <c r="H202" s="84" t="s">
        <v>180</v>
      </c>
      <c r="I202" s="94">
        <v>9.3300000000000018</v>
      </c>
      <c r="J202" s="97" t="s">
        <v>182</v>
      </c>
      <c r="K202" s="98">
        <v>6.7000000000000004E-2</v>
      </c>
      <c r="L202" s="98">
        <v>4.3500000000000004E-2</v>
      </c>
      <c r="M202" s="94">
        <v>21777240.809999999</v>
      </c>
      <c r="N202" s="96">
        <v>126.71</v>
      </c>
      <c r="O202" s="94">
        <v>27593.941559999999</v>
      </c>
      <c r="P202" s="95">
        <f t="shared" si="4"/>
        <v>6.2754906277573521E-3</v>
      </c>
      <c r="Q202" s="95">
        <f>O202/'סכום נכסי הקרן'!$C$42</f>
        <v>4.2105292312235969E-4</v>
      </c>
    </row>
    <row r="203" spans="1:17" s="140" customFormat="1">
      <c r="A203" s="139"/>
      <c r="B203" s="87" t="s">
        <v>3588</v>
      </c>
      <c r="C203" s="97" t="s">
        <v>3323</v>
      </c>
      <c r="D203" s="84">
        <v>90800100</v>
      </c>
      <c r="E203" s="84"/>
      <c r="F203" s="84" t="s">
        <v>3325</v>
      </c>
      <c r="G203" s="107">
        <v>41529</v>
      </c>
      <c r="H203" s="84" t="s">
        <v>3312</v>
      </c>
      <c r="I203" s="94">
        <v>0</v>
      </c>
      <c r="J203" s="97" t="s">
        <v>182</v>
      </c>
      <c r="K203" s="98">
        <v>0</v>
      </c>
      <c r="L203" s="98">
        <v>0</v>
      </c>
      <c r="M203" s="94">
        <v>32718516.52</v>
      </c>
      <c r="N203" s="96">
        <v>0</v>
      </c>
      <c r="O203" s="94">
        <f>6367.43385-6367.43</f>
        <v>3.8500000000567525E-3</v>
      </c>
      <c r="P203" s="95">
        <f t="shared" si="4"/>
        <v>8.755776649264584E-10</v>
      </c>
      <c r="Q203" s="95">
        <f>O203/'סכום נכסי הקרן'!$C$42</f>
        <v>5.8746727085732819E-11</v>
      </c>
    </row>
    <row r="204" spans="1:17" s="140" customFormat="1">
      <c r="A204" s="139"/>
      <c r="B204" s="83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94"/>
      <c r="N204" s="96"/>
      <c r="O204" s="84"/>
      <c r="P204" s="95"/>
      <c r="Q204" s="84"/>
    </row>
    <row r="205" spans="1:17" s="140" customFormat="1">
      <c r="A205" s="139"/>
      <c r="B205" s="102" t="s">
        <v>41</v>
      </c>
      <c r="C205" s="82"/>
      <c r="D205" s="82"/>
      <c r="E205" s="82"/>
      <c r="F205" s="82"/>
      <c r="G205" s="82"/>
      <c r="H205" s="82"/>
      <c r="I205" s="91">
        <v>0.40861051308841229</v>
      </c>
      <c r="J205" s="82"/>
      <c r="K205" s="82"/>
      <c r="L205" s="104">
        <v>2.0517368586394844E-2</v>
      </c>
      <c r="M205" s="91"/>
      <c r="N205" s="93"/>
      <c r="O205" s="91">
        <f>SUM(O206:O207)</f>
        <v>12309.366470000001</v>
      </c>
      <c r="P205" s="92">
        <f t="shared" ref="P205:P207" si="5">O205/$O$10</f>
        <v>2.799430220874745E-3</v>
      </c>
      <c r="Q205" s="92">
        <f>O205/'סכום נכסי הקרן'!$C$42</f>
        <v>1.8782727080537682E-4</v>
      </c>
    </row>
    <row r="206" spans="1:17" s="140" customFormat="1">
      <c r="A206" s="139"/>
      <c r="B206" s="87" t="s">
        <v>3590</v>
      </c>
      <c r="C206" s="97" t="s">
        <v>3317</v>
      </c>
      <c r="D206" s="84">
        <v>4351</v>
      </c>
      <c r="E206" s="84"/>
      <c r="F206" s="84" t="s">
        <v>992</v>
      </c>
      <c r="G206" s="107">
        <v>42183</v>
      </c>
      <c r="H206" s="84" t="s">
        <v>3312</v>
      </c>
      <c r="I206" s="94">
        <v>0.44999999999999984</v>
      </c>
      <c r="J206" s="97" t="s">
        <v>182</v>
      </c>
      <c r="K206" s="98">
        <v>3.61E-2</v>
      </c>
      <c r="L206" s="98">
        <v>0.02</v>
      </c>
      <c r="M206" s="94">
        <v>10109705.85</v>
      </c>
      <c r="N206" s="96">
        <v>100.76</v>
      </c>
      <c r="O206" s="94">
        <v>10186.53996</v>
      </c>
      <c r="P206" s="95">
        <f t="shared" si="5"/>
        <v>2.3166511355130867E-3</v>
      </c>
      <c r="Q206" s="95">
        <f>O206/'סכום נכסי הקרן'!$C$42</f>
        <v>1.5543529427771699E-4</v>
      </c>
    </row>
    <row r="207" spans="1:17" s="140" customFormat="1">
      <c r="A207" s="139"/>
      <c r="B207" s="87" t="s">
        <v>3591</v>
      </c>
      <c r="C207" s="97" t="s">
        <v>3317</v>
      </c>
      <c r="D207" s="84">
        <v>3880</v>
      </c>
      <c r="E207" s="84"/>
      <c r="F207" s="84" t="s">
        <v>996</v>
      </c>
      <c r="G207" s="107">
        <v>41959</v>
      </c>
      <c r="H207" s="84" t="s">
        <v>3312</v>
      </c>
      <c r="I207" s="94">
        <v>0.21000000000000002</v>
      </c>
      <c r="J207" s="97" t="s">
        <v>182</v>
      </c>
      <c r="K207" s="98">
        <v>4.4999999999999998E-2</v>
      </c>
      <c r="L207" s="98">
        <v>2.3000000000000003E-2</v>
      </c>
      <c r="M207" s="94">
        <v>2109117.23</v>
      </c>
      <c r="N207" s="96">
        <v>100.65</v>
      </c>
      <c r="O207" s="94">
        <v>2122.8265099999999</v>
      </c>
      <c r="P207" s="95">
        <f t="shared" si="5"/>
        <v>4.8277908536165819E-4</v>
      </c>
      <c r="Q207" s="95">
        <f>O207/'סכום נכסי הקרן'!$C$42</f>
        <v>3.239197652765983E-5</v>
      </c>
    </row>
    <row r="208" spans="1:17" s="140" customFormat="1">
      <c r="A208" s="139"/>
      <c r="B208" s="8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94"/>
      <c r="N208" s="96"/>
      <c r="O208" s="84"/>
      <c r="P208" s="95"/>
      <c r="Q208" s="84"/>
    </row>
    <row r="209" spans="1:17" s="140" customFormat="1">
      <c r="A209" s="139"/>
      <c r="B209" s="81" t="s">
        <v>44</v>
      </c>
      <c r="C209" s="82"/>
      <c r="D209" s="82"/>
      <c r="E209" s="82"/>
      <c r="F209" s="82"/>
      <c r="G209" s="82"/>
      <c r="H209" s="82"/>
      <c r="I209" s="91">
        <v>4.4777388827896578</v>
      </c>
      <c r="J209" s="82"/>
      <c r="K209" s="82"/>
      <c r="L209" s="104">
        <v>5.1431127038372243E-2</v>
      </c>
      <c r="M209" s="91"/>
      <c r="N209" s="93"/>
      <c r="O209" s="91">
        <f>O210</f>
        <v>1338595.969</v>
      </c>
      <c r="P209" s="92">
        <f t="shared" ref="P209:P253" si="6">O209/$O$10</f>
        <v>0.30442720332460077</v>
      </c>
      <c r="Q209" s="92">
        <f>O209/'סכום נכסי הקרן'!$C$42</f>
        <v>2.0425488848765161E-2</v>
      </c>
    </row>
    <row r="210" spans="1:17" s="140" customFormat="1">
      <c r="A210" s="139"/>
      <c r="B210" s="102" t="s">
        <v>42</v>
      </c>
      <c r="C210" s="82"/>
      <c r="D210" s="82"/>
      <c r="E210" s="82"/>
      <c r="F210" s="82"/>
      <c r="G210" s="82"/>
      <c r="H210" s="82"/>
      <c r="I210" s="91">
        <v>4.4777388827896569</v>
      </c>
      <c r="J210" s="82"/>
      <c r="K210" s="82"/>
      <c r="L210" s="104">
        <v>5.1431127038372243E-2</v>
      </c>
      <c r="M210" s="91"/>
      <c r="N210" s="93"/>
      <c r="O210" s="91">
        <f>SUM(O211:O253)</f>
        <v>1338595.969</v>
      </c>
      <c r="P210" s="92">
        <f t="shared" si="6"/>
        <v>0.30442720332460077</v>
      </c>
      <c r="Q210" s="92">
        <f>O210/'סכום נכסי הקרן'!$C$42</f>
        <v>2.0425488848765161E-2</v>
      </c>
    </row>
    <row r="211" spans="1:17" s="140" customFormat="1">
      <c r="A211" s="139"/>
      <c r="B211" s="87" t="s">
        <v>3592</v>
      </c>
      <c r="C211" s="97" t="s">
        <v>3317</v>
      </c>
      <c r="D211" s="84">
        <v>508506</v>
      </c>
      <c r="E211" s="84"/>
      <c r="F211" s="84" t="s">
        <v>3324</v>
      </c>
      <c r="G211" s="107">
        <v>43186</v>
      </c>
      <c r="H211" s="84" t="s">
        <v>3312</v>
      </c>
      <c r="I211" s="94">
        <v>6.3099999999999987</v>
      </c>
      <c r="J211" s="97" t="s">
        <v>181</v>
      </c>
      <c r="K211" s="98">
        <v>4.8000000000000001E-2</v>
      </c>
      <c r="L211" s="98">
        <v>0.05</v>
      </c>
      <c r="M211" s="94">
        <v>30751294</v>
      </c>
      <c r="N211" s="96">
        <v>100.48</v>
      </c>
      <c r="O211" s="94">
        <v>115809.08095</v>
      </c>
      <c r="P211" s="95">
        <f t="shared" si="6"/>
        <v>2.6337621993242979E-2</v>
      </c>
      <c r="Q211" s="95">
        <f>O211/'סכום נכסי הקרן'!$C$42</f>
        <v>1.7671180448101042E-3</v>
      </c>
    </row>
    <row r="212" spans="1:17" s="140" customFormat="1">
      <c r="A212" s="139"/>
      <c r="B212" s="87" t="s">
        <v>3593</v>
      </c>
      <c r="C212" s="97" t="s">
        <v>3323</v>
      </c>
      <c r="D212" s="84">
        <v>6496</v>
      </c>
      <c r="E212" s="84"/>
      <c r="F212" s="84" t="s">
        <v>1028</v>
      </c>
      <c r="G212" s="107">
        <v>43343</v>
      </c>
      <c r="H212" s="84" t="s">
        <v>972</v>
      </c>
      <c r="I212" s="94">
        <v>10.969999999999999</v>
      </c>
      <c r="J212" s="97" t="s">
        <v>181</v>
      </c>
      <c r="K212" s="98">
        <v>4.4999999999999998E-2</v>
      </c>
      <c r="L212" s="98">
        <v>4.9400000000000006E-2</v>
      </c>
      <c r="M212" s="94">
        <v>1497012.97</v>
      </c>
      <c r="N212" s="96">
        <v>96.35</v>
      </c>
      <c r="O212" s="94">
        <v>5406.01026</v>
      </c>
      <c r="P212" s="95">
        <f t="shared" si="6"/>
        <v>1.2294498285583123E-3</v>
      </c>
      <c r="Q212" s="95">
        <f>O212/'סכום נכסי הקרן'!$C$42</f>
        <v>8.2489716717457155E-5</v>
      </c>
    </row>
    <row r="213" spans="1:17" s="140" customFormat="1">
      <c r="A213" s="139"/>
      <c r="B213" s="87" t="s">
        <v>3593</v>
      </c>
      <c r="C213" s="97" t="s">
        <v>3323</v>
      </c>
      <c r="D213" s="84">
        <v>66624</v>
      </c>
      <c r="E213" s="84"/>
      <c r="F213" s="84" t="s">
        <v>1028</v>
      </c>
      <c r="G213" s="107">
        <v>43434</v>
      </c>
      <c r="H213" s="84" t="s">
        <v>972</v>
      </c>
      <c r="I213" s="94">
        <v>10.969999999999999</v>
      </c>
      <c r="J213" s="97" t="s">
        <v>181</v>
      </c>
      <c r="K213" s="98">
        <v>4.4999999999999998E-2</v>
      </c>
      <c r="L213" s="98">
        <v>4.9400000000000006E-2</v>
      </c>
      <c r="M213" s="94">
        <v>1368509.61</v>
      </c>
      <c r="N213" s="96">
        <v>96.35</v>
      </c>
      <c r="O213" s="94">
        <v>4941.9591300000002</v>
      </c>
      <c r="P213" s="95">
        <f t="shared" si="6"/>
        <v>1.1239140351022357E-3</v>
      </c>
      <c r="Q213" s="95">
        <f>O213/'סכום נכסי הקרן'!$C$42</f>
        <v>7.5408811499915842E-5</v>
      </c>
    </row>
    <row r="214" spans="1:17" s="140" customFormat="1">
      <c r="A214" s="139"/>
      <c r="B214" s="87" t="s">
        <v>3593</v>
      </c>
      <c r="C214" s="97" t="s">
        <v>3323</v>
      </c>
      <c r="D214" s="84">
        <v>6484</v>
      </c>
      <c r="E214" s="84"/>
      <c r="F214" s="84" t="s">
        <v>1028</v>
      </c>
      <c r="G214" s="107">
        <v>43336</v>
      </c>
      <c r="H214" s="84" t="s">
        <v>972</v>
      </c>
      <c r="I214" s="94">
        <v>10.97</v>
      </c>
      <c r="J214" s="97" t="s">
        <v>181</v>
      </c>
      <c r="K214" s="98">
        <v>4.4999999999999998E-2</v>
      </c>
      <c r="L214" s="98">
        <v>4.9399999999999993E-2</v>
      </c>
      <c r="M214" s="94">
        <v>7746160.8499999996</v>
      </c>
      <c r="N214" s="96">
        <v>96.35</v>
      </c>
      <c r="O214" s="94">
        <v>27972.920559999999</v>
      </c>
      <c r="P214" s="95">
        <f t="shared" si="6"/>
        <v>6.3616790817498901E-3</v>
      </c>
      <c r="Q214" s="95">
        <f>O214/'סכום נכסי הקרן'!$C$42</f>
        <v>4.2683572205324166E-4</v>
      </c>
    </row>
    <row r="215" spans="1:17" s="140" customFormat="1">
      <c r="A215" s="139"/>
      <c r="B215" s="87" t="s">
        <v>3594</v>
      </c>
      <c r="C215" s="97" t="s">
        <v>3323</v>
      </c>
      <c r="D215" s="84">
        <v>493038</v>
      </c>
      <c r="E215" s="84"/>
      <c r="F215" s="84" t="s">
        <v>1028</v>
      </c>
      <c r="G215" s="107">
        <v>43090</v>
      </c>
      <c r="H215" s="84" t="s">
        <v>972</v>
      </c>
      <c r="I215" s="94">
        <v>1.3699999999999999</v>
      </c>
      <c r="J215" s="97" t="s">
        <v>181</v>
      </c>
      <c r="K215" s="98">
        <v>4.1210000000000004E-2</v>
      </c>
      <c r="L215" s="98">
        <v>5.1200000000000002E-2</v>
      </c>
      <c r="M215" s="94">
        <v>7342527.7199999997</v>
      </c>
      <c r="N215" s="96">
        <v>97.35</v>
      </c>
      <c r="O215" s="94">
        <v>26790.519039999999</v>
      </c>
      <c r="P215" s="95">
        <f t="shared" si="6"/>
        <v>6.0927740526922711E-3</v>
      </c>
      <c r="Q215" s="95">
        <f>O215/'סכום נכסי הקרן'!$C$42</f>
        <v>4.0879358714410619E-4</v>
      </c>
    </row>
    <row r="216" spans="1:17" s="140" customFormat="1">
      <c r="A216" s="139"/>
      <c r="B216" s="87" t="s">
        <v>3595</v>
      </c>
      <c r="C216" s="97" t="s">
        <v>3323</v>
      </c>
      <c r="D216" s="84">
        <v>483880</v>
      </c>
      <c r="E216" s="84"/>
      <c r="F216" s="84" t="s">
        <v>966</v>
      </c>
      <c r="G216" s="107">
        <v>43005</v>
      </c>
      <c r="H216" s="84" t="s">
        <v>967</v>
      </c>
      <c r="I216" s="94">
        <v>7.23</v>
      </c>
      <c r="J216" s="97" t="s">
        <v>181</v>
      </c>
      <c r="K216" s="98">
        <v>5.3499999999999999E-2</v>
      </c>
      <c r="L216" s="98">
        <v>6.4399999999999999E-2</v>
      </c>
      <c r="M216" s="94">
        <v>14620045.6</v>
      </c>
      <c r="N216" s="96">
        <v>94.3</v>
      </c>
      <c r="O216" s="94">
        <v>51672.564049999994</v>
      </c>
      <c r="P216" s="95">
        <f t="shared" si="6"/>
        <v>1.1751517654803877E-2</v>
      </c>
      <c r="Q216" s="95">
        <f>O216/'סכום נכסי הקרן'!$C$42</f>
        <v>7.8846597870666261E-4</v>
      </c>
    </row>
    <row r="217" spans="1:17" s="140" customFormat="1">
      <c r="A217" s="139"/>
      <c r="B217" s="87" t="s">
        <v>3596</v>
      </c>
      <c r="C217" s="97" t="s">
        <v>3323</v>
      </c>
      <c r="D217" s="84">
        <v>4623</v>
      </c>
      <c r="E217" s="84"/>
      <c r="F217" s="84" t="s">
        <v>966</v>
      </c>
      <c r="G217" s="107">
        <v>42354</v>
      </c>
      <c r="H217" s="84" t="s">
        <v>972</v>
      </c>
      <c r="I217" s="94">
        <v>5.42</v>
      </c>
      <c r="J217" s="97" t="s">
        <v>181</v>
      </c>
      <c r="K217" s="98">
        <v>5.0199999999999995E-2</v>
      </c>
      <c r="L217" s="98">
        <v>5.3500000000000006E-2</v>
      </c>
      <c r="M217" s="94">
        <v>5667971</v>
      </c>
      <c r="N217" s="96">
        <v>101.1</v>
      </c>
      <c r="O217" s="94">
        <v>21477.234420000001</v>
      </c>
      <c r="P217" s="95">
        <f t="shared" si="6"/>
        <v>4.8844121460427424E-3</v>
      </c>
      <c r="Q217" s="95">
        <f>O217/'סכום נכסי הקרן'!$C$42</f>
        <v>3.2771876078167492E-4</v>
      </c>
    </row>
    <row r="218" spans="1:17" s="140" customFormat="1">
      <c r="A218" s="139"/>
      <c r="B218" s="87" t="s">
        <v>3597</v>
      </c>
      <c r="C218" s="97" t="s">
        <v>3317</v>
      </c>
      <c r="D218" s="84">
        <v>508309</v>
      </c>
      <c r="E218" s="84"/>
      <c r="F218" s="84" t="s">
        <v>966</v>
      </c>
      <c r="G218" s="107">
        <v>43185</v>
      </c>
      <c r="H218" s="84" t="s">
        <v>972</v>
      </c>
      <c r="I218" s="94">
        <v>6.0799999999999992</v>
      </c>
      <c r="J218" s="97" t="s">
        <v>190</v>
      </c>
      <c r="K218" s="98">
        <v>4.2199999999999994E-2</v>
      </c>
      <c r="L218" s="98">
        <v>4.2700000000000002E-2</v>
      </c>
      <c r="M218" s="94">
        <v>8572163.4399999995</v>
      </c>
      <c r="N218" s="96">
        <v>100</v>
      </c>
      <c r="O218" s="94">
        <v>23588.022510000003</v>
      </c>
      <c r="P218" s="95">
        <f t="shared" si="6"/>
        <v>5.3644534205802841E-3</v>
      </c>
      <c r="Q218" s="95">
        <f>O218/'סכום נכסי הקרן'!$C$42</f>
        <v>3.5992704438095216E-4</v>
      </c>
    </row>
    <row r="219" spans="1:17" s="140" customFormat="1">
      <c r="A219" s="139"/>
      <c r="B219" s="87" t="s">
        <v>3598</v>
      </c>
      <c r="C219" s="97" t="s">
        <v>3323</v>
      </c>
      <c r="D219" s="84">
        <v>494318</v>
      </c>
      <c r="E219" s="84"/>
      <c r="F219" s="84" t="s">
        <v>1914</v>
      </c>
      <c r="G219" s="107">
        <v>43098</v>
      </c>
      <c r="H219" s="84"/>
      <c r="I219" s="94">
        <v>0.75</v>
      </c>
      <c r="J219" s="97" t="s">
        <v>181</v>
      </c>
      <c r="K219" s="98">
        <v>4.9059999999999999E-2</v>
      </c>
      <c r="L219" s="98">
        <v>9.2800000000000007E-2</v>
      </c>
      <c r="M219" s="94">
        <v>10373105.73</v>
      </c>
      <c r="N219" s="96">
        <v>97.38</v>
      </c>
      <c r="O219" s="94">
        <v>37859.787079999995</v>
      </c>
      <c r="P219" s="95">
        <f t="shared" si="6"/>
        <v>8.6101776534105567E-3</v>
      </c>
      <c r="Q219" s="95">
        <f>O219/'סכום נכסי הקרן'!$C$42</f>
        <v>5.7769833222855258E-4</v>
      </c>
    </row>
    <row r="220" spans="1:17" s="140" customFormat="1">
      <c r="A220" s="139"/>
      <c r="B220" s="87" t="s">
        <v>3599</v>
      </c>
      <c r="C220" s="97" t="s">
        <v>3323</v>
      </c>
      <c r="D220" s="84">
        <v>6518</v>
      </c>
      <c r="E220" s="84"/>
      <c r="F220" s="84" t="s">
        <v>1914</v>
      </c>
      <c r="G220" s="107">
        <v>43347</v>
      </c>
      <c r="H220" s="84"/>
      <c r="I220" s="94">
        <v>5.4300000000000006</v>
      </c>
      <c r="J220" s="97" t="s">
        <v>181</v>
      </c>
      <c r="K220" s="98">
        <v>5.2538000000000001E-2</v>
      </c>
      <c r="L220" s="98">
        <v>5.4900000000000004E-2</v>
      </c>
      <c r="M220" s="94">
        <v>10318925.539999999</v>
      </c>
      <c r="N220" s="96">
        <v>99.95</v>
      </c>
      <c r="O220" s="94">
        <v>38655.995229999993</v>
      </c>
      <c r="P220" s="95">
        <f t="shared" si="6"/>
        <v>8.7912535164656573E-3</v>
      </c>
      <c r="Q220" s="95">
        <f>O220/'סכום נכסי הקרן'!$C$42</f>
        <v>5.8984758492746075E-4</v>
      </c>
    </row>
    <row r="221" spans="1:17" s="140" customFormat="1">
      <c r="A221" s="139"/>
      <c r="B221" s="87" t="s">
        <v>3600</v>
      </c>
      <c r="C221" s="97" t="s">
        <v>3323</v>
      </c>
      <c r="D221" s="84">
        <v>494319</v>
      </c>
      <c r="E221" s="84"/>
      <c r="F221" s="84" t="s">
        <v>1914</v>
      </c>
      <c r="G221" s="107">
        <v>43098</v>
      </c>
      <c r="H221" s="84"/>
      <c r="I221" s="94">
        <v>4.99</v>
      </c>
      <c r="J221" s="97" t="s">
        <v>181</v>
      </c>
      <c r="K221" s="98">
        <v>5.9062999999999997E-2</v>
      </c>
      <c r="L221" s="98">
        <v>7.1400000000000019E-2</v>
      </c>
      <c r="M221" s="94">
        <v>1965951.54</v>
      </c>
      <c r="N221" s="96">
        <v>97.09</v>
      </c>
      <c r="O221" s="94">
        <v>7153.9660599999997</v>
      </c>
      <c r="P221" s="95">
        <f t="shared" si="6"/>
        <v>1.6269747786196366E-3</v>
      </c>
      <c r="Q221" s="95">
        <f>O221/'סכום נכסי הקרן'!$C$42</f>
        <v>1.0916158226005717E-4</v>
      </c>
    </row>
    <row r="222" spans="1:17" s="140" customFormat="1">
      <c r="A222" s="139"/>
      <c r="B222" s="87" t="s">
        <v>3600</v>
      </c>
      <c r="C222" s="97" t="s">
        <v>3323</v>
      </c>
      <c r="D222" s="84">
        <v>499017</v>
      </c>
      <c r="E222" s="84"/>
      <c r="F222" s="84" t="s">
        <v>1914</v>
      </c>
      <c r="G222" s="107">
        <v>43131</v>
      </c>
      <c r="H222" s="84"/>
      <c r="I222" s="94">
        <v>4.99</v>
      </c>
      <c r="J222" s="97" t="s">
        <v>181</v>
      </c>
      <c r="K222" s="98">
        <v>5.9062999999999997E-2</v>
      </c>
      <c r="L222" s="98">
        <v>7.1399999999999991E-2</v>
      </c>
      <c r="M222" s="94">
        <v>318021.57</v>
      </c>
      <c r="N222" s="96">
        <v>97.09</v>
      </c>
      <c r="O222" s="94">
        <v>1157.2592</v>
      </c>
      <c r="P222" s="95">
        <f t="shared" si="6"/>
        <v>2.6318709299629216E-4</v>
      </c>
      <c r="Q222" s="95">
        <f>O222/'סכום נכסי הקרן'!$C$42</f>
        <v>1.7658491010091255E-5</v>
      </c>
    </row>
    <row r="223" spans="1:17" s="140" customFormat="1">
      <c r="A223" s="139"/>
      <c r="B223" s="87" t="s">
        <v>3600</v>
      </c>
      <c r="C223" s="97" t="s">
        <v>3323</v>
      </c>
      <c r="D223" s="84">
        <v>491619</v>
      </c>
      <c r="E223" s="84"/>
      <c r="F223" s="84" t="s">
        <v>1914</v>
      </c>
      <c r="G223" s="107">
        <v>43081</v>
      </c>
      <c r="H223" s="84"/>
      <c r="I223" s="94">
        <v>4.99</v>
      </c>
      <c r="J223" s="97" t="s">
        <v>181</v>
      </c>
      <c r="K223" s="98">
        <v>5.9062999999999997E-2</v>
      </c>
      <c r="L223" s="98">
        <v>7.1399999999999991E-2</v>
      </c>
      <c r="M223" s="94">
        <v>10003224.029999999</v>
      </c>
      <c r="N223" s="96">
        <v>97.09</v>
      </c>
      <c r="O223" s="94">
        <v>36401.062709999998</v>
      </c>
      <c r="P223" s="95">
        <f t="shared" si="6"/>
        <v>8.2784305163619634E-3</v>
      </c>
      <c r="Q223" s="95">
        <f>O223/'סכום נכסי הקרן'!$C$42</f>
        <v>5.5543981730480339E-4</v>
      </c>
    </row>
    <row r="224" spans="1:17" s="140" customFormat="1">
      <c r="A224" s="139"/>
      <c r="B224" s="87" t="s">
        <v>3600</v>
      </c>
      <c r="C224" s="97" t="s">
        <v>3323</v>
      </c>
      <c r="D224" s="84">
        <v>464740</v>
      </c>
      <c r="E224" s="84"/>
      <c r="F224" s="84" t="s">
        <v>1914</v>
      </c>
      <c r="G224" s="107">
        <v>42817</v>
      </c>
      <c r="H224" s="84"/>
      <c r="I224" s="94">
        <v>4.9700000000000006</v>
      </c>
      <c r="J224" s="97" t="s">
        <v>181</v>
      </c>
      <c r="K224" s="98">
        <v>5.7820000000000003E-2</v>
      </c>
      <c r="L224" s="98">
        <v>6.649999999999999E-2</v>
      </c>
      <c r="M224" s="94">
        <v>2891105.21</v>
      </c>
      <c r="N224" s="96">
        <v>96.94</v>
      </c>
      <c r="O224" s="94">
        <v>10504.28505</v>
      </c>
      <c r="P224" s="95">
        <f t="shared" si="6"/>
        <v>2.3889136040689167E-3</v>
      </c>
      <c r="Q224" s="95">
        <f>O224/'סכום נכסי הקרן'!$C$42</f>
        <v>1.6028373170233685E-4</v>
      </c>
    </row>
    <row r="225" spans="1:17" s="140" customFormat="1">
      <c r="A225" s="139"/>
      <c r="B225" s="87" t="s">
        <v>3601</v>
      </c>
      <c r="C225" s="97" t="s">
        <v>3323</v>
      </c>
      <c r="D225" s="84">
        <v>491862</v>
      </c>
      <c r="E225" s="84"/>
      <c r="F225" s="84" t="s">
        <v>1914</v>
      </c>
      <c r="G225" s="107">
        <v>43083</v>
      </c>
      <c r="H225" s="84"/>
      <c r="I225" s="94">
        <v>2.9699999999999998</v>
      </c>
      <c r="J225" s="97" t="s">
        <v>190</v>
      </c>
      <c r="K225" s="98">
        <v>3.9350000000000003E-2</v>
      </c>
      <c r="L225" s="98">
        <v>4.0600000000000004E-2</v>
      </c>
      <c r="M225" s="94">
        <v>2633819.38</v>
      </c>
      <c r="N225" s="96">
        <v>99.56</v>
      </c>
      <c r="O225" s="94">
        <v>7215.59195</v>
      </c>
      <c r="P225" s="95">
        <f t="shared" si="6"/>
        <v>1.6409899092337716E-3</v>
      </c>
      <c r="Q225" s="95">
        <f>O225/'סכום נכסי הקרן'!$C$42</f>
        <v>1.1010192494608108E-4</v>
      </c>
    </row>
    <row r="226" spans="1:17" s="140" customFormat="1">
      <c r="A226" s="139"/>
      <c r="B226" s="87" t="s">
        <v>3601</v>
      </c>
      <c r="C226" s="97" t="s">
        <v>3323</v>
      </c>
      <c r="D226" s="84">
        <v>491863</v>
      </c>
      <c r="E226" s="84"/>
      <c r="F226" s="84" t="s">
        <v>1914</v>
      </c>
      <c r="G226" s="107">
        <v>43083</v>
      </c>
      <c r="H226" s="84"/>
      <c r="I226" s="94">
        <v>8.93</v>
      </c>
      <c r="J226" s="97" t="s">
        <v>190</v>
      </c>
      <c r="K226" s="98">
        <v>4.1100000000000005E-2</v>
      </c>
      <c r="L226" s="98">
        <v>4.2399999999999993E-2</v>
      </c>
      <c r="M226" s="94">
        <v>1481872.29</v>
      </c>
      <c r="N226" s="96">
        <v>99.5</v>
      </c>
      <c r="O226" s="94">
        <v>4057.2796400000002</v>
      </c>
      <c r="P226" s="95">
        <f t="shared" si="6"/>
        <v>9.2271777482921965E-4</v>
      </c>
      <c r="Q226" s="95">
        <f>O226/'סכום נכסי הקרן'!$C$42</f>
        <v>6.1909584342355014E-5</v>
      </c>
    </row>
    <row r="227" spans="1:17" s="140" customFormat="1">
      <c r="A227" s="139"/>
      <c r="B227" s="87" t="s">
        <v>3601</v>
      </c>
      <c r="C227" s="97" t="s">
        <v>3323</v>
      </c>
      <c r="D227" s="84">
        <v>491864</v>
      </c>
      <c r="E227" s="84"/>
      <c r="F227" s="84" t="s">
        <v>1914</v>
      </c>
      <c r="G227" s="107">
        <v>43083</v>
      </c>
      <c r="H227" s="84"/>
      <c r="I227" s="94">
        <v>8.7199999999999989</v>
      </c>
      <c r="J227" s="97" t="s">
        <v>190</v>
      </c>
      <c r="K227" s="98">
        <v>4.4999999999999998E-2</v>
      </c>
      <c r="L227" s="98">
        <v>4.8600000000000004E-2</v>
      </c>
      <c r="M227" s="94">
        <v>5927489.1399999997</v>
      </c>
      <c r="N227" s="96">
        <v>97.68</v>
      </c>
      <c r="O227" s="94">
        <v>15932.264080000001</v>
      </c>
      <c r="P227" s="95">
        <f t="shared" si="6"/>
        <v>3.6233596311564822E-3</v>
      </c>
      <c r="Q227" s="95">
        <f>O227/'סכום נכסי הקרן'!$C$42</f>
        <v>2.4310866746799666E-4</v>
      </c>
    </row>
    <row r="228" spans="1:17" s="140" customFormat="1">
      <c r="A228" s="139"/>
      <c r="B228" s="87" t="s">
        <v>3602</v>
      </c>
      <c r="C228" s="97" t="s">
        <v>3323</v>
      </c>
      <c r="D228" s="84">
        <v>508310</v>
      </c>
      <c r="E228" s="84"/>
      <c r="F228" s="84" t="s">
        <v>1914</v>
      </c>
      <c r="G228" s="107">
        <v>43185</v>
      </c>
      <c r="H228" s="84"/>
      <c r="I228" s="94">
        <v>3.7600000000000002</v>
      </c>
      <c r="J228" s="97" t="s">
        <v>183</v>
      </c>
      <c r="K228" s="98">
        <v>0.03</v>
      </c>
      <c r="L228" s="98">
        <v>3.3000000000000002E-2</v>
      </c>
      <c r="M228" s="94">
        <v>14524145.52</v>
      </c>
      <c r="N228" s="96">
        <v>99.21</v>
      </c>
      <c r="O228" s="94">
        <v>61839.403570000002</v>
      </c>
      <c r="P228" s="95">
        <f t="shared" si="6"/>
        <v>1.4063688461679831E-2</v>
      </c>
      <c r="Q228" s="95">
        <f>O228/'סכום נכסי הקרן'!$C$42</f>
        <v>9.4360066613447544E-4</v>
      </c>
    </row>
    <row r="229" spans="1:17" s="140" customFormat="1">
      <c r="A229" s="139"/>
      <c r="B229" s="87" t="s">
        <v>3618</v>
      </c>
      <c r="C229" s="97" t="s">
        <v>3323</v>
      </c>
      <c r="D229" s="84">
        <v>6654</v>
      </c>
      <c r="E229" s="84"/>
      <c r="F229" s="84" t="s">
        <v>1914</v>
      </c>
      <c r="G229" s="107">
        <v>43451</v>
      </c>
      <c r="H229" s="84"/>
      <c r="I229" s="94">
        <v>3.7100000000000009</v>
      </c>
      <c r="J229" s="97" t="s">
        <v>181</v>
      </c>
      <c r="K229" s="98">
        <v>5.2969999999999996E-2</v>
      </c>
      <c r="L229" s="98">
        <v>5.4300000000000008E-2</v>
      </c>
      <c r="M229" s="94">
        <v>14803055.66</v>
      </c>
      <c r="N229" s="96">
        <v>99.89</v>
      </c>
      <c r="O229" s="94">
        <v>55420.823899999996</v>
      </c>
      <c r="P229" s="95">
        <f t="shared" si="6"/>
        <v>1.2603957292973285E-2</v>
      </c>
      <c r="Q229" s="95">
        <f>O229/'סכום נכסי הקרן'!$C$42</f>
        <v>8.4566026401864032E-4</v>
      </c>
    </row>
    <row r="230" spans="1:17" s="140" customFormat="1">
      <c r="A230" s="139"/>
      <c r="B230" s="87" t="s">
        <v>3603</v>
      </c>
      <c r="C230" s="97" t="s">
        <v>3323</v>
      </c>
      <c r="D230" s="84">
        <v>469140</v>
      </c>
      <c r="E230" s="84"/>
      <c r="F230" s="84" t="s">
        <v>1914</v>
      </c>
      <c r="G230" s="107">
        <v>42870</v>
      </c>
      <c r="H230" s="84"/>
      <c r="I230" s="94">
        <v>2.92</v>
      </c>
      <c r="J230" s="97" t="s">
        <v>181</v>
      </c>
      <c r="K230" s="98">
        <v>5.0063000000000003E-2</v>
      </c>
      <c r="L230" s="98">
        <v>5.6499999999999995E-2</v>
      </c>
      <c r="M230" s="94">
        <v>11155218.43</v>
      </c>
      <c r="N230" s="96">
        <v>99.49</v>
      </c>
      <c r="O230" s="94">
        <v>41596.527419999999</v>
      </c>
      <c r="P230" s="95">
        <f t="shared" si="6"/>
        <v>9.4599974927054853E-3</v>
      </c>
      <c r="Q230" s="95">
        <f>O230/'סכום נכסי הקרן'!$C$42</f>
        <v>6.3471684260283637E-4</v>
      </c>
    </row>
    <row r="231" spans="1:17" s="140" customFormat="1">
      <c r="A231" s="139"/>
      <c r="B231" s="87" t="s">
        <v>3617</v>
      </c>
      <c r="C231" s="97" t="s">
        <v>3323</v>
      </c>
      <c r="D231" s="84">
        <v>6660</v>
      </c>
      <c r="E231" s="84"/>
      <c r="F231" s="84" t="s">
        <v>1914</v>
      </c>
      <c r="G231" s="107">
        <v>43454</v>
      </c>
      <c r="H231" s="84"/>
      <c r="I231" s="94">
        <v>1.5</v>
      </c>
      <c r="J231" s="97" t="s">
        <v>181</v>
      </c>
      <c r="K231" s="98">
        <v>4.2976E-2</v>
      </c>
      <c r="L231" s="98">
        <v>4.469999999999999E-2</v>
      </c>
      <c r="M231" s="94">
        <v>27278752.579999998</v>
      </c>
      <c r="N231" s="96">
        <v>100.16</v>
      </c>
      <c r="O231" s="94">
        <v>102404.35433</v>
      </c>
      <c r="P231" s="95">
        <f t="shared" si="6"/>
        <v>2.328908193278996E-2</v>
      </c>
      <c r="Q231" s="95">
        <f>O231/'סכום נכסי הקרן'!$C$42</f>
        <v>1.5625767937990939E-3</v>
      </c>
    </row>
    <row r="232" spans="1:17" s="140" customFormat="1">
      <c r="A232" s="139"/>
      <c r="B232" s="87" t="s">
        <v>3604</v>
      </c>
      <c r="C232" s="97" t="s">
        <v>3323</v>
      </c>
      <c r="D232" s="84">
        <v>6639</v>
      </c>
      <c r="E232" s="84"/>
      <c r="F232" s="84" t="s">
        <v>1914</v>
      </c>
      <c r="G232" s="107">
        <v>43437</v>
      </c>
      <c r="H232" s="84"/>
      <c r="I232" s="94">
        <v>1.81</v>
      </c>
      <c r="J232" s="97" t="s">
        <v>181</v>
      </c>
      <c r="K232" s="98">
        <v>4.8499999999999995E-2</v>
      </c>
      <c r="L232" s="98">
        <v>5.7200000000000001E-2</v>
      </c>
      <c r="M232" s="94">
        <v>20858752.68</v>
      </c>
      <c r="N232" s="96">
        <v>99.52</v>
      </c>
      <c r="O232" s="94">
        <v>77803.346860000005</v>
      </c>
      <c r="P232" s="95">
        <f t="shared" si="6"/>
        <v>1.7694252666529329E-2</v>
      </c>
      <c r="Q232" s="95">
        <f>O232/'סכום נכסי הקרן'!$C$42</f>
        <v>1.1871927231879614E-3</v>
      </c>
    </row>
    <row r="233" spans="1:17" s="140" customFormat="1">
      <c r="A233" s="139"/>
      <c r="B233" s="87" t="s">
        <v>3604</v>
      </c>
      <c r="C233" s="97" t="s">
        <v>3323</v>
      </c>
      <c r="D233" s="84">
        <v>6643</v>
      </c>
      <c r="E233" s="84"/>
      <c r="F233" s="84" t="s">
        <v>1914</v>
      </c>
      <c r="G233" s="107">
        <v>43454</v>
      </c>
      <c r="H233" s="84"/>
      <c r="I233" s="94">
        <v>1.8099999999999998</v>
      </c>
      <c r="J233" s="97" t="s">
        <v>181</v>
      </c>
      <c r="K233" s="98">
        <v>4.8499999999999995E-2</v>
      </c>
      <c r="L233" s="98">
        <v>5.5699999999999993E-2</v>
      </c>
      <c r="M233" s="94">
        <v>143054.35</v>
      </c>
      <c r="N233" s="96">
        <v>99.52</v>
      </c>
      <c r="O233" s="94">
        <v>533.59406000000001</v>
      </c>
      <c r="P233" s="95">
        <f t="shared" si="6"/>
        <v>1.2135143923806275E-4</v>
      </c>
      <c r="Q233" s="95">
        <f>O233/'סכום נכסי הקרן'!$C$42</f>
        <v>8.1420531472535228E-6</v>
      </c>
    </row>
    <row r="234" spans="1:17" s="140" customFormat="1">
      <c r="A234" s="139"/>
      <c r="B234" s="87" t="s">
        <v>3605</v>
      </c>
      <c r="C234" s="97" t="s">
        <v>3323</v>
      </c>
      <c r="D234" s="84">
        <v>475042</v>
      </c>
      <c r="E234" s="84"/>
      <c r="F234" s="84" t="s">
        <v>1914</v>
      </c>
      <c r="G234" s="107">
        <v>42921</v>
      </c>
      <c r="H234" s="84"/>
      <c r="I234" s="94">
        <v>4.07</v>
      </c>
      <c r="J234" s="97" t="s">
        <v>181</v>
      </c>
      <c r="K234" s="98">
        <v>6.0633999999999993E-2</v>
      </c>
      <c r="L234" s="98">
        <v>7.17E-2</v>
      </c>
      <c r="M234" s="94">
        <v>7554904.21</v>
      </c>
      <c r="N234" s="96">
        <v>97.31</v>
      </c>
      <c r="O234" s="94">
        <v>27554.08727</v>
      </c>
      <c r="P234" s="95">
        <f t="shared" si="6"/>
        <v>6.2664268547248875E-3</v>
      </c>
      <c r="Q234" s="95">
        <f>O234/'סכום נכסי הקרן'!$C$42</f>
        <v>4.2044479088916716E-4</v>
      </c>
    </row>
    <row r="235" spans="1:17" s="140" customFormat="1">
      <c r="A235" s="139"/>
      <c r="B235" s="87" t="s">
        <v>3605</v>
      </c>
      <c r="C235" s="97" t="s">
        <v>3323</v>
      </c>
      <c r="D235" s="84">
        <v>6497</v>
      </c>
      <c r="E235" s="84"/>
      <c r="F235" s="84" t="s">
        <v>1914</v>
      </c>
      <c r="G235" s="107">
        <v>43342</v>
      </c>
      <c r="H235" s="84"/>
      <c r="I235" s="94">
        <v>3.6000000000000005</v>
      </c>
      <c r="J235" s="97" t="s">
        <v>181</v>
      </c>
      <c r="K235" s="98">
        <v>5.2556000000000005E-2</v>
      </c>
      <c r="L235" s="98">
        <v>6.3200000000000006E-2</v>
      </c>
      <c r="M235" s="94">
        <v>1433941.11</v>
      </c>
      <c r="N235" s="96">
        <v>97.31</v>
      </c>
      <c r="O235" s="94">
        <v>5229.8395599999994</v>
      </c>
      <c r="P235" s="95">
        <f t="shared" si="6"/>
        <v>1.1893845999525496E-3</v>
      </c>
      <c r="Q235" s="95">
        <f>O235/'סכום נכסי הקרן'!$C$42</f>
        <v>7.9801547358171446E-5</v>
      </c>
    </row>
    <row r="236" spans="1:17" s="140" customFormat="1">
      <c r="A236" s="139"/>
      <c r="B236" s="87" t="s">
        <v>3606</v>
      </c>
      <c r="C236" s="97" t="s">
        <v>3323</v>
      </c>
      <c r="D236" s="84">
        <v>491469</v>
      </c>
      <c r="E236" s="84"/>
      <c r="F236" s="84" t="s">
        <v>1914</v>
      </c>
      <c r="G236" s="107">
        <v>43079</v>
      </c>
      <c r="H236" s="84"/>
      <c r="I236" s="94">
        <v>3.81</v>
      </c>
      <c r="J236" s="97" t="s">
        <v>181</v>
      </c>
      <c r="K236" s="98">
        <v>5.7724000000000004E-2</v>
      </c>
      <c r="L236" s="98">
        <v>5.9699999999999996E-2</v>
      </c>
      <c r="M236" s="94">
        <v>13862956.460000001</v>
      </c>
      <c r="N236" s="96">
        <v>100.1</v>
      </c>
      <c r="O236" s="94">
        <v>52010.321429999996</v>
      </c>
      <c r="P236" s="95">
        <f t="shared" si="6"/>
        <v>1.1828331373787701E-2</v>
      </c>
      <c r="Q236" s="95">
        <f>O236/'סכום נכסי הקרן'!$C$42</f>
        <v>7.9361978146608083E-4</v>
      </c>
    </row>
    <row r="237" spans="1:17" s="140" customFormat="1">
      <c r="A237" s="139"/>
      <c r="B237" s="87" t="s">
        <v>3607</v>
      </c>
      <c r="C237" s="97" t="s">
        <v>3323</v>
      </c>
      <c r="D237" s="84">
        <v>6438</v>
      </c>
      <c r="E237" s="84"/>
      <c r="F237" s="84" t="s">
        <v>1914</v>
      </c>
      <c r="G237" s="107">
        <v>43304</v>
      </c>
      <c r="H237" s="84"/>
      <c r="I237" s="94">
        <v>5.53</v>
      </c>
      <c r="J237" s="97" t="s">
        <v>183</v>
      </c>
      <c r="K237" s="98">
        <v>1.941E-2</v>
      </c>
      <c r="L237" s="98">
        <v>2.0700000000000003E-2</v>
      </c>
      <c r="M237" s="94">
        <v>20999505.100000001</v>
      </c>
      <c r="N237" s="96">
        <v>99.66</v>
      </c>
      <c r="O237" s="94">
        <v>89815.064569999988</v>
      </c>
      <c r="P237" s="95">
        <f t="shared" si="6"/>
        <v>2.0425990781885832E-2</v>
      </c>
      <c r="Q237" s="95">
        <f>O237/'סכום נכסי הקרן'!$C$42</f>
        <v>1.3704782042606447E-3</v>
      </c>
    </row>
    <row r="238" spans="1:17" s="140" customFormat="1">
      <c r="A238" s="139"/>
      <c r="B238" s="87" t="s">
        <v>3616</v>
      </c>
      <c r="C238" s="97" t="s">
        <v>3323</v>
      </c>
      <c r="D238" s="84">
        <v>6588</v>
      </c>
      <c r="E238" s="84"/>
      <c r="F238" s="84" t="s">
        <v>1914</v>
      </c>
      <c r="G238" s="107">
        <v>43397</v>
      </c>
      <c r="H238" s="84"/>
      <c r="I238" s="94">
        <v>1.4700000000000002</v>
      </c>
      <c r="J238" s="97" t="s">
        <v>181</v>
      </c>
      <c r="K238" s="98">
        <v>4.1794999999999999E-2</v>
      </c>
      <c r="L238" s="98">
        <v>4.4600000000000008E-2</v>
      </c>
      <c r="M238" s="94">
        <v>18291541.399999999</v>
      </c>
      <c r="N238" s="96">
        <v>100.27</v>
      </c>
      <c r="O238" s="94">
        <v>68741.802709999989</v>
      </c>
      <c r="P238" s="95">
        <f t="shared" si="6"/>
        <v>1.5633451194485674E-2</v>
      </c>
      <c r="Q238" s="95">
        <f>O238/'סכום נכסי הקרן'!$C$42</f>
        <v>1.0489236163963972E-3</v>
      </c>
    </row>
    <row r="239" spans="1:17" s="140" customFormat="1">
      <c r="A239" s="139"/>
      <c r="B239" s="87" t="s">
        <v>3608</v>
      </c>
      <c r="C239" s="97" t="s">
        <v>3323</v>
      </c>
      <c r="D239" s="84">
        <v>487447</v>
      </c>
      <c r="E239" s="84"/>
      <c r="F239" s="84" t="s">
        <v>1914</v>
      </c>
      <c r="G239" s="107">
        <v>43051</v>
      </c>
      <c r="H239" s="84"/>
      <c r="I239" s="94">
        <v>3.19</v>
      </c>
      <c r="J239" s="97" t="s">
        <v>181</v>
      </c>
      <c r="K239" s="98">
        <v>5.2526999999999997E-2</v>
      </c>
      <c r="L239" s="98">
        <v>6.1799999999999994E-2</v>
      </c>
      <c r="M239" s="94">
        <v>12316638.59</v>
      </c>
      <c r="N239" s="96">
        <v>97.87</v>
      </c>
      <c r="O239" s="94">
        <v>45179.493950000004</v>
      </c>
      <c r="P239" s="95">
        <f t="shared" si="6"/>
        <v>1.0274845666160243E-2</v>
      </c>
      <c r="Q239" s="95">
        <f>O239/'סכום נכסי הקרן'!$C$42</f>
        <v>6.8938893530208901E-4</v>
      </c>
    </row>
    <row r="240" spans="1:17" s="140" customFormat="1">
      <c r="A240" s="139"/>
      <c r="B240" s="87" t="s">
        <v>3609</v>
      </c>
      <c r="C240" s="97" t="s">
        <v>3323</v>
      </c>
      <c r="D240" s="84">
        <v>487557</v>
      </c>
      <c r="E240" s="84"/>
      <c r="F240" s="84" t="s">
        <v>1914</v>
      </c>
      <c r="G240" s="107">
        <v>43053</v>
      </c>
      <c r="H240" s="84"/>
      <c r="I240" s="94">
        <v>2.82</v>
      </c>
      <c r="J240" s="97" t="s">
        <v>181</v>
      </c>
      <c r="K240" s="98">
        <v>6.2724000000000002E-2</v>
      </c>
      <c r="L240" s="98">
        <v>6.7399999999999988E-2</v>
      </c>
      <c r="M240" s="94">
        <v>6943269.3899999997</v>
      </c>
      <c r="N240" s="96">
        <v>99.46</v>
      </c>
      <c r="O240" s="94">
        <v>25882.848340000004</v>
      </c>
      <c r="P240" s="95">
        <f t="shared" si="6"/>
        <v>5.8863490677529351E-3</v>
      </c>
      <c r="Q240" s="95">
        <f>O240/'סכום נכסי הקרן'!$C$42</f>
        <v>3.9494353963869585E-4</v>
      </c>
    </row>
    <row r="241" spans="1:17" s="140" customFormat="1">
      <c r="A241" s="139"/>
      <c r="B241" s="87" t="s">
        <v>3609</v>
      </c>
      <c r="C241" s="97" t="s">
        <v>3323</v>
      </c>
      <c r="D241" s="84">
        <v>487556</v>
      </c>
      <c r="E241" s="84"/>
      <c r="F241" s="84" t="s">
        <v>1914</v>
      </c>
      <c r="G241" s="107">
        <v>43051</v>
      </c>
      <c r="H241" s="84"/>
      <c r="I241" s="94">
        <v>3.2199999999999998</v>
      </c>
      <c r="J241" s="97" t="s">
        <v>181</v>
      </c>
      <c r="K241" s="98">
        <v>8.5223999999999994E-2</v>
      </c>
      <c r="L241" s="98">
        <v>8.9299999999999977E-2</v>
      </c>
      <c r="M241" s="94">
        <v>2349848.0100000002</v>
      </c>
      <c r="N241" s="96">
        <v>100.16</v>
      </c>
      <c r="O241" s="94">
        <v>8821.32215</v>
      </c>
      <c r="P241" s="95">
        <f t="shared" si="6"/>
        <v>2.0061695193629068E-3</v>
      </c>
      <c r="Q241" s="95">
        <f>O241/'סכום נכסי הקרן'!$C$42</f>
        <v>1.3460358568149111E-4</v>
      </c>
    </row>
    <row r="242" spans="1:17" s="140" customFormat="1">
      <c r="A242" s="139"/>
      <c r="B242" s="87" t="s">
        <v>3610</v>
      </c>
      <c r="C242" s="97" t="s">
        <v>3323</v>
      </c>
      <c r="D242" s="84">
        <v>6524</v>
      </c>
      <c r="E242" s="84"/>
      <c r="F242" s="84" t="s">
        <v>1914</v>
      </c>
      <c r="G242" s="107">
        <v>43357</v>
      </c>
      <c r="H242" s="84"/>
      <c r="I242" s="94">
        <v>7.72</v>
      </c>
      <c r="J242" s="97" t="s">
        <v>184</v>
      </c>
      <c r="K242" s="98">
        <v>2.9049000000000002E-2</v>
      </c>
      <c r="L242" s="98">
        <v>3.2100000000000004E-2</v>
      </c>
      <c r="M242" s="94">
        <v>2873821.7</v>
      </c>
      <c r="N242" s="96">
        <v>100.58</v>
      </c>
      <c r="O242" s="94">
        <v>13855.27477</v>
      </c>
      <c r="P242" s="95">
        <f t="shared" si="6"/>
        <v>3.151004968792791E-3</v>
      </c>
      <c r="Q242" s="95">
        <f>O242/'סכום נכסי הקרן'!$C$42</f>
        <v>2.114161157400081E-4</v>
      </c>
    </row>
    <row r="243" spans="1:17" s="140" customFormat="1">
      <c r="A243" s="139"/>
      <c r="B243" s="87" t="s">
        <v>3610</v>
      </c>
      <c r="C243" s="97" t="s">
        <v>3323</v>
      </c>
      <c r="D243" s="84">
        <v>471677</v>
      </c>
      <c r="E243" s="84"/>
      <c r="F243" s="84" t="s">
        <v>1914</v>
      </c>
      <c r="G243" s="107">
        <v>42891</v>
      </c>
      <c r="H243" s="84"/>
      <c r="I243" s="94">
        <v>7.7200000000000006</v>
      </c>
      <c r="J243" s="97" t="s">
        <v>184</v>
      </c>
      <c r="K243" s="98">
        <v>2.9049000000000002E-2</v>
      </c>
      <c r="L243" s="98">
        <v>3.2099999999999997E-2</v>
      </c>
      <c r="M243" s="94">
        <v>8280561.2400000002</v>
      </c>
      <c r="N243" s="96">
        <v>100.58</v>
      </c>
      <c r="O243" s="94">
        <v>39922.257939999996</v>
      </c>
      <c r="P243" s="95">
        <f t="shared" si="6"/>
        <v>9.0792304896575825E-3</v>
      </c>
      <c r="Q243" s="95">
        <f>O243/'סכום נכסי הקרן'!$C$42</f>
        <v>6.0916934852281511E-4</v>
      </c>
    </row>
    <row r="244" spans="1:17" s="140" customFormat="1">
      <c r="A244" s="139"/>
      <c r="B244" s="87" t="s">
        <v>3615</v>
      </c>
      <c r="C244" s="97" t="s">
        <v>3323</v>
      </c>
      <c r="D244" s="84">
        <v>6556</v>
      </c>
      <c r="E244" s="84"/>
      <c r="F244" s="84" t="s">
        <v>1914</v>
      </c>
      <c r="G244" s="107">
        <v>43383</v>
      </c>
      <c r="H244" s="84"/>
      <c r="I244" s="94">
        <v>3.95</v>
      </c>
      <c r="J244" s="97" t="s">
        <v>181</v>
      </c>
      <c r="K244" s="98">
        <v>5.0993000000000004E-2</v>
      </c>
      <c r="L244" s="98">
        <v>5.2199999999999996E-2</v>
      </c>
      <c r="M244" s="94">
        <v>5431455.96</v>
      </c>
      <c r="N244" s="96">
        <v>101.31</v>
      </c>
      <c r="O244" s="94">
        <v>20623.77549</v>
      </c>
      <c r="P244" s="95">
        <f t="shared" si="6"/>
        <v>4.6903161520092307E-3</v>
      </c>
      <c r="Q244" s="95">
        <f>O244/'סכום נכסי הקרן'!$C$42</f>
        <v>3.1469592471963532E-4</v>
      </c>
    </row>
    <row r="245" spans="1:17" s="140" customFormat="1">
      <c r="A245" s="139"/>
      <c r="B245" s="87" t="s">
        <v>3611</v>
      </c>
      <c r="C245" s="97" t="s">
        <v>3317</v>
      </c>
      <c r="D245" s="84">
        <v>521872</v>
      </c>
      <c r="E245" s="84"/>
      <c r="F245" s="84" t="s">
        <v>1914</v>
      </c>
      <c r="G245" s="107">
        <v>43301</v>
      </c>
      <c r="H245" s="84"/>
      <c r="I245" s="94">
        <v>4.1300000000000008</v>
      </c>
      <c r="J245" s="97" t="s">
        <v>181</v>
      </c>
      <c r="K245" s="98">
        <v>5.2724E-2</v>
      </c>
      <c r="L245" s="98">
        <v>6.6699999999999995E-2</v>
      </c>
      <c r="M245" s="94">
        <v>6823390.7800000003</v>
      </c>
      <c r="N245" s="96">
        <v>96.28</v>
      </c>
      <c r="O245" s="94">
        <v>24622.712149999999</v>
      </c>
      <c r="P245" s="95">
        <f t="shared" si="6"/>
        <v>5.5997654047105286E-3</v>
      </c>
      <c r="Q245" s="95">
        <f>O245/'סכום נכסי הקרן'!$C$42</f>
        <v>3.7571525993903502E-4</v>
      </c>
    </row>
    <row r="246" spans="1:17" s="140" customFormat="1">
      <c r="A246" s="139"/>
      <c r="B246" s="87" t="s">
        <v>3612</v>
      </c>
      <c r="C246" s="97" t="s">
        <v>3323</v>
      </c>
      <c r="D246" s="84">
        <v>474437</v>
      </c>
      <c r="E246" s="84"/>
      <c r="F246" s="84" t="s">
        <v>1914</v>
      </c>
      <c r="G246" s="107">
        <v>42887</v>
      </c>
      <c r="H246" s="84"/>
      <c r="I246" s="94">
        <v>2.819999999999999</v>
      </c>
      <c r="J246" s="97" t="s">
        <v>181</v>
      </c>
      <c r="K246" s="98">
        <v>6.2100000000000002E-2</v>
      </c>
      <c r="L246" s="98">
        <v>7.1400000000000019E-2</v>
      </c>
      <c r="M246" s="94">
        <v>7177471.7600000016</v>
      </c>
      <c r="N246" s="96">
        <v>98.27</v>
      </c>
      <c r="O246" s="94">
        <v>26435.77405</v>
      </c>
      <c r="P246" s="95">
        <f t="shared" si="6"/>
        <v>6.0120969643847437E-3</v>
      </c>
      <c r="Q246" s="95">
        <f>O246/'סכום נכסי הקרן'!$C$42</f>
        <v>4.0338057230975455E-4</v>
      </c>
    </row>
    <row r="247" spans="1:17" s="140" customFormat="1">
      <c r="A247" s="139"/>
      <c r="B247" s="87" t="s">
        <v>3612</v>
      </c>
      <c r="C247" s="97" t="s">
        <v>3323</v>
      </c>
      <c r="D247" s="84">
        <v>474436</v>
      </c>
      <c r="E247" s="84"/>
      <c r="F247" s="84" t="s">
        <v>1914</v>
      </c>
      <c r="G247" s="107">
        <v>42887</v>
      </c>
      <c r="H247" s="84"/>
      <c r="I247" s="94">
        <v>2.8499999999999996</v>
      </c>
      <c r="J247" s="97" t="s">
        <v>181</v>
      </c>
      <c r="K247" s="98">
        <v>6.0224E-2</v>
      </c>
      <c r="L247" s="98">
        <v>6.9199999999999998E-2</v>
      </c>
      <c r="M247" s="94">
        <v>3364231.95</v>
      </c>
      <c r="N247" s="96">
        <v>98.27</v>
      </c>
      <c r="O247" s="94">
        <v>12391.00301</v>
      </c>
      <c r="P247" s="95">
        <f t="shared" si="6"/>
        <v>2.8179962289435296E-3</v>
      </c>
      <c r="Q247" s="95">
        <f>O247/'סכום נכסי הקרן'!$C$42</f>
        <v>1.890729538016191E-4</v>
      </c>
    </row>
    <row r="248" spans="1:17" s="140" customFormat="1">
      <c r="A248" s="139"/>
      <c r="B248" s="87" t="s">
        <v>3613</v>
      </c>
      <c r="C248" s="97" t="s">
        <v>3323</v>
      </c>
      <c r="D248" s="84">
        <v>6528</v>
      </c>
      <c r="E248" s="84"/>
      <c r="F248" s="84" t="s">
        <v>1914</v>
      </c>
      <c r="G248" s="107">
        <v>43373</v>
      </c>
      <c r="H248" s="84"/>
      <c r="I248" s="94">
        <v>7.8699999999999992</v>
      </c>
      <c r="J248" s="97" t="s">
        <v>184</v>
      </c>
      <c r="K248" s="98">
        <v>3.032E-2</v>
      </c>
      <c r="L248" s="98">
        <v>3.3500000000000002E-2</v>
      </c>
      <c r="M248" s="94">
        <v>17973152.170000002</v>
      </c>
      <c r="N248" s="96">
        <v>97.84</v>
      </c>
      <c r="O248" s="94">
        <v>84291.610700000005</v>
      </c>
      <c r="P248" s="95">
        <f t="shared" si="6"/>
        <v>1.9169831602209909E-2</v>
      </c>
      <c r="Q248" s="95">
        <f>O248/'סכום נכסי הקרן'!$C$42</f>
        <v>1.2861964283991537E-3</v>
      </c>
    </row>
    <row r="249" spans="1:17" s="140" customFormat="1">
      <c r="A249" s="139"/>
      <c r="B249" s="87" t="s">
        <v>3614</v>
      </c>
      <c r="C249" s="97" t="s">
        <v>3323</v>
      </c>
      <c r="D249" s="84">
        <v>6495</v>
      </c>
      <c r="E249" s="84"/>
      <c r="F249" s="84" t="s">
        <v>1914</v>
      </c>
      <c r="G249" s="107">
        <v>43342</v>
      </c>
      <c r="H249" s="84"/>
      <c r="I249" s="94">
        <v>3.73</v>
      </c>
      <c r="J249" s="97" t="s">
        <v>181</v>
      </c>
      <c r="K249" s="98">
        <v>4.7994000000000002E-2</v>
      </c>
      <c r="L249" s="98">
        <v>5.5500000000000001E-2</v>
      </c>
      <c r="M249" s="94">
        <v>233098.84</v>
      </c>
      <c r="N249" s="96">
        <v>99.68</v>
      </c>
      <c r="O249" s="94">
        <v>870.85870999999997</v>
      </c>
      <c r="P249" s="95">
        <f t="shared" si="6"/>
        <v>1.9805310020037085E-4</v>
      </c>
      <c r="Q249" s="95">
        <f>O249/'סכום נכסי הקרן'!$C$42</f>
        <v>1.3288337393727064E-5</v>
      </c>
    </row>
    <row r="250" spans="1:17" s="140" customFormat="1">
      <c r="A250" s="139"/>
      <c r="B250" s="87" t="s">
        <v>3614</v>
      </c>
      <c r="C250" s="97" t="s">
        <v>3323</v>
      </c>
      <c r="D250" s="84">
        <v>525540</v>
      </c>
      <c r="E250" s="84"/>
      <c r="F250" s="84" t="s">
        <v>1914</v>
      </c>
      <c r="G250" s="107">
        <v>43368</v>
      </c>
      <c r="H250" s="84"/>
      <c r="I250" s="94">
        <v>3.73</v>
      </c>
      <c r="J250" s="97" t="s">
        <v>181</v>
      </c>
      <c r="K250" s="98">
        <v>4.7994000000000002E-2</v>
      </c>
      <c r="L250" s="98">
        <v>5.5500000000000001E-2</v>
      </c>
      <c r="M250" s="94">
        <v>1311903.42</v>
      </c>
      <c r="N250" s="96">
        <v>99.68</v>
      </c>
      <c r="O250" s="94">
        <v>4901.2794699999995</v>
      </c>
      <c r="P250" s="95">
        <f t="shared" si="6"/>
        <v>1.1146625541380076E-3</v>
      </c>
      <c r="Q250" s="95">
        <f>O250/'סכום נכסי הקרן'!$C$42</f>
        <v>7.4788085036558635E-5</v>
      </c>
    </row>
    <row r="251" spans="1:17" s="140" customFormat="1">
      <c r="A251" s="139"/>
      <c r="B251" s="87" t="s">
        <v>3614</v>
      </c>
      <c r="C251" s="97" t="s">
        <v>3323</v>
      </c>
      <c r="D251" s="84">
        <v>6587</v>
      </c>
      <c r="E251" s="84"/>
      <c r="F251" s="84" t="s">
        <v>1914</v>
      </c>
      <c r="G251" s="107">
        <v>43404</v>
      </c>
      <c r="H251" s="84"/>
      <c r="I251" s="94">
        <v>3.73</v>
      </c>
      <c r="J251" s="97" t="s">
        <v>181</v>
      </c>
      <c r="K251" s="98">
        <v>5.0494000000000004E-2</v>
      </c>
      <c r="L251" s="98">
        <v>5.5399999999999998E-2</v>
      </c>
      <c r="M251" s="94">
        <v>138703.45000000001</v>
      </c>
      <c r="N251" s="96">
        <v>99.68</v>
      </c>
      <c r="O251" s="94">
        <v>518.19695000000002</v>
      </c>
      <c r="P251" s="95">
        <f t="shared" si="6"/>
        <v>1.1784978583021415E-4</v>
      </c>
      <c r="Q251" s="95">
        <f>O251/'סכום נכסי הקרן'!$C$42</f>
        <v>7.9071103371065938E-6</v>
      </c>
    </row>
    <row r="252" spans="1:17" s="140" customFormat="1">
      <c r="A252" s="139"/>
      <c r="B252" s="87" t="s">
        <v>3614</v>
      </c>
      <c r="C252" s="97" t="s">
        <v>3323</v>
      </c>
      <c r="D252" s="84">
        <v>6614</v>
      </c>
      <c r="E252" s="84"/>
      <c r="F252" s="84" t="s">
        <v>1914</v>
      </c>
      <c r="G252" s="107">
        <v>43433</v>
      </c>
      <c r="H252" s="84"/>
      <c r="I252" s="94">
        <v>3.73</v>
      </c>
      <c r="J252" s="97" t="s">
        <v>181</v>
      </c>
      <c r="K252" s="98">
        <v>5.0494000000000004E-2</v>
      </c>
      <c r="L252" s="98">
        <v>5.5399999999999991E-2</v>
      </c>
      <c r="M252" s="94">
        <v>245620.68</v>
      </c>
      <c r="N252" s="96">
        <v>99.68</v>
      </c>
      <c r="O252" s="94">
        <v>917.64042000000006</v>
      </c>
      <c r="P252" s="95">
        <f t="shared" si="6"/>
        <v>2.0869232627893268E-4</v>
      </c>
      <c r="Q252" s="95">
        <f>O252/'סכום נכסי הקרן'!$C$42</f>
        <v>1.4002174367735737E-5</v>
      </c>
    </row>
    <row r="253" spans="1:17" s="140" customFormat="1">
      <c r="A253" s="139"/>
      <c r="B253" s="87" t="s">
        <v>3614</v>
      </c>
      <c r="C253" s="97" t="s">
        <v>3323</v>
      </c>
      <c r="D253" s="84">
        <v>6483</v>
      </c>
      <c r="E253" s="84"/>
      <c r="F253" s="84" t="s">
        <v>1914</v>
      </c>
      <c r="G253" s="107">
        <v>43333</v>
      </c>
      <c r="H253" s="84"/>
      <c r="I253" s="94">
        <v>3.7299999999999995</v>
      </c>
      <c r="J253" s="97" t="s">
        <v>181</v>
      </c>
      <c r="K253" s="98">
        <v>4.7994000000000002E-2</v>
      </c>
      <c r="L253" s="98">
        <v>5.5499999999999987E-2</v>
      </c>
      <c r="M253" s="94">
        <v>2627659.7200000002</v>
      </c>
      <c r="N253" s="96">
        <v>99.68</v>
      </c>
      <c r="O253" s="94">
        <v>9816.953300000001</v>
      </c>
      <c r="P253" s="95">
        <f t="shared" si="6"/>
        <v>2.2325987135011389E-3</v>
      </c>
      <c r="Q253" s="95">
        <f>O253/'סכום נכסי הקרן'!$C$42</f>
        <v>1.4979581203116441E-4</v>
      </c>
    </row>
    <row r="254" spans="1:17" s="140" customFormat="1">
      <c r="B254" s="144"/>
      <c r="C254" s="144"/>
      <c r="D254" s="144"/>
      <c r="E254" s="144"/>
    </row>
    <row r="255" spans="1:17" s="140" customFormat="1">
      <c r="B255" s="144"/>
      <c r="C255" s="144"/>
      <c r="D255" s="144"/>
      <c r="E255" s="144"/>
    </row>
    <row r="257" spans="2:2">
      <c r="B257" s="99" t="s">
        <v>276</v>
      </c>
    </row>
    <row r="258" spans="2:2">
      <c r="B258" s="99" t="s">
        <v>132</v>
      </c>
    </row>
    <row r="259" spans="2:2">
      <c r="B259" s="99" t="s">
        <v>258</v>
      </c>
    </row>
    <row r="260" spans="2:2">
      <c r="B260" s="99" t="s">
        <v>266</v>
      </c>
    </row>
  </sheetData>
  <sheetProtection sheet="1" objects="1" scenarios="1"/>
  <mergeCells count="1">
    <mergeCell ref="B6:Q6"/>
  </mergeCells>
  <phoneticPr fontId="4" type="noConversion"/>
  <conditionalFormatting sqref="B56:B253 B48:B51">
    <cfRule type="cellIs" dxfId="9" priority="14" operator="equal">
      <formula>2958465</formula>
    </cfRule>
    <cfRule type="cellIs" dxfId="8" priority="15" operator="equal">
      <formula>"NR3"</formula>
    </cfRule>
    <cfRule type="cellIs" dxfId="7" priority="16" operator="equal">
      <formula>"דירוג פנימי"</formula>
    </cfRule>
  </conditionalFormatting>
  <conditionalFormatting sqref="B56:B253 B48:B51">
    <cfRule type="cellIs" dxfId="6" priority="13" operator="equal">
      <formula>2958465</formula>
    </cfRule>
  </conditionalFormatting>
  <conditionalFormatting sqref="B11:B16 B30:B37">
    <cfRule type="cellIs" dxfId="5" priority="12" operator="equal">
      <formula>"NR3"</formula>
    </cfRule>
  </conditionalFormatting>
  <conditionalFormatting sqref="B17:B29">
    <cfRule type="cellIs" dxfId="4" priority="6" operator="equal">
      <formula>"NR3"</formula>
    </cfRule>
  </conditionalFormatting>
  <dataValidations count="1">
    <dataValidation allowBlank="1" showInputMessage="1" showErrorMessage="1" sqref="D1:Q9 C5:C9 B1:B9 B254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45"/>
  <sheetViews>
    <sheetView rightToLeft="1" zoomScale="90" zoomScaleNormal="90" workbookViewId="0">
      <selection activeCell="C27" sqref="C27"/>
    </sheetView>
  </sheetViews>
  <sheetFormatPr defaultColWidth="9.140625" defaultRowHeight="18"/>
  <cols>
    <col min="1" max="1" width="6.28515625" style="1" customWidth="1"/>
    <col min="2" max="2" width="32.4257812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197</v>
      </c>
      <c r="C1" s="78" t="s" vm="1">
        <v>277</v>
      </c>
    </row>
    <row r="2" spans="2:64">
      <c r="B2" s="57" t="s">
        <v>196</v>
      </c>
      <c r="C2" s="78" t="s">
        <v>278</v>
      </c>
    </row>
    <row r="3" spans="2:64">
      <c r="B3" s="57" t="s">
        <v>198</v>
      </c>
      <c r="C3" s="78" t="s">
        <v>279</v>
      </c>
    </row>
    <row r="4" spans="2:64">
      <c r="B4" s="57" t="s">
        <v>199</v>
      </c>
      <c r="C4" s="78" t="s">
        <v>280</v>
      </c>
    </row>
    <row r="6" spans="2:64" ht="26.25" customHeight="1">
      <c r="B6" s="179" t="s">
        <v>230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</row>
    <row r="7" spans="2:64" s="3" customFormat="1" ht="63">
      <c r="B7" s="60" t="s">
        <v>136</v>
      </c>
      <c r="C7" s="61" t="s">
        <v>52</v>
      </c>
      <c r="D7" s="61" t="s">
        <v>137</v>
      </c>
      <c r="E7" s="61" t="s">
        <v>15</v>
      </c>
      <c r="F7" s="61" t="s">
        <v>77</v>
      </c>
      <c r="G7" s="61" t="s">
        <v>18</v>
      </c>
      <c r="H7" s="61" t="s">
        <v>121</v>
      </c>
      <c r="I7" s="61" t="s">
        <v>61</v>
      </c>
      <c r="J7" s="61" t="s">
        <v>19</v>
      </c>
      <c r="K7" s="61" t="s">
        <v>260</v>
      </c>
      <c r="L7" s="61" t="s">
        <v>259</v>
      </c>
      <c r="M7" s="61" t="s">
        <v>130</v>
      </c>
      <c r="N7" s="61" t="s">
        <v>200</v>
      </c>
      <c r="O7" s="63" t="s">
        <v>202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267</v>
      </c>
      <c r="L8" s="33"/>
      <c r="M8" s="33" t="s">
        <v>263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142" customFormat="1" ht="18" customHeight="1">
      <c r="B10" s="79" t="s">
        <v>46</v>
      </c>
      <c r="C10" s="80"/>
      <c r="D10" s="80"/>
      <c r="E10" s="80"/>
      <c r="F10" s="80"/>
      <c r="G10" s="88">
        <v>0.98639251997135369</v>
      </c>
      <c r="H10" s="80"/>
      <c r="I10" s="80"/>
      <c r="J10" s="89">
        <v>5.1838427422417422E-3</v>
      </c>
      <c r="K10" s="88"/>
      <c r="L10" s="90"/>
      <c r="M10" s="88">
        <v>861554.59298999992</v>
      </c>
      <c r="N10" s="89">
        <v>1</v>
      </c>
      <c r="O10" s="89">
        <f>M10/'סכום נכסי הקרן'!$C$42</f>
        <v>1.3146366894310924E-2</v>
      </c>
      <c r="P10" s="140"/>
      <c r="Q10" s="140"/>
      <c r="R10" s="140"/>
      <c r="S10" s="140"/>
      <c r="T10" s="140"/>
      <c r="U10" s="140"/>
      <c r="BL10" s="140"/>
    </row>
    <row r="11" spans="2:64" s="140" customFormat="1" ht="20.25" customHeight="1">
      <c r="B11" s="81" t="s">
        <v>254</v>
      </c>
      <c r="C11" s="82"/>
      <c r="D11" s="82"/>
      <c r="E11" s="82"/>
      <c r="F11" s="82"/>
      <c r="G11" s="91">
        <v>0.98639251997135369</v>
      </c>
      <c r="H11" s="82"/>
      <c r="I11" s="82"/>
      <c r="J11" s="92">
        <v>5.1838427422417422E-3</v>
      </c>
      <c r="K11" s="91"/>
      <c r="L11" s="93"/>
      <c r="M11" s="91">
        <v>861554.59298999992</v>
      </c>
      <c r="N11" s="92">
        <v>1</v>
      </c>
      <c r="O11" s="92">
        <f>M11/'סכום נכסי הקרן'!$C$42</f>
        <v>1.3146366894310924E-2</v>
      </c>
    </row>
    <row r="12" spans="2:64" s="140" customFormat="1">
      <c r="B12" s="102" t="s">
        <v>250</v>
      </c>
      <c r="C12" s="82"/>
      <c r="D12" s="82"/>
      <c r="E12" s="82"/>
      <c r="F12" s="82"/>
      <c r="G12" s="91">
        <v>3.3345652372340164</v>
      </c>
      <c r="H12" s="82"/>
      <c r="I12" s="82"/>
      <c r="J12" s="92">
        <v>5.5187610802895403E-3</v>
      </c>
      <c r="K12" s="91"/>
      <c r="L12" s="93"/>
      <c r="M12" s="91">
        <v>239225.49499999997</v>
      </c>
      <c r="N12" s="92">
        <v>0.27766725051023744</v>
      </c>
      <c r="O12" s="92">
        <f>M12/'סכום נכסי הקרן'!$C$42</f>
        <v>3.6503155497421232E-3</v>
      </c>
    </row>
    <row r="13" spans="2:64" s="140" customFormat="1">
      <c r="B13" s="87" t="s">
        <v>3326</v>
      </c>
      <c r="C13" s="84" t="s">
        <v>3327</v>
      </c>
      <c r="D13" s="84" t="s">
        <v>374</v>
      </c>
      <c r="E13" s="84" t="s">
        <v>369</v>
      </c>
      <c r="F13" s="84" t="s">
        <v>418</v>
      </c>
      <c r="G13" s="94">
        <v>2.29</v>
      </c>
      <c r="H13" s="97" t="s">
        <v>182</v>
      </c>
      <c r="I13" s="98">
        <v>6.2E-2</v>
      </c>
      <c r="J13" s="95">
        <v>-3.0000000000000001E-3</v>
      </c>
      <c r="K13" s="94">
        <v>1419298.39</v>
      </c>
      <c r="L13" s="96">
        <v>143.56</v>
      </c>
      <c r="M13" s="94">
        <v>2037.54474</v>
      </c>
      <c r="N13" s="95">
        <v>2.3649630059178963E-3</v>
      </c>
      <c r="O13" s="95">
        <f>M13/'סכום נכסי הקרן'!$C$42</f>
        <v>3.1090671367269079E-5</v>
      </c>
    </row>
    <row r="14" spans="2:64" s="140" customFormat="1">
      <c r="B14" s="87" t="s">
        <v>3328</v>
      </c>
      <c r="C14" s="84" t="s">
        <v>3329</v>
      </c>
      <c r="D14" s="84" t="s">
        <v>374</v>
      </c>
      <c r="E14" s="84" t="s">
        <v>369</v>
      </c>
      <c r="F14" s="84" t="s">
        <v>418</v>
      </c>
      <c r="G14" s="94">
        <v>4.8199999999999994</v>
      </c>
      <c r="H14" s="97" t="s">
        <v>182</v>
      </c>
      <c r="I14" s="98">
        <v>5.6500000000000002E-2</v>
      </c>
      <c r="J14" s="95">
        <v>1.0800000000000001E-2</v>
      </c>
      <c r="K14" s="94">
        <v>1882542.92</v>
      </c>
      <c r="L14" s="96">
        <v>155.19999999999999</v>
      </c>
      <c r="M14" s="94">
        <v>2921.7066400000003</v>
      </c>
      <c r="N14" s="95">
        <v>3.3912031388055202E-3</v>
      </c>
      <c r="O14" s="95">
        <f>M14/'סכום נכסי הקרן'!$C$42</f>
        <v>4.4582000675876186E-5</v>
      </c>
    </row>
    <row r="15" spans="2:64" s="140" customFormat="1">
      <c r="B15" s="87" t="s">
        <v>3330</v>
      </c>
      <c r="C15" s="84" t="s">
        <v>3331</v>
      </c>
      <c r="D15" s="84" t="s">
        <v>391</v>
      </c>
      <c r="E15" s="84" t="s">
        <v>369</v>
      </c>
      <c r="F15" s="84" t="s">
        <v>418</v>
      </c>
      <c r="G15" s="94">
        <v>2.29</v>
      </c>
      <c r="H15" s="97" t="s">
        <v>182</v>
      </c>
      <c r="I15" s="98">
        <v>0.06</v>
      </c>
      <c r="J15" s="95">
        <v>2.3E-3</v>
      </c>
      <c r="K15" s="94">
        <v>7135537.0099999998</v>
      </c>
      <c r="L15" s="96">
        <v>140.68</v>
      </c>
      <c r="M15" s="94">
        <v>10038.2731</v>
      </c>
      <c r="N15" s="95">
        <v>1.1651348831143094E-2</v>
      </c>
      <c r="O15" s="95">
        <f>M15/'סכום נכסי הקרן'!$C$42</f>
        <v>1.5317290654780785E-4</v>
      </c>
    </row>
    <row r="16" spans="2:64" s="140" customFormat="1">
      <c r="B16" s="87" t="s">
        <v>3332</v>
      </c>
      <c r="C16" s="84" t="s">
        <v>3333</v>
      </c>
      <c r="D16" s="84" t="s">
        <v>391</v>
      </c>
      <c r="E16" s="84" t="s">
        <v>369</v>
      </c>
      <c r="F16" s="84" t="s">
        <v>418</v>
      </c>
      <c r="G16" s="94">
        <v>3.399999999999999</v>
      </c>
      <c r="H16" s="97" t="s">
        <v>182</v>
      </c>
      <c r="I16" s="98">
        <v>5.0499999999999996E-2</v>
      </c>
      <c r="J16" s="95">
        <v>6.2999999999999992E-3</v>
      </c>
      <c r="K16" s="94">
        <v>11636008.18</v>
      </c>
      <c r="L16" s="96">
        <v>146.86000000000001</v>
      </c>
      <c r="M16" s="94">
        <v>17088.64212</v>
      </c>
      <c r="N16" s="95">
        <v>1.9834659647851645E-2</v>
      </c>
      <c r="O16" s="95">
        <f>M16/'סכום נכסי הקרן'!$C$42</f>
        <v>2.6075371295444165E-4</v>
      </c>
    </row>
    <row r="17" spans="2:15" s="140" customFormat="1">
      <c r="B17" s="87" t="s">
        <v>3334</v>
      </c>
      <c r="C17" s="84" t="s">
        <v>3335</v>
      </c>
      <c r="D17" s="84" t="s">
        <v>391</v>
      </c>
      <c r="E17" s="84" t="s">
        <v>369</v>
      </c>
      <c r="F17" s="84" t="s">
        <v>418</v>
      </c>
      <c r="G17" s="94">
        <v>0.51</v>
      </c>
      <c r="H17" s="97" t="s">
        <v>182</v>
      </c>
      <c r="I17" s="98">
        <v>4.8000000000000001E-2</v>
      </c>
      <c r="J17" s="95">
        <v>1E-3</v>
      </c>
      <c r="K17" s="94">
        <v>25000000</v>
      </c>
      <c r="L17" s="96">
        <v>126.57</v>
      </c>
      <c r="M17" s="94">
        <v>31642.501940000002</v>
      </c>
      <c r="N17" s="95">
        <v>3.6727216356871394E-2</v>
      </c>
      <c r="O17" s="95">
        <f>M17/'סכום נכסי הקרן'!$C$42</f>
        <v>4.8282946123416875E-4</v>
      </c>
    </row>
    <row r="18" spans="2:15" s="140" customFormat="1">
      <c r="B18" s="87" t="s">
        <v>3336</v>
      </c>
      <c r="C18" s="84">
        <v>3534</v>
      </c>
      <c r="D18" s="84" t="s">
        <v>374</v>
      </c>
      <c r="E18" s="84" t="s">
        <v>369</v>
      </c>
      <c r="F18" s="84" t="s">
        <v>418</v>
      </c>
      <c r="G18" s="94">
        <v>3.8999999999999995</v>
      </c>
      <c r="H18" s="97" t="s">
        <v>182</v>
      </c>
      <c r="I18" s="98">
        <v>5.5099999999999996E-2</v>
      </c>
      <c r="J18" s="95">
        <v>5.6999999999999993E-3</v>
      </c>
      <c r="K18" s="94">
        <v>50000000</v>
      </c>
      <c r="L18" s="96">
        <v>155.52000000000001</v>
      </c>
      <c r="M18" s="94">
        <v>77759.998400000011</v>
      </c>
      <c r="N18" s="95">
        <v>9.0255451056370339E-2</v>
      </c>
      <c r="O18" s="95">
        <f>M18/'סכום נכסי הקרן'!$C$42</f>
        <v>1.1865312737985669E-3</v>
      </c>
    </row>
    <row r="19" spans="2:15" s="140" customFormat="1">
      <c r="B19" s="87" t="s">
        <v>3337</v>
      </c>
      <c r="C19" s="84" t="s">
        <v>3338</v>
      </c>
      <c r="D19" s="84" t="s">
        <v>374</v>
      </c>
      <c r="E19" s="84" t="s">
        <v>369</v>
      </c>
      <c r="F19" s="84" t="s">
        <v>418</v>
      </c>
      <c r="G19" s="94">
        <v>5.35</v>
      </c>
      <c r="H19" s="97" t="s">
        <v>182</v>
      </c>
      <c r="I19" s="98">
        <v>5.7500000000000002E-2</v>
      </c>
      <c r="J19" s="95">
        <v>1.06E-2</v>
      </c>
      <c r="K19" s="94">
        <v>853452.71</v>
      </c>
      <c r="L19" s="96">
        <v>171.1</v>
      </c>
      <c r="M19" s="94">
        <v>1460.2575400000001</v>
      </c>
      <c r="N19" s="95">
        <v>1.6949100519935935E-3</v>
      </c>
      <c r="O19" s="95">
        <f>M19/'סכום נכסי הקרן'!$C$42</f>
        <v>2.2281909396363385E-5</v>
      </c>
    </row>
    <row r="20" spans="2:15" s="140" customFormat="1">
      <c r="B20" s="87" t="s">
        <v>3339</v>
      </c>
      <c r="C20" s="84" t="s">
        <v>3340</v>
      </c>
      <c r="D20" s="84" t="s">
        <v>391</v>
      </c>
      <c r="E20" s="84" t="s">
        <v>369</v>
      </c>
      <c r="F20" s="84" t="s">
        <v>418</v>
      </c>
      <c r="G20" s="94">
        <v>1.5199999999999998</v>
      </c>
      <c r="H20" s="97" t="s">
        <v>182</v>
      </c>
      <c r="I20" s="98">
        <v>5.2499999999999998E-2</v>
      </c>
      <c r="J20" s="95">
        <v>9.0000000000000008E-4</v>
      </c>
      <c r="K20" s="94">
        <v>666426.75</v>
      </c>
      <c r="L20" s="96">
        <v>145.72</v>
      </c>
      <c r="M20" s="94">
        <v>971.11711000000003</v>
      </c>
      <c r="N20" s="95">
        <v>1.1271683975704507E-3</v>
      </c>
      <c r="O20" s="95">
        <f>M20/'סכום נכסי הקרן'!$C$42</f>
        <v>1.4818169306133665E-5</v>
      </c>
    </row>
    <row r="21" spans="2:15" s="140" customFormat="1">
      <c r="B21" s="87" t="s">
        <v>3341</v>
      </c>
      <c r="C21" s="84" t="s">
        <v>3342</v>
      </c>
      <c r="D21" s="84" t="s">
        <v>391</v>
      </c>
      <c r="E21" s="84" t="s">
        <v>369</v>
      </c>
      <c r="F21" s="84" t="s">
        <v>418</v>
      </c>
      <c r="G21" s="94">
        <v>4.8199999999999994</v>
      </c>
      <c r="H21" s="97" t="s">
        <v>182</v>
      </c>
      <c r="I21" s="98">
        <v>5.5999999999999994E-2</v>
      </c>
      <c r="J21" s="95">
        <v>9.8999999999999991E-3</v>
      </c>
      <c r="K21" s="94">
        <v>7523299.6399999997</v>
      </c>
      <c r="L21" s="96">
        <v>155.44</v>
      </c>
      <c r="M21" s="94">
        <v>11694.21702</v>
      </c>
      <c r="N21" s="95">
        <v>1.3573390607106583E-2</v>
      </c>
      <c r="O21" s="95">
        <f>M21/'סכום נכסי הקרן'!$C$42</f>
        <v>1.7844077292081682E-4</v>
      </c>
    </row>
    <row r="22" spans="2:15" s="140" customFormat="1">
      <c r="B22" s="87" t="s">
        <v>3343</v>
      </c>
      <c r="C22" s="84" t="s">
        <v>3344</v>
      </c>
      <c r="D22" s="84" t="s">
        <v>391</v>
      </c>
      <c r="E22" s="84" t="s">
        <v>369</v>
      </c>
      <c r="F22" s="84" t="s">
        <v>418</v>
      </c>
      <c r="G22" s="94">
        <v>2.9100000000000006</v>
      </c>
      <c r="H22" s="97" t="s">
        <v>182</v>
      </c>
      <c r="I22" s="98">
        <v>5.0999999999999997E-2</v>
      </c>
      <c r="J22" s="95">
        <v>4.8999999999999998E-3</v>
      </c>
      <c r="K22" s="94">
        <v>10235921.68</v>
      </c>
      <c r="L22" s="96">
        <v>145.16999999999999</v>
      </c>
      <c r="M22" s="94">
        <v>14859.48734</v>
      </c>
      <c r="N22" s="95">
        <v>1.7247296295444942E-2</v>
      </c>
      <c r="O22" s="95">
        <f>M22/'סכום נכסי הקרן'!$C$42</f>
        <v>2.267392850348088E-4</v>
      </c>
    </row>
    <row r="23" spans="2:15" s="140" customFormat="1">
      <c r="B23" s="87" t="s">
        <v>3345</v>
      </c>
      <c r="C23" s="84" t="s">
        <v>3346</v>
      </c>
      <c r="D23" s="84" t="s">
        <v>391</v>
      </c>
      <c r="E23" s="84" t="s">
        <v>369</v>
      </c>
      <c r="F23" s="84" t="s">
        <v>418</v>
      </c>
      <c r="G23" s="94">
        <v>3.9699999999999998</v>
      </c>
      <c r="H23" s="97" t="s">
        <v>182</v>
      </c>
      <c r="I23" s="98">
        <v>5.5E-2</v>
      </c>
      <c r="J23" s="95">
        <v>5.7999999999999996E-3</v>
      </c>
      <c r="K23" s="94">
        <v>10000000</v>
      </c>
      <c r="L23" s="96">
        <v>152.47999999999999</v>
      </c>
      <c r="M23" s="94">
        <v>15247.99965</v>
      </c>
      <c r="N23" s="95">
        <v>1.7698239640371791E-2</v>
      </c>
      <c r="O23" s="95">
        <f>M23/'סכום נכסי הקרן'!$C$42</f>
        <v>2.3266755169576496E-4</v>
      </c>
    </row>
    <row r="24" spans="2:15" s="140" customFormat="1">
      <c r="B24" s="87" t="s">
        <v>3347</v>
      </c>
      <c r="C24" s="84" t="s">
        <v>3348</v>
      </c>
      <c r="D24" s="84" t="s">
        <v>391</v>
      </c>
      <c r="E24" s="84" t="s">
        <v>369</v>
      </c>
      <c r="F24" s="84" t="s">
        <v>418</v>
      </c>
      <c r="G24" s="94">
        <v>3.89</v>
      </c>
      <c r="H24" s="97" t="s">
        <v>182</v>
      </c>
      <c r="I24" s="98">
        <v>5.0499999999999996E-2</v>
      </c>
      <c r="J24" s="95">
        <v>7.4999999999999997E-3</v>
      </c>
      <c r="K24" s="94">
        <v>12994370.67</v>
      </c>
      <c r="L24" s="96">
        <v>143.72999999999999</v>
      </c>
      <c r="M24" s="94">
        <v>18676.80877</v>
      </c>
      <c r="N24" s="95">
        <v>2.1678032851270262E-2</v>
      </c>
      <c r="O24" s="95">
        <f>M24/'סכום נכסי הקרן'!$C$42</f>
        <v>2.8498737340972404E-4</v>
      </c>
    </row>
    <row r="25" spans="2:15" s="140" customFormat="1">
      <c r="B25" s="87" t="s">
        <v>3349</v>
      </c>
      <c r="C25" s="84" t="s">
        <v>3350</v>
      </c>
      <c r="D25" s="84" t="s">
        <v>391</v>
      </c>
      <c r="E25" s="84" t="s">
        <v>369</v>
      </c>
      <c r="F25" s="84" t="s">
        <v>418</v>
      </c>
      <c r="G25" s="94">
        <v>4.3900000000000006</v>
      </c>
      <c r="H25" s="97" t="s">
        <v>182</v>
      </c>
      <c r="I25" s="98">
        <v>5.0499999999999996E-2</v>
      </c>
      <c r="J25" s="95">
        <v>8.6000000000000017E-3</v>
      </c>
      <c r="K25" s="94">
        <v>14287440.84</v>
      </c>
      <c r="L25" s="96">
        <v>147.66</v>
      </c>
      <c r="M25" s="94">
        <v>21096.834879999999</v>
      </c>
      <c r="N25" s="95">
        <v>2.4486939134970024E-2</v>
      </c>
      <c r="O25" s="95">
        <f>M25/'סכום נכסי הקרן'!$C$42</f>
        <v>3.2191428598697647E-4</v>
      </c>
    </row>
    <row r="26" spans="2:15" s="140" customFormat="1">
      <c r="B26" s="87" t="s">
        <v>3351</v>
      </c>
      <c r="C26" s="84" t="s">
        <v>3352</v>
      </c>
      <c r="D26" s="84" t="s">
        <v>473</v>
      </c>
      <c r="E26" s="84" t="s">
        <v>432</v>
      </c>
      <c r="F26" s="84" t="s">
        <v>418</v>
      </c>
      <c r="G26" s="94">
        <v>2.27</v>
      </c>
      <c r="H26" s="97" t="s">
        <v>182</v>
      </c>
      <c r="I26" s="98">
        <v>6.5000000000000002E-2</v>
      </c>
      <c r="J26" s="95">
        <v>3.8999999999999994E-3</v>
      </c>
      <c r="K26" s="94">
        <v>2176391.88</v>
      </c>
      <c r="L26" s="96">
        <v>142.30000000000001</v>
      </c>
      <c r="M26" s="94">
        <v>3097.0057700000002</v>
      </c>
      <c r="N26" s="95">
        <v>3.5946715335263115E-3</v>
      </c>
      <c r="O26" s="95">
        <f>M26/'סכום נכסי הקרן'!$C$42</f>
        <v>4.7256870844272178E-5</v>
      </c>
    </row>
    <row r="27" spans="2:15" s="140" customFormat="1">
      <c r="B27" s="87" t="s">
        <v>3353</v>
      </c>
      <c r="C27" s="84" t="s">
        <v>3354</v>
      </c>
      <c r="D27" s="84" t="s">
        <v>473</v>
      </c>
      <c r="E27" s="84" t="s">
        <v>432</v>
      </c>
      <c r="F27" s="84" t="s">
        <v>418</v>
      </c>
      <c r="G27" s="94">
        <v>3.91</v>
      </c>
      <c r="H27" s="97" t="s">
        <v>182</v>
      </c>
      <c r="I27" s="98">
        <v>6.2E-2</v>
      </c>
      <c r="J27" s="95">
        <v>6.6999999999999994E-3</v>
      </c>
      <c r="K27" s="94">
        <v>5000000</v>
      </c>
      <c r="L27" s="96">
        <v>156.16999999999999</v>
      </c>
      <c r="M27" s="94">
        <v>7808.4998399999995</v>
      </c>
      <c r="N27" s="95">
        <v>9.0632676136062715E-3</v>
      </c>
      <c r="O27" s="95">
        <f>M27/'סכום נכסי הקרן'!$C$42</f>
        <v>1.1914904130979386E-4</v>
      </c>
    </row>
    <row r="28" spans="2:15" s="140" customFormat="1">
      <c r="B28" s="87" t="s">
        <v>3355</v>
      </c>
      <c r="C28" s="84" t="s">
        <v>3356</v>
      </c>
      <c r="D28" s="84" t="s">
        <v>657</v>
      </c>
      <c r="E28" s="84" t="s">
        <v>637</v>
      </c>
      <c r="F28" s="84" t="s">
        <v>418</v>
      </c>
      <c r="G28" s="94">
        <v>2.2000000000000002</v>
      </c>
      <c r="H28" s="97" t="s">
        <v>182</v>
      </c>
      <c r="I28" s="98">
        <v>6.3E-2</v>
      </c>
      <c r="J28" s="95">
        <v>3.5000000000000005E-3</v>
      </c>
      <c r="K28" s="94">
        <v>2000000</v>
      </c>
      <c r="L28" s="96">
        <v>141.22999999999999</v>
      </c>
      <c r="M28" s="94">
        <v>2824.60014</v>
      </c>
      <c r="N28" s="95">
        <v>3.2784923474173683E-3</v>
      </c>
      <c r="O28" s="95">
        <f>M28/'סכום נכסי הקרן'!$C$42</f>
        <v>4.3100263259339395E-5</v>
      </c>
    </row>
    <row r="29" spans="2:15" s="140" customFormat="1">
      <c r="B29" s="83"/>
      <c r="C29" s="84"/>
      <c r="D29" s="84"/>
      <c r="E29" s="84"/>
      <c r="F29" s="84"/>
      <c r="G29" s="84"/>
      <c r="H29" s="84"/>
      <c r="I29" s="84"/>
      <c r="J29" s="95"/>
      <c r="K29" s="94"/>
      <c r="L29" s="96"/>
      <c r="M29" s="84"/>
      <c r="N29" s="95"/>
      <c r="O29" s="84"/>
    </row>
    <row r="30" spans="2:15" s="140" customFormat="1">
      <c r="B30" s="102" t="s">
        <v>70</v>
      </c>
      <c r="C30" s="82"/>
      <c r="D30" s="82"/>
      <c r="E30" s="82"/>
      <c r="F30" s="82"/>
      <c r="G30" s="91">
        <v>8.3746665154386654E-2</v>
      </c>
      <c r="H30" s="82"/>
      <c r="I30" s="82"/>
      <c r="J30" s="92">
        <v>4.984464505302255E-3</v>
      </c>
      <c r="K30" s="91"/>
      <c r="L30" s="93"/>
      <c r="M30" s="91">
        <v>622329.09798999992</v>
      </c>
      <c r="N30" s="92">
        <v>0.72233274948976256</v>
      </c>
      <c r="O30" s="92">
        <f>M30/'סכום נכסי הקרן'!$C$42</f>
        <v>9.496051344568799E-3</v>
      </c>
    </row>
    <row r="31" spans="2:15" s="140" customFormat="1">
      <c r="B31" s="87" t="s">
        <v>3357</v>
      </c>
      <c r="C31" s="84" t="s">
        <v>3358</v>
      </c>
      <c r="D31" s="84" t="s">
        <v>367</v>
      </c>
      <c r="E31" s="84" t="s">
        <v>369</v>
      </c>
      <c r="F31" s="84" t="s">
        <v>418</v>
      </c>
      <c r="G31" s="94">
        <v>0.12000000000000001</v>
      </c>
      <c r="H31" s="97" t="s">
        <v>182</v>
      </c>
      <c r="I31" s="98">
        <v>2.3999999999999998E-3</v>
      </c>
      <c r="J31" s="95">
        <v>3.5000000000000009E-3</v>
      </c>
      <c r="K31" s="94">
        <v>28000000</v>
      </c>
      <c r="L31" s="96">
        <v>100.2</v>
      </c>
      <c r="M31" s="94">
        <v>28056.000309999999</v>
      </c>
      <c r="N31" s="95">
        <v>3.2564390623967862E-2</v>
      </c>
      <c r="O31" s="95">
        <f>M31/'סכום נכסי הקרן'!$C$42</f>
        <v>4.2810342683234013E-4</v>
      </c>
    </row>
    <row r="32" spans="2:15" s="140" customFormat="1">
      <c r="B32" s="87" t="s">
        <v>3359</v>
      </c>
      <c r="C32" s="84" t="s">
        <v>3360</v>
      </c>
      <c r="D32" s="84" t="s">
        <v>367</v>
      </c>
      <c r="E32" s="84" t="s">
        <v>369</v>
      </c>
      <c r="F32" s="84" t="s">
        <v>418</v>
      </c>
      <c r="G32" s="94">
        <v>1.0000000000000002E-2</v>
      </c>
      <c r="H32" s="97" t="s">
        <v>182</v>
      </c>
      <c r="I32" s="98">
        <v>3.7000000000000002E-3</v>
      </c>
      <c r="J32" s="95">
        <v>0</v>
      </c>
      <c r="K32" s="94">
        <v>16400000</v>
      </c>
      <c r="L32" s="96">
        <v>100.37</v>
      </c>
      <c r="M32" s="94">
        <v>16460.68043</v>
      </c>
      <c r="N32" s="95">
        <v>1.9105789190762355E-2</v>
      </c>
      <c r="O32" s="95">
        <f>M32/'סכום נכסי הקרן'!$C$42</f>
        <v>2.5117171450712172E-4</v>
      </c>
    </row>
    <row r="33" spans="2:15" s="140" customFormat="1">
      <c r="B33" s="87" t="s">
        <v>3361</v>
      </c>
      <c r="C33" s="84" t="s">
        <v>3362</v>
      </c>
      <c r="D33" s="84" t="s">
        <v>367</v>
      </c>
      <c r="E33" s="84" t="s">
        <v>369</v>
      </c>
      <c r="F33" s="84" t="s">
        <v>418</v>
      </c>
      <c r="G33" s="94">
        <v>0.18000000000000005</v>
      </c>
      <c r="H33" s="97" t="s">
        <v>182</v>
      </c>
      <c r="I33" s="98">
        <v>3.7000000000000002E-3</v>
      </c>
      <c r="J33" s="95">
        <v>5.1000000000000021E-3</v>
      </c>
      <c r="K33" s="94">
        <v>28100000</v>
      </c>
      <c r="L33" s="96">
        <v>100.28</v>
      </c>
      <c r="M33" s="94">
        <v>28178.679159999996</v>
      </c>
      <c r="N33" s="95">
        <v>3.2706783051561154E-2</v>
      </c>
      <c r="O33" s="95">
        <f>M33/'סכום נכסי הקרן'!$C$42</f>
        <v>4.2997536992845313E-4</v>
      </c>
    </row>
    <row r="34" spans="2:15" s="140" customFormat="1">
      <c r="B34" s="87" t="s">
        <v>3363</v>
      </c>
      <c r="C34" s="84" t="s">
        <v>3364</v>
      </c>
      <c r="D34" s="84" t="s">
        <v>374</v>
      </c>
      <c r="E34" s="84" t="s">
        <v>369</v>
      </c>
      <c r="F34" s="84" t="s">
        <v>418</v>
      </c>
      <c r="G34" s="94">
        <v>0.12000000000000001</v>
      </c>
      <c r="H34" s="97" t="s">
        <v>182</v>
      </c>
      <c r="I34" s="98">
        <v>5.0000000000000001E-3</v>
      </c>
      <c r="J34" s="95">
        <v>5.1999999999999998E-3</v>
      </c>
      <c r="K34" s="94">
        <v>150000000</v>
      </c>
      <c r="L34" s="96">
        <v>100.44</v>
      </c>
      <c r="M34" s="94">
        <v>150659.99341999998</v>
      </c>
      <c r="N34" s="95">
        <v>0.17486993238250742</v>
      </c>
      <c r="O34" s="95">
        <f>M34/'סכום נכסי הקרן'!$C$42</f>
        <v>2.298904289883785E-3</v>
      </c>
    </row>
    <row r="35" spans="2:15" s="140" customFormat="1">
      <c r="B35" s="87" t="s">
        <v>3365</v>
      </c>
      <c r="C35" s="84" t="s">
        <v>3366</v>
      </c>
      <c r="D35" s="84" t="s">
        <v>374</v>
      </c>
      <c r="E35" s="84" t="s">
        <v>369</v>
      </c>
      <c r="F35" s="84" t="s">
        <v>418</v>
      </c>
      <c r="G35" s="94">
        <v>0.01</v>
      </c>
      <c r="H35" s="97" t="s">
        <v>182</v>
      </c>
      <c r="I35" s="98">
        <v>5.0000000000000001E-3</v>
      </c>
      <c r="J35" s="95">
        <v>0</v>
      </c>
      <c r="K35" s="94">
        <v>200000000</v>
      </c>
      <c r="L35" s="96">
        <v>100.5</v>
      </c>
      <c r="M35" s="94">
        <v>201000.00055000003</v>
      </c>
      <c r="N35" s="95">
        <v>0.2332992037712148</v>
      </c>
      <c r="O35" s="95">
        <f>M35/'סכום נכסי הקרן'!$C$42</f>
        <v>3.0670369289269965E-3</v>
      </c>
    </row>
    <row r="36" spans="2:15" s="140" customFormat="1">
      <c r="B36" s="87" t="s">
        <v>3367</v>
      </c>
      <c r="C36" s="84" t="s">
        <v>3368</v>
      </c>
      <c r="D36" s="84" t="s">
        <v>391</v>
      </c>
      <c r="E36" s="84" t="s">
        <v>369</v>
      </c>
      <c r="F36" s="84" t="s">
        <v>418</v>
      </c>
      <c r="G36" s="94">
        <v>0.12000000000000001</v>
      </c>
      <c r="H36" s="97" t="s">
        <v>182</v>
      </c>
      <c r="I36" s="98">
        <v>4.7999999999999996E-3</v>
      </c>
      <c r="J36" s="95">
        <v>5.1999999999999998E-3</v>
      </c>
      <c r="K36" s="94">
        <v>154200000</v>
      </c>
      <c r="L36" s="96">
        <v>100.42</v>
      </c>
      <c r="M36" s="94">
        <v>154847.64337999999</v>
      </c>
      <c r="N36" s="95">
        <v>0.17973050650523004</v>
      </c>
      <c r="O36" s="95">
        <f>M36/'סכום נכסי הקרן'!$C$42</f>
        <v>2.3628031806180901E-3</v>
      </c>
    </row>
    <row r="37" spans="2:15" s="140" customFormat="1">
      <c r="B37" s="87" t="s">
        <v>3369</v>
      </c>
      <c r="C37" s="84" t="s">
        <v>3370</v>
      </c>
      <c r="D37" s="84" t="s">
        <v>391</v>
      </c>
      <c r="E37" s="84" t="s">
        <v>369</v>
      </c>
      <c r="F37" s="84" t="s">
        <v>418</v>
      </c>
      <c r="G37" s="94">
        <v>0.01</v>
      </c>
      <c r="H37" s="97" t="s">
        <v>182</v>
      </c>
      <c r="I37" s="98">
        <v>4.6999999999999993E-3</v>
      </c>
      <c r="J37" s="95">
        <v>0</v>
      </c>
      <c r="K37" s="94">
        <v>3000000</v>
      </c>
      <c r="L37" s="96">
        <v>100.47</v>
      </c>
      <c r="M37" s="94">
        <v>3014.10014</v>
      </c>
      <c r="N37" s="95">
        <v>3.4984435861918559E-3</v>
      </c>
      <c r="O37" s="95">
        <f>M37/'סכום נכסי הקרן'!$C$42</f>
        <v>4.5991822943126995E-5</v>
      </c>
    </row>
    <row r="38" spans="2:15" s="140" customFormat="1">
      <c r="B38" s="87" t="s">
        <v>3371</v>
      </c>
      <c r="C38" s="84" t="s">
        <v>3372</v>
      </c>
      <c r="D38" s="84" t="s">
        <v>402</v>
      </c>
      <c r="E38" s="84" t="s">
        <v>403</v>
      </c>
      <c r="F38" s="84" t="s">
        <v>418</v>
      </c>
      <c r="G38" s="94">
        <v>0.11999999999999998</v>
      </c>
      <c r="H38" s="97" t="s">
        <v>182</v>
      </c>
      <c r="I38" s="98">
        <v>3.3E-3</v>
      </c>
      <c r="J38" s="95">
        <v>4.3E-3</v>
      </c>
      <c r="K38" s="94">
        <v>40000000</v>
      </c>
      <c r="L38" s="96">
        <v>100.28</v>
      </c>
      <c r="M38" s="94">
        <v>40112.000599999999</v>
      </c>
      <c r="N38" s="95">
        <v>4.6557700378327134E-2</v>
      </c>
      <c r="O38" s="95">
        <f>M38/'סכום נכסי הקרן'!$C$42</f>
        <v>6.1206461092888696E-4</v>
      </c>
    </row>
    <row r="39" spans="2:15" s="140" customFormat="1">
      <c r="B39" s="144"/>
      <c r="C39" s="144"/>
      <c r="D39" s="144"/>
    </row>
    <row r="40" spans="2:15" s="140" customFormat="1">
      <c r="B40" s="144"/>
      <c r="C40" s="144"/>
      <c r="D40" s="144"/>
    </row>
    <row r="42" spans="2:15">
      <c r="B42" s="99" t="s">
        <v>276</v>
      </c>
    </row>
    <row r="43" spans="2:15">
      <c r="B43" s="99" t="s">
        <v>132</v>
      </c>
    </row>
    <row r="44" spans="2:15">
      <c r="B44" s="99" t="s">
        <v>258</v>
      </c>
    </row>
    <row r="45" spans="2:15">
      <c r="B45" s="99" t="s">
        <v>266</v>
      </c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29 D30:AF33 AH30:XFD33 D34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Q862"/>
  <sheetViews>
    <sheetView rightToLeft="1" zoomScale="90" zoomScaleNormal="90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710937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5.7109375" style="3" customWidth="1"/>
    <col min="13" max="13" width="6.85546875" style="3" customWidth="1"/>
    <col min="14" max="14" width="6.42578125" style="3" customWidth="1"/>
    <col min="15" max="15" width="6.7109375" style="3" customWidth="1"/>
    <col min="16" max="16" width="7.28515625" style="3" customWidth="1"/>
    <col min="17" max="28" width="5.7109375" style="3" customWidth="1"/>
    <col min="29" max="43" width="9.140625" style="3"/>
    <col min="44" max="16384" width="9.140625" style="1"/>
  </cols>
  <sheetData>
    <row r="1" spans="2:43">
      <c r="B1" s="57" t="s">
        <v>197</v>
      </c>
      <c r="C1" s="78" t="s" vm="1">
        <v>277</v>
      </c>
    </row>
    <row r="2" spans="2:43">
      <c r="B2" s="57" t="s">
        <v>196</v>
      </c>
      <c r="C2" s="78" t="s">
        <v>278</v>
      </c>
    </row>
    <row r="3" spans="2:43">
      <c r="B3" s="57" t="s">
        <v>198</v>
      </c>
      <c r="C3" s="78" t="s">
        <v>279</v>
      </c>
    </row>
    <row r="4" spans="2:43">
      <c r="B4" s="57" t="s">
        <v>199</v>
      </c>
      <c r="C4" s="78" t="s">
        <v>280</v>
      </c>
    </row>
    <row r="6" spans="2:43" ht="26.25" customHeight="1">
      <c r="B6" s="179" t="s">
        <v>231</v>
      </c>
      <c r="C6" s="180"/>
      <c r="D6" s="180"/>
      <c r="E6" s="180"/>
      <c r="F6" s="180"/>
      <c r="G6" s="180"/>
      <c r="H6" s="180"/>
      <c r="I6" s="180"/>
      <c r="J6" s="181"/>
    </row>
    <row r="7" spans="2:43" s="3" customFormat="1" ht="78.75">
      <c r="B7" s="60" t="s">
        <v>136</v>
      </c>
      <c r="C7" s="62" t="s">
        <v>63</v>
      </c>
      <c r="D7" s="62" t="s">
        <v>103</v>
      </c>
      <c r="E7" s="62" t="s">
        <v>64</v>
      </c>
      <c r="F7" s="62" t="s">
        <v>121</v>
      </c>
      <c r="G7" s="62" t="s">
        <v>244</v>
      </c>
      <c r="H7" s="62" t="s">
        <v>200</v>
      </c>
      <c r="I7" s="64" t="s">
        <v>201</v>
      </c>
      <c r="J7" s="77" t="s">
        <v>270</v>
      </c>
    </row>
    <row r="8" spans="2:43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264</v>
      </c>
      <c r="H8" s="33" t="s">
        <v>20</v>
      </c>
      <c r="I8" s="18" t="s">
        <v>20</v>
      </c>
      <c r="J8" s="18"/>
    </row>
    <row r="9" spans="2:4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s="142" customFormat="1" ht="18" customHeight="1">
      <c r="B10" s="117" t="s">
        <v>47</v>
      </c>
      <c r="C10" s="117"/>
      <c r="D10" s="117"/>
      <c r="E10" s="118"/>
      <c r="F10" s="118"/>
      <c r="G10" s="119">
        <v>1280047.55174</v>
      </c>
      <c r="H10" s="120">
        <v>1</v>
      </c>
      <c r="I10" s="120">
        <f>G10/'סכום נכסי הקרן'!$C$42</f>
        <v>1.9532104981226428E-2</v>
      </c>
      <c r="J10" s="11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</row>
    <row r="11" spans="2:43" s="140" customFormat="1" ht="22.5" customHeight="1">
      <c r="B11" s="81" t="s">
        <v>257</v>
      </c>
      <c r="C11" s="121"/>
      <c r="D11" s="121"/>
      <c r="E11" s="82"/>
      <c r="F11" s="122" t="s">
        <v>182</v>
      </c>
      <c r="G11" s="91">
        <v>1280047.55174</v>
      </c>
      <c r="H11" s="92">
        <v>1</v>
      </c>
      <c r="I11" s="92">
        <f>G11/'סכום נכסי הקרן'!$C$42</f>
        <v>1.9532104981226428E-2</v>
      </c>
      <c r="J11" s="82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</row>
    <row r="12" spans="2:43" s="140" customFormat="1">
      <c r="B12" s="102" t="s">
        <v>104</v>
      </c>
      <c r="C12" s="121"/>
      <c r="D12" s="121"/>
      <c r="E12" s="82"/>
      <c r="F12" s="122" t="s">
        <v>182</v>
      </c>
      <c r="G12" s="91">
        <v>1249339.1573200002</v>
      </c>
      <c r="H12" s="92">
        <v>0.97600995808455937</v>
      </c>
      <c r="I12" s="92">
        <f>G12/'סכום נכסי הקרן'!$C$42</f>
        <v>1.9063528964030019E-2</v>
      </c>
      <c r="J12" s="82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</row>
    <row r="13" spans="2:43" s="140" customFormat="1">
      <c r="B13" s="87" t="s">
        <v>3373</v>
      </c>
      <c r="C13" s="107">
        <v>43465</v>
      </c>
      <c r="D13" s="101" t="s">
        <v>3374</v>
      </c>
      <c r="E13" s="151">
        <v>5.820045773515671E-2</v>
      </c>
      <c r="F13" s="97" t="s">
        <v>182</v>
      </c>
      <c r="G13" s="94">
        <v>13337.250199999999</v>
      </c>
      <c r="H13" s="95">
        <v>1.0419339642398712E-2</v>
      </c>
      <c r="I13" s="95">
        <f>G13/'סכום נכסי הקרן'!$C$42</f>
        <v>2.0351163573038587E-4</v>
      </c>
      <c r="J13" s="84" t="s">
        <v>3375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</row>
    <row r="14" spans="2:43" s="140" customFormat="1">
      <c r="B14" s="87" t="s">
        <v>3376</v>
      </c>
      <c r="C14" s="107">
        <v>43465</v>
      </c>
      <c r="D14" s="101" t="s">
        <v>3374</v>
      </c>
      <c r="E14" s="151">
        <v>5.7586912065439672E-2</v>
      </c>
      <c r="F14" s="97" t="s">
        <v>182</v>
      </c>
      <c r="G14" s="94">
        <v>36749.625249999997</v>
      </c>
      <c r="H14" s="95">
        <v>2.8709578171565057E-2</v>
      </c>
      <c r="I14" s="95">
        <f>G14/'סכום נכסי הקרן'!$C$42</f>
        <v>5.6075849481373541E-4</v>
      </c>
      <c r="J14" s="84" t="s">
        <v>3377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</row>
    <row r="15" spans="2:43" s="140" customFormat="1">
      <c r="B15" s="87" t="s">
        <v>3378</v>
      </c>
      <c r="C15" s="107">
        <v>43465</v>
      </c>
      <c r="D15" s="101" t="s">
        <v>3374</v>
      </c>
      <c r="E15" s="151">
        <v>6.5260130718954243E-2</v>
      </c>
      <c r="F15" s="97" t="s">
        <v>182</v>
      </c>
      <c r="G15" s="94">
        <v>79200.000440000003</v>
      </c>
      <c r="H15" s="95">
        <v>6.1872701785446564E-2</v>
      </c>
      <c r="I15" s="95">
        <f>G15/'סכום נכסי הקרן'!$C$42</f>
        <v>1.2085041067454582E-3</v>
      </c>
      <c r="J15" s="84" t="s">
        <v>3379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</row>
    <row r="16" spans="2:43" s="140" customFormat="1">
      <c r="B16" s="87" t="s">
        <v>3380</v>
      </c>
      <c r="C16" s="107">
        <v>43281</v>
      </c>
      <c r="D16" s="101" t="s">
        <v>3374</v>
      </c>
      <c r="E16" s="151">
        <v>7.0450450450450453E-2</v>
      </c>
      <c r="F16" s="97" t="s">
        <v>182</v>
      </c>
      <c r="G16" s="94">
        <v>30119.999800000001</v>
      </c>
      <c r="H16" s="95">
        <v>2.3530375695072537E-2</v>
      </c>
      <c r="I16" s="95">
        <f>G16/'סכום נכסי הקרן'!$C$42</f>
        <v>4.5959776832385556E-4</v>
      </c>
      <c r="J16" s="84" t="s">
        <v>3381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</row>
    <row r="17" spans="2:41" s="140" customFormat="1">
      <c r="B17" s="87" t="s">
        <v>3382</v>
      </c>
      <c r="C17" s="107">
        <v>43465</v>
      </c>
      <c r="D17" s="101" t="s">
        <v>3383</v>
      </c>
      <c r="E17" s="151">
        <v>6.7935082832770263E-2</v>
      </c>
      <c r="F17" s="97" t="s">
        <v>182</v>
      </c>
      <c r="G17" s="94">
        <v>66239.999559999997</v>
      </c>
      <c r="H17" s="95">
        <v>5.1748077225692392E-2</v>
      </c>
      <c r="I17" s="95">
        <f>G17/'סכום נכסי הקרן'!$C$42</f>
        <v>1.0107488769488361E-3</v>
      </c>
      <c r="J17" s="84" t="s">
        <v>3384</v>
      </c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</row>
    <row r="18" spans="2:41" s="140" customFormat="1">
      <c r="B18" s="87" t="s">
        <v>3385</v>
      </c>
      <c r="C18" s="107">
        <v>43281</v>
      </c>
      <c r="D18" s="101" t="s">
        <v>3374</v>
      </c>
      <c r="E18" s="151">
        <v>6.9402515723270441E-2</v>
      </c>
      <c r="F18" s="97" t="s">
        <v>182</v>
      </c>
      <c r="G18" s="94">
        <v>82860.00026999999</v>
      </c>
      <c r="H18" s="95">
        <v>6.473197043138465E-2</v>
      </c>
      <c r="I18" s="95">
        <f>G18/'סכום נכסי הקרן'!$C$42</f>
        <v>1.2643516421074498E-3</v>
      </c>
      <c r="J18" s="84" t="s">
        <v>3386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</row>
    <row r="19" spans="2:41" s="140" customFormat="1">
      <c r="B19" s="87" t="s">
        <v>3387</v>
      </c>
      <c r="C19" s="107">
        <v>43281</v>
      </c>
      <c r="D19" s="101" t="s">
        <v>3374</v>
      </c>
      <c r="E19" s="151">
        <v>5.2643051477810641E-2</v>
      </c>
      <c r="F19" s="97" t="s">
        <v>182</v>
      </c>
      <c r="G19" s="94">
        <v>38799.364000000001</v>
      </c>
      <c r="H19" s="95">
        <v>3.03108770820733E-2</v>
      </c>
      <c r="I19" s="95">
        <f>G19/'סכום נכסי הקרן'!$C$42</f>
        <v>5.9203523324010581E-4</v>
      </c>
      <c r="J19" s="84" t="s">
        <v>3388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</row>
    <row r="20" spans="2:41" s="140" customFormat="1">
      <c r="B20" s="87" t="s">
        <v>3389</v>
      </c>
      <c r="C20" s="107">
        <v>43465</v>
      </c>
      <c r="D20" s="101" t="s">
        <v>3374</v>
      </c>
      <c r="E20" s="151">
        <v>4.118910505836576E-2</v>
      </c>
      <c r="F20" s="97" t="s">
        <v>182</v>
      </c>
      <c r="G20" s="94">
        <v>65040</v>
      </c>
      <c r="H20" s="95">
        <v>5.081061239607039E-2</v>
      </c>
      <c r="I20" s="95">
        <f>G20/'סכום נכסי הקרן'!$C$42</f>
        <v>9.9243821548045184E-4</v>
      </c>
      <c r="J20" s="84" t="s">
        <v>3390</v>
      </c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</row>
    <row r="21" spans="2:41" s="140" customFormat="1">
      <c r="B21" s="87" t="s">
        <v>3391</v>
      </c>
      <c r="C21" s="107">
        <v>43281</v>
      </c>
      <c r="D21" s="101" t="s">
        <v>3374</v>
      </c>
      <c r="E21" s="151">
        <v>3.0815878221589679E-2</v>
      </c>
      <c r="F21" s="97" t="s">
        <v>182</v>
      </c>
      <c r="G21" s="94">
        <v>16520.958999999999</v>
      </c>
      <c r="H21" s="95">
        <v>1.2906519744163141E-2</v>
      </c>
      <c r="I21" s="95">
        <f>G21/'סכום נכסי הקרן'!$C$42</f>
        <v>2.5209149858526609E-4</v>
      </c>
      <c r="J21" s="84" t="s">
        <v>3392</v>
      </c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</row>
    <row r="22" spans="2:41" s="140" customFormat="1">
      <c r="B22" s="87" t="s">
        <v>3393</v>
      </c>
      <c r="C22" s="107">
        <v>43281</v>
      </c>
      <c r="D22" s="101" t="s">
        <v>3374</v>
      </c>
      <c r="E22" s="151">
        <v>1.2541567695961995E-2</v>
      </c>
      <c r="F22" s="97" t="s">
        <v>182</v>
      </c>
      <c r="G22" s="94">
        <v>8440</v>
      </c>
      <c r="H22" s="95">
        <v>6.5935050526266005E-3</v>
      </c>
      <c r="I22" s="95">
        <f>G22/'סכום נכסי הקרן'!$C$42</f>
        <v>1.2878503288214963E-4</v>
      </c>
      <c r="J22" s="84" t="s">
        <v>3394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</row>
    <row r="23" spans="2:41" s="140" customFormat="1">
      <c r="B23" s="87" t="s">
        <v>3395</v>
      </c>
      <c r="C23" s="107">
        <v>43465</v>
      </c>
      <c r="D23" s="101" t="s">
        <v>3374</v>
      </c>
      <c r="E23" s="151">
        <v>4.3745173745173747E-2</v>
      </c>
      <c r="F23" s="97" t="s">
        <v>182</v>
      </c>
      <c r="G23" s="94">
        <v>15920</v>
      </c>
      <c r="H23" s="95">
        <v>1.2437037966565815E-2</v>
      </c>
      <c r="I23" s="95">
        <f>G23/'סכום נכסי הקרן'!$C$42</f>
        <v>2.4292153121846237E-4</v>
      </c>
      <c r="J23" s="84" t="s">
        <v>3396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</row>
    <row r="24" spans="2:41" s="140" customFormat="1">
      <c r="B24" s="87" t="s">
        <v>3397</v>
      </c>
      <c r="C24" s="107">
        <v>43465</v>
      </c>
      <c r="D24" s="101" t="s">
        <v>3374</v>
      </c>
      <c r="E24" s="151">
        <v>7.3600405679513189E-2</v>
      </c>
      <c r="F24" s="97" t="s">
        <v>182</v>
      </c>
      <c r="G24" s="94">
        <v>20260</v>
      </c>
      <c r="H24" s="95">
        <v>1.582753701021504E-2</v>
      </c>
      <c r="I24" s="95">
        <f>G24/'סכום נכסי הקרן'!$C$42</f>
        <v>3.0914511447776682E-4</v>
      </c>
      <c r="J24" s="84" t="s">
        <v>3398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</row>
    <row r="25" spans="2:41" s="140" customFormat="1">
      <c r="B25" s="87" t="s">
        <v>3399</v>
      </c>
      <c r="C25" s="107">
        <v>43281</v>
      </c>
      <c r="D25" s="101" t="s">
        <v>3374</v>
      </c>
      <c r="E25" s="151">
        <v>4.3583219155738241E-2</v>
      </c>
      <c r="F25" s="97" t="s">
        <v>182</v>
      </c>
      <c r="G25" s="94">
        <v>7686.96</v>
      </c>
      <c r="H25" s="95">
        <v>6.0052144075045701E-3</v>
      </c>
      <c r="I25" s="95">
        <f>G25/'סכום נכסי הקרן'!$C$42</f>
        <v>1.1729447824215273E-4</v>
      </c>
      <c r="J25" s="84" t="s">
        <v>3400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</row>
    <row r="26" spans="2:41" s="140" customFormat="1">
      <c r="B26" s="87" t="s">
        <v>3401</v>
      </c>
      <c r="C26" s="107">
        <v>43465</v>
      </c>
      <c r="D26" s="101" t="s">
        <v>3374</v>
      </c>
      <c r="E26" s="151">
        <v>7.8038183015141538E-2</v>
      </c>
      <c r="F26" s="97" t="s">
        <v>182</v>
      </c>
      <c r="G26" s="94">
        <v>38375.000100000005</v>
      </c>
      <c r="H26" s="95">
        <v>2.9979355101172552E-2</v>
      </c>
      <c r="I26" s="95">
        <f>G26/'סכום נכסי הקרן'!$C$42</f>
        <v>5.8555991110556831E-4</v>
      </c>
      <c r="J26" s="84" t="s">
        <v>3402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</row>
    <row r="27" spans="2:41" s="140" customFormat="1">
      <c r="B27" s="87" t="s">
        <v>3403</v>
      </c>
      <c r="C27" s="107">
        <v>43343</v>
      </c>
      <c r="D27" s="101" t="s">
        <v>3374</v>
      </c>
      <c r="E27" s="151">
        <v>7.4999999999999997E-2</v>
      </c>
      <c r="F27" s="97" t="s">
        <v>182</v>
      </c>
      <c r="G27" s="94">
        <v>150676.99644999998</v>
      </c>
      <c r="H27" s="95">
        <v>0.11771203049853972</v>
      </c>
      <c r="I27" s="95">
        <f>G27/'סכום נכסי הקרן'!$C$42</f>
        <v>2.2991637372508046E-3</v>
      </c>
      <c r="J27" s="84" t="s">
        <v>3404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</row>
    <row r="28" spans="2:41" s="140" customFormat="1">
      <c r="B28" s="87" t="s">
        <v>3405</v>
      </c>
      <c r="C28" s="107">
        <v>43465</v>
      </c>
      <c r="D28" s="101" t="s">
        <v>3374</v>
      </c>
      <c r="E28" s="151">
        <v>7.3125235050770968E-2</v>
      </c>
      <c r="F28" s="97" t="s">
        <v>182</v>
      </c>
      <c r="G28" s="94">
        <v>66600.000020000007</v>
      </c>
      <c r="H28" s="95">
        <v>5.2029317137061819E-2</v>
      </c>
      <c r="I28" s="95">
        <f>G28/'סכום נכסי הקרן'!$C$42</f>
        <v>1.0162420844226146E-3</v>
      </c>
      <c r="J28" s="84" t="s">
        <v>3406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</row>
    <row r="29" spans="2:41" s="140" customFormat="1">
      <c r="B29" s="87" t="s">
        <v>3407</v>
      </c>
      <c r="C29" s="107">
        <v>43281</v>
      </c>
      <c r="D29" s="101" t="s">
        <v>3374</v>
      </c>
      <c r="E29" s="151">
        <v>6.090029506621835E-2</v>
      </c>
      <c r="F29" s="97" t="s">
        <v>182</v>
      </c>
      <c r="G29" s="94">
        <v>29205.000210000002</v>
      </c>
      <c r="H29" s="95">
        <v>2.2815558820686723E-2</v>
      </c>
      <c r="I29" s="95">
        <f>G29/'סכום נכסי הקרן'!$C$42</f>
        <v>4.4563589009099971E-4</v>
      </c>
      <c r="J29" s="84" t="s">
        <v>3408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</row>
    <row r="30" spans="2:41" s="140" customFormat="1">
      <c r="B30" s="87" t="s">
        <v>3409</v>
      </c>
      <c r="C30" s="107">
        <v>43281</v>
      </c>
      <c r="D30" s="101" t="s">
        <v>3374</v>
      </c>
      <c r="E30" s="151">
        <v>6.8917280917280915E-2</v>
      </c>
      <c r="F30" s="97" t="s">
        <v>182</v>
      </c>
      <c r="G30" s="94">
        <v>76525.000450000007</v>
      </c>
      <c r="H30" s="95">
        <v>5.9782935677645491E-2</v>
      </c>
      <c r="I30" s="95">
        <f>G30/'סכום נכסי הקרן'!$C$42</f>
        <v>1.1676865757416785E-3</v>
      </c>
      <c r="J30" s="84" t="s">
        <v>3410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</row>
    <row r="31" spans="2:41" s="140" customFormat="1">
      <c r="B31" s="87" t="s">
        <v>3411</v>
      </c>
      <c r="C31" s="107">
        <v>43465</v>
      </c>
      <c r="D31" s="101" t="s">
        <v>3374</v>
      </c>
      <c r="E31" s="151">
        <v>5.7481481481481481E-2</v>
      </c>
      <c r="F31" s="97" t="s">
        <v>182</v>
      </c>
      <c r="G31" s="94">
        <v>32325</v>
      </c>
      <c r="H31" s="95">
        <v>2.5252968107364319E-2</v>
      </c>
      <c r="I31" s="95">
        <f>G31/'סכום נכסי הקרן'!$C$42</f>
        <v>4.9324362416060274E-4</v>
      </c>
      <c r="J31" s="84" t="s">
        <v>3412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</row>
    <row r="32" spans="2:41" s="140" customFormat="1">
      <c r="B32" s="87" t="s">
        <v>3413</v>
      </c>
      <c r="C32" s="107">
        <v>43281</v>
      </c>
      <c r="D32" s="101" t="s">
        <v>3374</v>
      </c>
      <c r="E32" s="151">
        <v>6.4470198675496693E-2</v>
      </c>
      <c r="F32" s="97" t="s">
        <v>182</v>
      </c>
      <c r="G32" s="94">
        <v>30300.000110000001</v>
      </c>
      <c r="H32" s="95">
        <v>2.3670995713254924E-2</v>
      </c>
      <c r="I32" s="95">
        <f>G32/'סכום נכסי הקרן'!$C$42</f>
        <v>4.6234437328145593E-4</v>
      </c>
      <c r="J32" s="84" t="s">
        <v>3414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</row>
    <row r="33" spans="2:43" s="140" customFormat="1">
      <c r="B33" s="87" t="s">
        <v>3415</v>
      </c>
      <c r="C33" s="107">
        <v>43465</v>
      </c>
      <c r="D33" s="101" t="s">
        <v>3374</v>
      </c>
      <c r="E33" s="151">
        <v>6.8034083316764554E-2</v>
      </c>
      <c r="F33" s="97" t="s">
        <v>182</v>
      </c>
      <c r="G33" s="94">
        <v>74772.999420000007</v>
      </c>
      <c r="H33" s="95">
        <v>5.8414235719883405E-2</v>
      </c>
      <c r="I33" s="95">
        <f>G33/'סכום נכסי הקרן'!$C$42</f>
        <v>1.1409529844788693E-3</v>
      </c>
      <c r="J33" s="84" t="s">
        <v>3416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</row>
    <row r="34" spans="2:43" s="140" customFormat="1">
      <c r="B34" s="87" t="s">
        <v>3417</v>
      </c>
      <c r="C34" s="107">
        <v>43465</v>
      </c>
      <c r="D34" s="101" t="s">
        <v>3374</v>
      </c>
      <c r="E34" s="151">
        <v>6.8460819095402789E-2</v>
      </c>
      <c r="F34" s="97" t="s">
        <v>182</v>
      </c>
      <c r="G34" s="94">
        <v>26978.99986</v>
      </c>
      <c r="H34" s="95">
        <v>2.1076560650678002E-2</v>
      </c>
      <c r="I34" s="95">
        <f>G34/'סכום נכסי הקרן'!$C$42</f>
        <v>4.1166959527222873E-4</v>
      </c>
      <c r="J34" s="84" t="s">
        <v>3418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</row>
    <row r="35" spans="2:43" s="140" customFormat="1">
      <c r="B35" s="87" t="s">
        <v>3419</v>
      </c>
      <c r="C35" s="107">
        <v>43281</v>
      </c>
      <c r="D35" s="101" t="s">
        <v>3374</v>
      </c>
      <c r="E35" s="151">
        <v>7.1832258064516125E-2</v>
      </c>
      <c r="F35" s="97" t="s">
        <v>182</v>
      </c>
      <c r="G35" s="94">
        <v>20176</v>
      </c>
      <c r="H35" s="95">
        <v>1.5761914448079891E-2</v>
      </c>
      <c r="I35" s="95">
        <f>G35/'סכום נכסי הקרן'!$C$42</f>
        <v>3.0786336770500605E-4</v>
      </c>
      <c r="J35" s="84" t="s">
        <v>3420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</row>
    <row r="36" spans="2:43" s="140" customFormat="1">
      <c r="B36" s="87" t="s">
        <v>3421</v>
      </c>
      <c r="C36" s="107">
        <v>43281</v>
      </c>
      <c r="D36" s="101" t="s">
        <v>3374</v>
      </c>
      <c r="E36" s="151">
        <v>7.3863636363636367E-2</v>
      </c>
      <c r="F36" s="97" t="s">
        <v>182</v>
      </c>
      <c r="G36" s="94">
        <v>41300.000999999997</v>
      </c>
      <c r="H36" s="95">
        <v>3.2264427164334551E-2</v>
      </c>
      <c r="I36" s="95">
        <f>G36/'סכום נכסי הקרן'!$C$42</f>
        <v>6.3019217853291622E-4</v>
      </c>
      <c r="J36" s="84" t="s">
        <v>3422</v>
      </c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</row>
    <row r="37" spans="2:43" s="140" customFormat="1">
      <c r="B37" s="87" t="s">
        <v>3423</v>
      </c>
      <c r="C37" s="152">
        <v>43465</v>
      </c>
      <c r="D37" s="101" t="s">
        <v>3374</v>
      </c>
      <c r="E37" s="151">
        <v>7.1219131983965955E-2</v>
      </c>
      <c r="F37" s="97" t="s">
        <v>182</v>
      </c>
      <c r="G37" s="94">
        <v>47996</v>
      </c>
      <c r="H37" s="95">
        <v>3.7495482050458093E-2</v>
      </c>
      <c r="I37" s="95">
        <f>G37/'סכום נכסי הקרן'!$C$42</f>
        <v>7.3236569173123871E-4</v>
      </c>
      <c r="J37" s="84" t="s">
        <v>3424</v>
      </c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</row>
    <row r="38" spans="2:43" s="140" customFormat="1">
      <c r="B38" s="87" t="s">
        <v>3425</v>
      </c>
      <c r="C38" s="152">
        <v>43465</v>
      </c>
      <c r="D38" s="101" t="s">
        <v>3374</v>
      </c>
      <c r="E38" s="151">
        <v>6.0602605863192181E-2</v>
      </c>
      <c r="F38" s="97" t="s">
        <v>182</v>
      </c>
      <c r="G38" s="94">
        <v>15500</v>
      </c>
      <c r="H38" s="95">
        <v>1.2108925155890083E-2</v>
      </c>
      <c r="I38" s="95">
        <f>G38/'סכום נכסי הקרן'!$C$42</f>
        <v>2.365127973546587E-4</v>
      </c>
      <c r="J38" s="84" t="s">
        <v>3402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</row>
    <row r="39" spans="2:43" s="140" customFormat="1">
      <c r="B39" s="87" t="s">
        <v>3426</v>
      </c>
      <c r="C39" s="107">
        <v>43465</v>
      </c>
      <c r="D39" s="101" t="s">
        <v>3374</v>
      </c>
      <c r="E39" s="151">
        <v>7.8899999999999998E-2</v>
      </c>
      <c r="F39" s="97" t="s">
        <v>182</v>
      </c>
      <c r="G39" s="94">
        <v>27612</v>
      </c>
      <c r="H39" s="95">
        <v>2.1571073638995936E-2</v>
      </c>
      <c r="I39" s="95">
        <f>G39/'סכום נכסי הקרן'!$C$42</f>
        <v>4.2132847487463457E-4</v>
      </c>
      <c r="J39" s="84" t="s">
        <v>3424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</row>
    <row r="40" spans="2:43" s="140" customFormat="1">
      <c r="B40" s="87" t="s">
        <v>3427</v>
      </c>
      <c r="C40" s="152">
        <v>43465</v>
      </c>
      <c r="D40" s="101" t="s">
        <v>3383</v>
      </c>
      <c r="E40" s="151">
        <v>7.7600000000000002E-2</v>
      </c>
      <c r="F40" s="97" t="s">
        <v>182</v>
      </c>
      <c r="G40" s="94">
        <v>89822.001180000007</v>
      </c>
      <c r="H40" s="95">
        <v>7.0170831589734889E-2</v>
      </c>
      <c r="I40" s="95">
        <f>G40/'סכום נכסי הקרן'!$C$42</f>
        <v>1.3705840492306616E-3</v>
      </c>
      <c r="J40" s="84" t="s">
        <v>3428</v>
      </c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</row>
    <row r="41" spans="2:43" s="140" customFormat="1">
      <c r="B41" s="105"/>
      <c r="C41" s="107"/>
      <c r="D41" s="101"/>
      <c r="E41" s="84"/>
      <c r="F41" s="84"/>
      <c r="G41" s="84"/>
      <c r="H41" s="95"/>
      <c r="I41" s="84"/>
      <c r="J41" s="84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</row>
    <row r="42" spans="2:43" s="140" customFormat="1">
      <c r="B42" s="102" t="s">
        <v>105</v>
      </c>
      <c r="C42" s="107"/>
      <c r="D42" s="121"/>
      <c r="E42" s="82"/>
      <c r="F42" s="122" t="s">
        <v>182</v>
      </c>
      <c r="G42" s="91">
        <v>30708.394420000001</v>
      </c>
      <c r="H42" s="92">
        <v>2.3990041915440817E-2</v>
      </c>
      <c r="I42" s="92">
        <f>G42/'סכום נכסי הקרן'!$C$42</f>
        <v>4.6857601719641243E-4</v>
      </c>
      <c r="J42" s="82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</row>
    <row r="43" spans="2:43" s="140" customFormat="1">
      <c r="B43" s="87" t="s">
        <v>3429</v>
      </c>
      <c r="C43" s="101" t="s">
        <v>277</v>
      </c>
      <c r="D43" s="101" t="s">
        <v>30</v>
      </c>
      <c r="E43" s="151">
        <v>0</v>
      </c>
      <c r="F43" s="97" t="s">
        <v>182</v>
      </c>
      <c r="G43" s="94">
        <v>6660</v>
      </c>
      <c r="H43" s="95">
        <v>5.202931712143739E-3</v>
      </c>
      <c r="I43" s="95">
        <f>G43/'סכום נכסי הקרן'!$C$42</f>
        <v>1.0162420841174367E-4</v>
      </c>
      <c r="J43" s="84" t="s">
        <v>3430</v>
      </c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</row>
    <row r="44" spans="2:43" s="140" customFormat="1">
      <c r="B44" s="87" t="s">
        <v>3431</v>
      </c>
      <c r="C44" s="101" t="s">
        <v>277</v>
      </c>
      <c r="D44" s="101" t="s">
        <v>30</v>
      </c>
      <c r="E44" s="151">
        <v>0</v>
      </c>
      <c r="F44" s="97" t="s">
        <v>182</v>
      </c>
      <c r="G44" s="94">
        <v>5175</v>
      </c>
      <c r="H44" s="95">
        <v>4.0428185601116889E-3</v>
      </c>
      <c r="I44" s="95">
        <f>G44/'סכום נכסי הקרן'!$C$42</f>
        <v>7.8964756536152177E-5</v>
      </c>
      <c r="J44" s="84" t="s">
        <v>3412</v>
      </c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</row>
    <row r="45" spans="2:43" s="140" customFormat="1">
      <c r="B45" s="87" t="s">
        <v>3432</v>
      </c>
      <c r="C45" s="101" t="s">
        <v>277</v>
      </c>
      <c r="D45" s="101" t="s">
        <v>30</v>
      </c>
      <c r="E45" s="151">
        <v>0</v>
      </c>
      <c r="F45" s="97" t="s">
        <v>182</v>
      </c>
      <c r="G45" s="94">
        <v>18873.394420000001</v>
      </c>
      <c r="H45" s="95">
        <v>1.474429164318539E-2</v>
      </c>
      <c r="I45" s="95">
        <f>G45/'סכום נכסי הקרן'!$C$42</f>
        <v>2.8798705224851657E-4</v>
      </c>
      <c r="J45" s="84" t="s">
        <v>3433</v>
      </c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</row>
    <row r="46" spans="2:43" s="140" customFormat="1">
      <c r="B46" s="144"/>
      <c r="C46" s="144"/>
      <c r="F46" s="148"/>
      <c r="G46" s="148"/>
      <c r="H46" s="148"/>
      <c r="I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</row>
    <row r="47" spans="2:43">
      <c r="F47" s="3"/>
      <c r="G47" s="3"/>
      <c r="H47" s="3"/>
      <c r="I47" s="3"/>
    </row>
    <row r="48" spans="2:43">
      <c r="F48" s="3"/>
      <c r="G48" s="3"/>
      <c r="H48" s="3"/>
      <c r="I48" s="3"/>
    </row>
    <row r="49" spans="2:9">
      <c r="B49" s="113"/>
      <c r="F49" s="3"/>
      <c r="G49" s="3"/>
      <c r="H49" s="3"/>
      <c r="I49" s="3"/>
    </row>
    <row r="50" spans="2:9">
      <c r="B50" s="113"/>
      <c r="F50" s="3"/>
      <c r="G50" s="3"/>
      <c r="H50" s="3"/>
      <c r="I50" s="3"/>
    </row>
    <row r="51" spans="2:9">
      <c r="F51" s="3"/>
      <c r="G51" s="3"/>
      <c r="H51" s="3"/>
      <c r="I51" s="3"/>
    </row>
    <row r="52" spans="2:9">
      <c r="F52" s="3"/>
      <c r="G52" s="3"/>
      <c r="H52" s="3"/>
      <c r="I52" s="3"/>
    </row>
    <row r="53" spans="2:9">
      <c r="F53" s="3"/>
      <c r="G53" s="3"/>
      <c r="H53" s="3"/>
      <c r="I53" s="3"/>
    </row>
    <row r="54" spans="2:9">
      <c r="F54" s="3"/>
      <c r="G54" s="3"/>
      <c r="H54" s="3"/>
      <c r="I54" s="3"/>
    </row>
    <row r="55" spans="2:9">
      <c r="F55" s="3"/>
      <c r="G55" s="3"/>
      <c r="H55" s="3"/>
      <c r="I55" s="3"/>
    </row>
    <row r="56" spans="2:9">
      <c r="F56" s="3"/>
      <c r="G56" s="3"/>
      <c r="H56" s="3"/>
      <c r="I56" s="3"/>
    </row>
    <row r="57" spans="2:9">
      <c r="F57" s="3"/>
      <c r="G57" s="3"/>
      <c r="H57" s="3"/>
      <c r="I57" s="3"/>
    </row>
    <row r="58" spans="2:9">
      <c r="F58" s="3"/>
      <c r="G58" s="3"/>
      <c r="H58" s="3"/>
      <c r="I58" s="3"/>
    </row>
    <row r="59" spans="2:9">
      <c r="F59" s="3"/>
      <c r="G59" s="3"/>
      <c r="H59" s="3"/>
      <c r="I59" s="3"/>
    </row>
    <row r="60" spans="2:9">
      <c r="F60" s="3"/>
      <c r="G60" s="3"/>
      <c r="H60" s="3"/>
      <c r="I60" s="3"/>
    </row>
    <row r="61" spans="2:9">
      <c r="F61" s="3"/>
      <c r="G61" s="3"/>
      <c r="H61" s="3"/>
      <c r="I61" s="3"/>
    </row>
    <row r="62" spans="2:9">
      <c r="F62" s="3"/>
      <c r="G62" s="3"/>
      <c r="H62" s="3"/>
      <c r="I62" s="3"/>
    </row>
    <row r="63" spans="2:9">
      <c r="F63" s="3"/>
      <c r="G63" s="3"/>
      <c r="H63" s="3"/>
      <c r="I63" s="3"/>
    </row>
    <row r="64" spans="2:9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46:J1048576 S28:XFD29 K1:K1048576 L28:Q29 L30:XFD1048576 L1:XFD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197</v>
      </c>
      <c r="C1" s="78" t="s" vm="1">
        <v>277</v>
      </c>
    </row>
    <row r="2" spans="2:60">
      <c r="B2" s="57" t="s">
        <v>196</v>
      </c>
      <c r="C2" s="78" t="s">
        <v>278</v>
      </c>
    </row>
    <row r="3" spans="2:60">
      <c r="B3" s="57" t="s">
        <v>198</v>
      </c>
      <c r="C3" s="78" t="s">
        <v>279</v>
      </c>
    </row>
    <row r="4" spans="2:60">
      <c r="B4" s="57" t="s">
        <v>199</v>
      </c>
      <c r="C4" s="78" t="s">
        <v>280</v>
      </c>
    </row>
    <row r="6" spans="2:60" ht="26.25" customHeight="1">
      <c r="B6" s="179" t="s">
        <v>232</v>
      </c>
      <c r="C6" s="180"/>
      <c r="D6" s="180"/>
      <c r="E6" s="180"/>
      <c r="F6" s="180"/>
      <c r="G6" s="180"/>
      <c r="H6" s="180"/>
      <c r="I6" s="180"/>
      <c r="J6" s="180"/>
      <c r="K6" s="181"/>
    </row>
    <row r="7" spans="2:60" s="3" customFormat="1" ht="66">
      <c r="B7" s="60" t="s">
        <v>136</v>
      </c>
      <c r="C7" s="60" t="s">
        <v>137</v>
      </c>
      <c r="D7" s="60" t="s">
        <v>15</v>
      </c>
      <c r="E7" s="60" t="s">
        <v>16</v>
      </c>
      <c r="F7" s="60" t="s">
        <v>66</v>
      </c>
      <c r="G7" s="60" t="s">
        <v>121</v>
      </c>
      <c r="H7" s="60" t="s">
        <v>62</v>
      </c>
      <c r="I7" s="60" t="s">
        <v>130</v>
      </c>
      <c r="J7" s="60" t="s">
        <v>200</v>
      </c>
      <c r="K7" s="60" t="s">
        <v>201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263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3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3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90" zoomScaleNormal="90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197</v>
      </c>
      <c r="C1" s="78" t="s" vm="1">
        <v>277</v>
      </c>
    </row>
    <row r="2" spans="2:60">
      <c r="B2" s="57" t="s">
        <v>196</v>
      </c>
      <c r="C2" s="78" t="s">
        <v>278</v>
      </c>
    </row>
    <row r="3" spans="2:60">
      <c r="B3" s="57" t="s">
        <v>198</v>
      </c>
      <c r="C3" s="78" t="s">
        <v>279</v>
      </c>
    </row>
    <row r="4" spans="2:60">
      <c r="B4" s="57" t="s">
        <v>199</v>
      </c>
      <c r="C4" s="78" t="s">
        <v>280</v>
      </c>
    </row>
    <row r="6" spans="2:60" ht="26.25" customHeight="1">
      <c r="B6" s="179" t="s">
        <v>233</v>
      </c>
      <c r="C6" s="180"/>
      <c r="D6" s="180"/>
      <c r="E6" s="180"/>
      <c r="F6" s="180"/>
      <c r="G6" s="180"/>
      <c r="H6" s="180"/>
      <c r="I6" s="180"/>
      <c r="J6" s="180"/>
      <c r="K6" s="181"/>
    </row>
    <row r="7" spans="2:60" s="3" customFormat="1" ht="63">
      <c r="B7" s="60" t="s">
        <v>136</v>
      </c>
      <c r="C7" s="62" t="s">
        <v>52</v>
      </c>
      <c r="D7" s="62" t="s">
        <v>15</v>
      </c>
      <c r="E7" s="62" t="s">
        <v>16</v>
      </c>
      <c r="F7" s="62" t="s">
        <v>66</v>
      </c>
      <c r="G7" s="62" t="s">
        <v>121</v>
      </c>
      <c r="H7" s="62" t="s">
        <v>62</v>
      </c>
      <c r="I7" s="62" t="s">
        <v>130</v>
      </c>
      <c r="J7" s="62" t="s">
        <v>200</v>
      </c>
      <c r="K7" s="64" t="s">
        <v>201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263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65</v>
      </c>
      <c r="C10" s="124"/>
      <c r="D10" s="124"/>
      <c r="E10" s="124"/>
      <c r="F10" s="124"/>
      <c r="G10" s="124"/>
      <c r="H10" s="126">
        <v>0</v>
      </c>
      <c r="I10" s="125">
        <v>924.25485261000006</v>
      </c>
      <c r="J10" s="126">
        <v>1</v>
      </c>
      <c r="K10" s="126">
        <f>I10/'סכום נכסי הקרן'!$C$42</f>
        <v>1.4103103268348961E-5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9" t="s">
        <v>254</v>
      </c>
      <c r="C11" s="124"/>
      <c r="D11" s="124"/>
      <c r="E11" s="124"/>
      <c r="F11" s="124"/>
      <c r="G11" s="124"/>
      <c r="H11" s="126">
        <v>0</v>
      </c>
      <c r="I11" s="125">
        <v>924.25485261000006</v>
      </c>
      <c r="J11" s="126">
        <v>1</v>
      </c>
      <c r="K11" s="126">
        <f>I11/'סכום נכסי הקרן'!$C$42</f>
        <v>1.4103103268348961E-5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3434</v>
      </c>
      <c r="C12" s="84" t="s">
        <v>3435</v>
      </c>
      <c r="D12" s="84" t="s">
        <v>744</v>
      </c>
      <c r="E12" s="84" t="s">
        <v>418</v>
      </c>
      <c r="F12" s="98">
        <v>6.7750000000000005E-2</v>
      </c>
      <c r="G12" s="97" t="s">
        <v>182</v>
      </c>
      <c r="H12" s="153">
        <v>0</v>
      </c>
      <c r="I12" s="94">
        <v>924.25485261000006</v>
      </c>
      <c r="J12" s="95">
        <v>1</v>
      </c>
      <c r="K12" s="95">
        <f>I12/'סכום נכסי הקרן'!$C$42</f>
        <v>1.4103103268348961E-5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3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3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V149"/>
  <sheetViews>
    <sheetView rightToLeft="1" workbookViewId="0">
      <selection activeCell="M17" sqref="M17"/>
    </sheetView>
  </sheetViews>
  <sheetFormatPr defaultColWidth="9.140625" defaultRowHeight="18"/>
  <cols>
    <col min="1" max="1" width="6.28515625" style="1" customWidth="1"/>
    <col min="2" max="2" width="35.8554687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7" width="5.7109375" style="1" customWidth="1"/>
    <col min="8" max="16384" width="9.140625" style="1"/>
  </cols>
  <sheetData>
    <row r="1" spans="2:22">
      <c r="B1" s="57" t="s">
        <v>197</v>
      </c>
      <c r="C1" s="78" t="s" vm="1">
        <v>277</v>
      </c>
    </row>
    <row r="2" spans="2:22">
      <c r="B2" s="57" t="s">
        <v>196</v>
      </c>
      <c r="C2" s="78" t="s">
        <v>278</v>
      </c>
    </row>
    <row r="3" spans="2:22">
      <c r="B3" s="57" t="s">
        <v>198</v>
      </c>
      <c r="C3" s="78" t="s">
        <v>279</v>
      </c>
    </row>
    <row r="4" spans="2:22">
      <c r="B4" s="57" t="s">
        <v>199</v>
      </c>
      <c r="C4" s="78" t="s">
        <v>280</v>
      </c>
    </row>
    <row r="6" spans="2:22" ht="26.25" customHeight="1">
      <c r="B6" s="179" t="s">
        <v>234</v>
      </c>
      <c r="C6" s="180"/>
      <c r="D6" s="181"/>
    </row>
    <row r="7" spans="2:22" s="3" customFormat="1" ht="31.5">
      <c r="B7" s="60" t="s">
        <v>136</v>
      </c>
      <c r="C7" s="65" t="s">
        <v>127</v>
      </c>
      <c r="D7" s="66" t="s">
        <v>126</v>
      </c>
    </row>
    <row r="8" spans="2:22" s="3" customFormat="1">
      <c r="B8" s="16"/>
      <c r="C8" s="33" t="s">
        <v>263</v>
      </c>
      <c r="D8" s="18" t="s">
        <v>22</v>
      </c>
    </row>
    <row r="9" spans="2:22" s="4" customFormat="1" ht="18" customHeight="1">
      <c r="B9" s="19"/>
      <c r="C9" s="20" t="s">
        <v>1</v>
      </c>
      <c r="D9" s="21" t="s">
        <v>2</v>
      </c>
      <c r="E9" s="3"/>
    </row>
    <row r="10" spans="2:22" s="142" customFormat="1" ht="18" customHeight="1">
      <c r="B10" s="132" t="s">
        <v>3453</v>
      </c>
      <c r="C10" s="138">
        <f>C11+C47</f>
        <v>4745347.6874538399</v>
      </c>
      <c r="D10" s="101"/>
      <c r="E10" s="148"/>
    </row>
    <row r="11" spans="2:22" s="140" customFormat="1">
      <c r="B11" s="133" t="s">
        <v>28</v>
      </c>
      <c r="C11" s="138">
        <f>SUM(C12:C44)</f>
        <v>708276.40330639575</v>
      </c>
      <c r="D11" s="101"/>
      <c r="E11" s="148"/>
    </row>
    <row r="12" spans="2:22" s="140" customFormat="1">
      <c r="B12" s="134" t="s">
        <v>3445</v>
      </c>
      <c r="C12" s="135">
        <v>29846.498348730925</v>
      </c>
      <c r="D12" s="136">
        <v>43830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</row>
    <row r="13" spans="2:22" s="140" customFormat="1">
      <c r="B13" s="134" t="s">
        <v>3446</v>
      </c>
      <c r="C13" s="135">
        <v>48838.576850000005</v>
      </c>
      <c r="D13" s="136">
        <v>44246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</row>
    <row r="14" spans="2:22" s="140" customFormat="1">
      <c r="B14" s="134" t="s">
        <v>3447</v>
      </c>
      <c r="C14" s="135">
        <v>120024.63454000003</v>
      </c>
      <c r="D14" s="136">
        <v>46100</v>
      </c>
      <c r="E14" s="148"/>
    </row>
    <row r="15" spans="2:22" s="140" customFormat="1">
      <c r="B15" s="134" t="s">
        <v>3448</v>
      </c>
      <c r="C15" s="135">
        <v>1686.2999999999997</v>
      </c>
      <c r="D15" s="136">
        <v>43948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</row>
    <row r="16" spans="2:22" s="140" customFormat="1">
      <c r="B16" s="134" t="s">
        <v>3449</v>
      </c>
      <c r="C16" s="135">
        <v>21915.507269999998</v>
      </c>
      <c r="D16" s="136">
        <v>43908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</row>
    <row r="17" spans="2:5" s="140" customFormat="1">
      <c r="B17" s="134" t="s">
        <v>3450</v>
      </c>
      <c r="C17" s="135">
        <v>8753.0949799999999</v>
      </c>
      <c r="D17" s="136">
        <v>44926</v>
      </c>
      <c r="E17" s="148"/>
    </row>
    <row r="18" spans="2:5" s="140" customFormat="1">
      <c r="B18" s="134" t="s">
        <v>3451</v>
      </c>
      <c r="C18" s="135">
        <v>30952.148999999998</v>
      </c>
      <c r="D18" s="136">
        <v>43800</v>
      </c>
      <c r="E18" s="148"/>
    </row>
    <row r="19" spans="2:5" s="140" customFormat="1">
      <c r="B19" s="134" t="s">
        <v>3452</v>
      </c>
      <c r="C19" s="135">
        <v>55921.674279999999</v>
      </c>
      <c r="D19" s="136">
        <v>44739</v>
      </c>
      <c r="E19" s="148"/>
    </row>
    <row r="20" spans="2:5" s="140" customFormat="1">
      <c r="B20" s="134" t="s">
        <v>3444</v>
      </c>
      <c r="C20" s="135">
        <v>75873.689109999992</v>
      </c>
      <c r="D20" s="136">
        <v>44255</v>
      </c>
      <c r="E20" s="148"/>
    </row>
    <row r="21" spans="2:5" s="140" customFormat="1">
      <c r="B21" s="134" t="s">
        <v>3462</v>
      </c>
      <c r="C21" s="135">
        <v>26577.886488240005</v>
      </c>
      <c r="D21" s="136">
        <v>45640</v>
      </c>
      <c r="E21" s="148"/>
    </row>
    <row r="22" spans="2:5" s="140" customFormat="1">
      <c r="B22" s="134" t="s">
        <v>3463</v>
      </c>
      <c r="C22" s="135">
        <v>268.96407115154813</v>
      </c>
      <c r="D22" s="136">
        <v>44440</v>
      </c>
      <c r="E22" s="148"/>
    </row>
    <row r="23" spans="2:5" s="140" customFormat="1">
      <c r="B23" s="134" t="s">
        <v>3464</v>
      </c>
      <c r="C23" s="135">
        <v>4216.3950599999998</v>
      </c>
      <c r="D23" s="136">
        <v>44516</v>
      </c>
      <c r="E23" s="148"/>
    </row>
    <row r="24" spans="2:5" s="140" customFormat="1">
      <c r="B24" s="134" t="s">
        <v>3465</v>
      </c>
      <c r="C24" s="135">
        <v>883.80999999999926</v>
      </c>
      <c r="D24" s="136">
        <v>43830</v>
      </c>
      <c r="E24" s="148"/>
    </row>
    <row r="25" spans="2:5" s="140" customFormat="1">
      <c r="B25" s="134" t="s">
        <v>3500</v>
      </c>
      <c r="C25" s="135">
        <v>10646.377267962707</v>
      </c>
      <c r="D25" s="136">
        <v>47467</v>
      </c>
      <c r="E25" s="148"/>
    </row>
    <row r="26" spans="2:5" s="140" customFormat="1">
      <c r="B26" s="134" t="s">
        <v>3466</v>
      </c>
      <c r="C26" s="135">
        <v>33406.774533640004</v>
      </c>
      <c r="D26" s="136">
        <v>46054</v>
      </c>
      <c r="E26" s="148"/>
    </row>
    <row r="27" spans="2:5" s="140" customFormat="1">
      <c r="B27" s="134" t="s">
        <v>2352</v>
      </c>
      <c r="C27" s="135">
        <v>1698.3012559999995</v>
      </c>
      <c r="D27" s="136">
        <v>43830</v>
      </c>
      <c r="E27" s="148"/>
    </row>
    <row r="28" spans="2:5" s="140" customFormat="1">
      <c r="B28" s="134" t="s">
        <v>2353</v>
      </c>
      <c r="C28" s="135">
        <v>1951.5985920000007</v>
      </c>
      <c r="D28" s="136">
        <v>43496</v>
      </c>
      <c r="E28" s="148"/>
    </row>
    <row r="29" spans="2:5" s="140" customFormat="1">
      <c r="B29" s="134" t="s">
        <v>3467</v>
      </c>
      <c r="C29" s="135">
        <v>2717.3</v>
      </c>
      <c r="D29" s="136">
        <v>43883</v>
      </c>
      <c r="E29" s="148"/>
    </row>
    <row r="30" spans="2:5" s="140" customFormat="1">
      <c r="B30" s="134" t="s">
        <v>3468</v>
      </c>
      <c r="C30" s="135">
        <v>1558.57581</v>
      </c>
      <c r="D30" s="136">
        <v>44498</v>
      </c>
      <c r="E30" s="148"/>
    </row>
    <row r="31" spans="2:5" s="140" customFormat="1">
      <c r="B31" s="134" t="s">
        <v>3469</v>
      </c>
      <c r="C31" s="135">
        <v>527.09931999999935</v>
      </c>
      <c r="D31" s="136">
        <v>45534</v>
      </c>
      <c r="E31" s="148"/>
    </row>
    <row r="32" spans="2:5" s="140" customFormat="1">
      <c r="B32" s="134" t="s">
        <v>3470</v>
      </c>
      <c r="C32" s="135">
        <v>16558.703470000004</v>
      </c>
      <c r="D32" s="136">
        <v>45534</v>
      </c>
      <c r="E32" s="148"/>
    </row>
    <row r="33" spans="2:5" s="140" customFormat="1">
      <c r="B33" s="134" t="s">
        <v>3471</v>
      </c>
      <c r="C33" s="135">
        <v>28208.291000159999</v>
      </c>
      <c r="D33" s="136">
        <v>46132</v>
      </c>
      <c r="E33" s="148"/>
    </row>
    <row r="34" spans="2:5" s="140" customFormat="1">
      <c r="B34" s="134" t="s">
        <v>3472</v>
      </c>
      <c r="C34" s="135">
        <v>562.76220000000058</v>
      </c>
      <c r="D34" s="136">
        <v>44290</v>
      </c>
      <c r="E34" s="148"/>
    </row>
    <row r="35" spans="2:5" s="140" customFormat="1">
      <c r="B35" s="134" t="s">
        <v>3473</v>
      </c>
      <c r="C35" s="135">
        <v>19728.123970000001</v>
      </c>
      <c r="D35" s="136">
        <v>44727</v>
      </c>
      <c r="E35" s="148"/>
    </row>
    <row r="36" spans="2:5" s="140" customFormat="1">
      <c r="B36" s="134" t="s">
        <v>3474</v>
      </c>
      <c r="C36" s="135">
        <v>146.01458400000007</v>
      </c>
      <c r="D36" s="136">
        <v>43465</v>
      </c>
      <c r="E36" s="148"/>
    </row>
    <row r="37" spans="2:5" s="140" customFormat="1">
      <c r="B37" s="134" t="s">
        <v>3475</v>
      </c>
      <c r="C37" s="135">
        <v>676.43529200000012</v>
      </c>
      <c r="D37" s="136">
        <v>43465</v>
      </c>
      <c r="E37" s="148"/>
    </row>
    <row r="38" spans="2:5" s="140" customFormat="1">
      <c r="B38" s="134" t="s">
        <v>3476</v>
      </c>
      <c r="C38" s="135">
        <v>4912.7509680000003</v>
      </c>
      <c r="D38" s="136">
        <v>44012</v>
      </c>
      <c r="E38" s="148"/>
    </row>
    <row r="39" spans="2:5" s="140" customFormat="1">
      <c r="B39" s="134" t="s">
        <v>3477</v>
      </c>
      <c r="C39" s="135">
        <v>32949.500468280006</v>
      </c>
      <c r="D39" s="136">
        <v>46752</v>
      </c>
      <c r="E39" s="148"/>
    </row>
    <row r="40" spans="2:5" s="140" customFormat="1">
      <c r="B40" s="134" t="s">
        <v>2369</v>
      </c>
      <c r="C40" s="135">
        <v>45114.127742560013</v>
      </c>
      <c r="D40" s="136">
        <v>46631</v>
      </c>
      <c r="E40" s="148"/>
    </row>
    <row r="41" spans="2:5" s="140" customFormat="1">
      <c r="B41" s="134" t="s">
        <v>3478</v>
      </c>
      <c r="C41" s="135">
        <v>51.823596000000848</v>
      </c>
      <c r="D41" s="136">
        <v>44927</v>
      </c>
      <c r="E41" s="148"/>
    </row>
    <row r="42" spans="2:5" s="140" customFormat="1">
      <c r="B42" s="134" t="s">
        <v>3479</v>
      </c>
      <c r="C42" s="135">
        <v>3819.9878360000016</v>
      </c>
      <c r="D42" s="136">
        <v>45255</v>
      </c>
      <c r="E42" s="148"/>
    </row>
    <row r="43" spans="2:5" s="140" customFormat="1">
      <c r="B43" s="134" t="s">
        <v>3480</v>
      </c>
      <c r="C43" s="135">
        <v>46172.026901510573</v>
      </c>
      <c r="D43" s="136">
        <v>48214</v>
      </c>
      <c r="E43" s="148"/>
    </row>
    <row r="44" spans="2:5" s="140" customFormat="1">
      <c r="B44" s="134" t="s">
        <v>2383</v>
      </c>
      <c r="C44" s="135">
        <v>31110.648500160005</v>
      </c>
      <c r="D44" s="136">
        <v>47177</v>
      </c>
      <c r="E44" s="148"/>
    </row>
    <row r="45" spans="2:5" s="140" customFormat="1">
      <c r="B45" s="101"/>
      <c r="C45" s="101"/>
      <c r="D45" s="101"/>
      <c r="E45" s="148"/>
    </row>
    <row r="46" spans="2:5" s="140" customFormat="1">
      <c r="B46" s="101"/>
      <c r="C46" s="101"/>
      <c r="D46" s="101"/>
      <c r="E46" s="148"/>
    </row>
    <row r="47" spans="2:5" s="140" customFormat="1">
      <c r="B47" s="137" t="s">
        <v>3461</v>
      </c>
      <c r="C47" s="138">
        <f>SUM(C48:C147)</f>
        <v>4037071.2841474446</v>
      </c>
      <c r="D47" s="101"/>
      <c r="E47" s="148"/>
    </row>
    <row r="48" spans="2:5" s="140" customFormat="1">
      <c r="B48" s="134" t="s">
        <v>3460</v>
      </c>
      <c r="C48" s="135">
        <v>166621.71391999998</v>
      </c>
      <c r="D48" s="136">
        <v>44502</v>
      </c>
      <c r="E48" s="148"/>
    </row>
    <row r="49" spans="2:5" s="140" customFormat="1">
      <c r="B49" s="134" t="s">
        <v>3454</v>
      </c>
      <c r="C49" s="135">
        <v>4864.6544999999996</v>
      </c>
      <c r="D49" s="136">
        <v>43525</v>
      </c>
      <c r="E49" s="148"/>
    </row>
    <row r="50" spans="2:5" s="140" customFormat="1">
      <c r="B50" s="134" t="s">
        <v>3455</v>
      </c>
      <c r="C50" s="135">
        <v>2708.9656500000001</v>
      </c>
      <c r="D50" s="136">
        <v>44075</v>
      </c>
      <c r="E50" s="148"/>
    </row>
    <row r="51" spans="2:5" s="140" customFormat="1">
      <c r="B51" s="134" t="s">
        <v>3456</v>
      </c>
      <c r="C51" s="135">
        <v>10425.902900000001</v>
      </c>
      <c r="D51" s="136">
        <v>44031</v>
      </c>
      <c r="E51" s="148"/>
    </row>
    <row r="52" spans="2:5" s="140" customFormat="1">
      <c r="B52" s="134" t="s">
        <v>3457</v>
      </c>
      <c r="C52" s="135">
        <v>16849.867480000001</v>
      </c>
      <c r="D52" s="136">
        <v>44159</v>
      </c>
      <c r="E52" s="148"/>
    </row>
    <row r="53" spans="2:5" s="140" customFormat="1">
      <c r="B53" s="134" t="s">
        <v>3458</v>
      </c>
      <c r="C53" s="135">
        <v>34893.385409999995</v>
      </c>
      <c r="D53" s="136">
        <v>44013</v>
      </c>
      <c r="E53" s="148"/>
    </row>
    <row r="54" spans="2:5" s="140" customFormat="1">
      <c r="B54" s="134" t="s">
        <v>3459</v>
      </c>
      <c r="C54" s="135">
        <v>18892.581010000002</v>
      </c>
      <c r="D54" s="136">
        <v>44335</v>
      </c>
      <c r="E54" s="148"/>
    </row>
    <row r="55" spans="2:5" s="140" customFormat="1">
      <c r="B55" s="134" t="s">
        <v>3481</v>
      </c>
      <c r="C55" s="135">
        <v>113432.19701848419</v>
      </c>
      <c r="D55" s="136">
        <v>45778</v>
      </c>
      <c r="E55" s="148"/>
    </row>
    <row r="56" spans="2:5" s="140" customFormat="1">
      <c r="B56" s="134" t="s">
        <v>3482</v>
      </c>
      <c r="C56" s="135">
        <v>139054.77808972</v>
      </c>
      <c r="D56" s="136">
        <v>46326</v>
      </c>
      <c r="E56" s="148"/>
    </row>
    <row r="57" spans="2:5" s="140" customFormat="1">
      <c r="B57" s="134" t="s">
        <v>3483</v>
      </c>
      <c r="C57" s="135">
        <v>73937.106492503153</v>
      </c>
      <c r="D57" s="136">
        <v>46326</v>
      </c>
      <c r="E57" s="148"/>
    </row>
    <row r="58" spans="2:5" s="140" customFormat="1">
      <c r="B58" s="134" t="s">
        <v>3484</v>
      </c>
      <c r="C58" s="135">
        <v>13557.164185420004</v>
      </c>
      <c r="D58" s="136">
        <v>46054</v>
      </c>
      <c r="E58" s="148"/>
    </row>
    <row r="59" spans="2:5" s="140" customFormat="1">
      <c r="B59" s="134" t="s">
        <v>3485</v>
      </c>
      <c r="C59" s="135">
        <v>100765.2468053474</v>
      </c>
      <c r="D59" s="136">
        <v>46601</v>
      </c>
      <c r="E59" s="148"/>
    </row>
    <row r="60" spans="2:5" s="140" customFormat="1">
      <c r="B60" s="134" t="s">
        <v>3486</v>
      </c>
      <c r="C60" s="135">
        <v>43078.65560356441</v>
      </c>
      <c r="D60" s="136">
        <v>44429</v>
      </c>
      <c r="E60" s="148"/>
    </row>
    <row r="61" spans="2:5" s="140" customFormat="1">
      <c r="B61" s="134" t="s">
        <v>3487</v>
      </c>
      <c r="C61" s="135">
        <v>76990.836567920778</v>
      </c>
      <c r="D61" s="136">
        <v>45382</v>
      </c>
      <c r="E61" s="148"/>
    </row>
    <row r="62" spans="2:5" s="140" customFormat="1">
      <c r="B62" s="134" t="s">
        <v>3488</v>
      </c>
      <c r="C62" s="135">
        <v>6459.1788413599979</v>
      </c>
      <c r="D62" s="136">
        <v>44621</v>
      </c>
      <c r="E62" s="148"/>
    </row>
    <row r="63" spans="2:5" s="140" customFormat="1">
      <c r="B63" s="134" t="s">
        <v>3489</v>
      </c>
      <c r="C63" s="135">
        <v>5.2297437600000007</v>
      </c>
      <c r="D63" s="136">
        <v>43830</v>
      </c>
      <c r="E63" s="148"/>
    </row>
    <row r="64" spans="2:5" s="140" customFormat="1">
      <c r="B64" s="134" t="s">
        <v>3490</v>
      </c>
      <c r="C64" s="135">
        <v>127478.30853873245</v>
      </c>
      <c r="D64" s="136">
        <v>47119</v>
      </c>
      <c r="E64" s="148"/>
    </row>
    <row r="65" spans="2:5" s="140" customFormat="1">
      <c r="B65" s="134" t="s">
        <v>3491</v>
      </c>
      <c r="C65" s="135">
        <v>45.691868000000014</v>
      </c>
      <c r="D65" s="136">
        <v>43580</v>
      </c>
      <c r="E65" s="148"/>
    </row>
    <row r="66" spans="2:5" s="140" customFormat="1">
      <c r="B66" s="134" t="s">
        <v>3492</v>
      </c>
      <c r="C66" s="135">
        <v>23185.536681919999</v>
      </c>
      <c r="D66" s="136">
        <v>45748</v>
      </c>
      <c r="E66" s="148"/>
    </row>
    <row r="67" spans="2:5" s="140" customFormat="1">
      <c r="B67" s="134" t="s">
        <v>3493</v>
      </c>
      <c r="C67" s="135">
        <v>107959.85555485912</v>
      </c>
      <c r="D67" s="136">
        <v>47119</v>
      </c>
      <c r="E67" s="148"/>
    </row>
    <row r="68" spans="2:5" s="140" customFormat="1">
      <c r="B68" s="134" t="s">
        <v>3494</v>
      </c>
      <c r="C68" s="135">
        <v>52741.226213291629</v>
      </c>
      <c r="D68" s="136">
        <v>44722</v>
      </c>
      <c r="E68" s="148"/>
    </row>
    <row r="69" spans="2:5" s="140" customFormat="1">
      <c r="B69" s="134" t="s">
        <v>3495</v>
      </c>
      <c r="C69" s="135">
        <v>14352.112318040003</v>
      </c>
      <c r="D69" s="136">
        <v>46082</v>
      </c>
      <c r="E69" s="148"/>
    </row>
    <row r="70" spans="2:5" s="140" customFormat="1">
      <c r="B70" s="134" t="s">
        <v>2413</v>
      </c>
      <c r="C70" s="135">
        <v>14962.39421068</v>
      </c>
      <c r="D70" s="136">
        <v>44727</v>
      </c>
      <c r="E70" s="148"/>
    </row>
    <row r="71" spans="2:5" s="140" customFormat="1">
      <c r="B71" s="134" t="s">
        <v>3496</v>
      </c>
      <c r="C71" s="135">
        <v>183719.89730510968</v>
      </c>
      <c r="D71" s="136">
        <v>47119</v>
      </c>
      <c r="E71" s="148"/>
    </row>
    <row r="72" spans="2:5" s="140" customFormat="1">
      <c r="B72" s="134" t="s">
        <v>3497</v>
      </c>
      <c r="C72" s="135">
        <v>117973.08193129447</v>
      </c>
      <c r="D72" s="136">
        <v>46742</v>
      </c>
      <c r="E72" s="148"/>
    </row>
    <row r="73" spans="2:5" s="140" customFormat="1">
      <c r="B73" s="134" t="s">
        <v>2414</v>
      </c>
      <c r="C73" s="135">
        <v>130840.08837044</v>
      </c>
      <c r="D73" s="136">
        <v>45557</v>
      </c>
      <c r="E73" s="148"/>
    </row>
    <row r="74" spans="2:5" s="140" customFormat="1">
      <c r="B74" s="134" t="s">
        <v>2415</v>
      </c>
      <c r="C74" s="135">
        <v>251.12863075999994</v>
      </c>
      <c r="D74" s="136">
        <v>44196</v>
      </c>
      <c r="E74" s="148"/>
    </row>
    <row r="75" spans="2:5" s="140" customFormat="1">
      <c r="B75" s="134" t="s">
        <v>2418</v>
      </c>
      <c r="C75" s="135">
        <v>185322.18451271203</v>
      </c>
      <c r="D75" s="136">
        <v>50041</v>
      </c>
      <c r="E75" s="148"/>
    </row>
    <row r="76" spans="2:5" s="140" customFormat="1">
      <c r="B76" s="134" t="s">
        <v>3498</v>
      </c>
      <c r="C76" s="135">
        <v>85752.856988</v>
      </c>
      <c r="D76" s="136">
        <v>46971</v>
      </c>
      <c r="E76" s="148"/>
    </row>
    <row r="77" spans="2:5" s="140" customFormat="1">
      <c r="B77" s="134" t="s">
        <v>3499</v>
      </c>
      <c r="C77" s="135">
        <v>68910.331948165083</v>
      </c>
      <c r="D77" s="136">
        <v>46012</v>
      </c>
      <c r="E77" s="148"/>
    </row>
    <row r="78" spans="2:5" s="140" customFormat="1">
      <c r="B78" s="134" t="s">
        <v>2423</v>
      </c>
      <c r="C78" s="135">
        <v>12.264031855765154</v>
      </c>
      <c r="D78" s="136">
        <v>43830</v>
      </c>
      <c r="E78" s="148"/>
    </row>
    <row r="79" spans="2:5" s="140" customFormat="1">
      <c r="B79" s="134" t="s">
        <v>2341</v>
      </c>
      <c r="C79" s="135">
        <v>749.6</v>
      </c>
      <c r="D79" s="136">
        <v>43628</v>
      </c>
      <c r="E79" s="148"/>
    </row>
    <row r="80" spans="2:5" s="140" customFormat="1">
      <c r="B80" s="134" t="s">
        <v>3501</v>
      </c>
      <c r="C80" s="135">
        <v>1124.3996452510316</v>
      </c>
      <c r="D80" s="136">
        <v>43743</v>
      </c>
      <c r="E80" s="148"/>
    </row>
    <row r="81" spans="2:5" s="140" customFormat="1">
      <c r="B81" s="134" t="s">
        <v>3502</v>
      </c>
      <c r="C81" s="135">
        <v>787.08</v>
      </c>
      <c r="D81" s="136">
        <v>44738</v>
      </c>
      <c r="E81" s="148"/>
    </row>
    <row r="82" spans="2:5" s="140" customFormat="1">
      <c r="B82" s="134" t="s">
        <v>3503</v>
      </c>
      <c r="C82" s="135">
        <v>749.6</v>
      </c>
      <c r="D82" s="136">
        <v>44013</v>
      </c>
      <c r="E82" s="148"/>
    </row>
    <row r="83" spans="2:5" s="140" customFormat="1">
      <c r="B83" s="134" t="s">
        <v>3504</v>
      </c>
      <c r="C83" s="135">
        <v>1545.9937799999989</v>
      </c>
      <c r="D83" s="136">
        <v>44378</v>
      </c>
      <c r="E83" s="148"/>
    </row>
    <row r="84" spans="2:5" s="140" customFormat="1">
      <c r="B84" s="134" t="s">
        <v>3505</v>
      </c>
      <c r="C84" s="135">
        <v>207.9259219999991</v>
      </c>
      <c r="D84" s="136">
        <v>44727</v>
      </c>
      <c r="E84" s="148"/>
    </row>
    <row r="85" spans="2:5" s="140" customFormat="1">
      <c r="B85" s="134" t="s">
        <v>2427</v>
      </c>
      <c r="C85" s="135">
        <v>4325.2734668315888</v>
      </c>
      <c r="D85" s="136">
        <v>46199</v>
      </c>
      <c r="E85" s="148"/>
    </row>
    <row r="86" spans="2:5" s="140" customFormat="1">
      <c r="B86" s="134" t="s">
        <v>3506</v>
      </c>
      <c r="C86" s="135">
        <v>6340.3666042000004</v>
      </c>
      <c r="D86" s="136">
        <v>46998</v>
      </c>
      <c r="E86" s="148"/>
    </row>
    <row r="87" spans="2:5" s="140" customFormat="1">
      <c r="B87" s="134" t="s">
        <v>3507</v>
      </c>
      <c r="C87" s="135">
        <v>1570.6558226330751</v>
      </c>
      <c r="D87" s="136">
        <v>46938</v>
      </c>
      <c r="E87" s="148"/>
    </row>
    <row r="88" spans="2:5" s="140" customFormat="1">
      <c r="B88" s="134" t="s">
        <v>3508</v>
      </c>
      <c r="C88" s="135">
        <v>33418.296948322924</v>
      </c>
      <c r="D88" s="136">
        <v>47026</v>
      </c>
      <c r="E88" s="148"/>
    </row>
    <row r="89" spans="2:5" s="140" customFormat="1">
      <c r="B89" s="134" t="s">
        <v>2432</v>
      </c>
      <c r="C89" s="135">
        <v>515.39111879999928</v>
      </c>
      <c r="D89" s="136">
        <v>44012</v>
      </c>
      <c r="E89" s="148"/>
    </row>
    <row r="90" spans="2:5" s="140" customFormat="1">
      <c r="B90" s="134" t="s">
        <v>3509</v>
      </c>
      <c r="C90" s="135">
        <v>12803.625068600006</v>
      </c>
      <c r="D90" s="136">
        <v>46201</v>
      </c>
      <c r="E90" s="148"/>
    </row>
    <row r="91" spans="2:5" s="140" customFormat="1">
      <c r="B91" s="134" t="s">
        <v>2434</v>
      </c>
      <c r="C91" s="135">
        <v>156.61846981389394</v>
      </c>
      <c r="D91" s="136">
        <v>46938</v>
      </c>
      <c r="E91" s="148"/>
    </row>
    <row r="92" spans="2:5" s="140" customFormat="1">
      <c r="B92" s="134" t="s">
        <v>3510</v>
      </c>
      <c r="C92" s="135">
        <v>7230.7286724346932</v>
      </c>
      <c r="D92" s="136">
        <v>46938</v>
      </c>
      <c r="E92" s="148"/>
    </row>
    <row r="93" spans="2:5" s="140" customFormat="1">
      <c r="B93" s="134" t="s">
        <v>2435</v>
      </c>
      <c r="C93" s="135">
        <v>1869.3025118400001</v>
      </c>
      <c r="D93" s="136">
        <v>43830</v>
      </c>
      <c r="E93" s="148"/>
    </row>
    <row r="94" spans="2:5" s="140" customFormat="1">
      <c r="B94" s="134" t="s">
        <v>2436</v>
      </c>
      <c r="C94" s="135">
        <v>15716.5256926</v>
      </c>
      <c r="D94" s="136">
        <v>46201</v>
      </c>
      <c r="E94" s="148"/>
    </row>
    <row r="95" spans="2:5" s="140" customFormat="1">
      <c r="B95" s="134" t="s">
        <v>2375</v>
      </c>
      <c r="C95" s="135">
        <v>48391.037931802581</v>
      </c>
      <c r="D95" s="136">
        <v>47262</v>
      </c>
      <c r="E95" s="148"/>
    </row>
    <row r="96" spans="2:5" s="140" customFormat="1">
      <c r="B96" s="134" t="s">
        <v>3511</v>
      </c>
      <c r="C96" s="135">
        <v>90747.737773671979</v>
      </c>
      <c r="D96" s="136">
        <v>45485</v>
      </c>
      <c r="E96" s="148"/>
    </row>
    <row r="97" spans="2:5" s="140" customFormat="1">
      <c r="B97" s="134" t="s">
        <v>2438</v>
      </c>
      <c r="C97" s="135">
        <v>121227.84656792392</v>
      </c>
      <c r="D97" s="136">
        <v>45777</v>
      </c>
      <c r="E97" s="148"/>
    </row>
    <row r="98" spans="2:5" s="140" customFormat="1">
      <c r="B98" s="134" t="s">
        <v>3512</v>
      </c>
      <c r="C98" s="135">
        <v>380562.6436999999</v>
      </c>
      <c r="D98" s="136">
        <v>72686</v>
      </c>
      <c r="E98" s="148"/>
    </row>
    <row r="99" spans="2:5" s="140" customFormat="1">
      <c r="B99" s="134" t="s">
        <v>2439</v>
      </c>
      <c r="C99" s="135">
        <v>10329.037471439999</v>
      </c>
      <c r="D99" s="136">
        <v>46734</v>
      </c>
      <c r="E99" s="148"/>
    </row>
    <row r="100" spans="2:5" s="140" customFormat="1">
      <c r="B100" s="134" t="s">
        <v>3513</v>
      </c>
      <c r="C100" s="135">
        <v>3682.3888626159714</v>
      </c>
      <c r="D100" s="136">
        <v>46663</v>
      </c>
      <c r="E100" s="148"/>
    </row>
    <row r="101" spans="2:5" s="140" customFormat="1">
      <c r="B101" s="134" t="s">
        <v>2441</v>
      </c>
      <c r="C101" s="135">
        <v>87176.550710409647</v>
      </c>
      <c r="D101" s="136">
        <v>47178</v>
      </c>
      <c r="E101" s="148"/>
    </row>
    <row r="102" spans="2:5" s="140" customFormat="1">
      <c r="B102" s="134" t="s">
        <v>2442</v>
      </c>
      <c r="C102" s="135">
        <v>10085.277652520002</v>
      </c>
      <c r="D102" s="136">
        <v>46201</v>
      </c>
      <c r="E102" s="148"/>
    </row>
    <row r="103" spans="2:5" s="140" customFormat="1">
      <c r="B103" s="134" t="s">
        <v>3514</v>
      </c>
      <c r="C103" s="135">
        <v>796.45</v>
      </c>
      <c r="D103" s="136">
        <v>44305</v>
      </c>
      <c r="E103" s="148"/>
    </row>
    <row r="104" spans="2:5" s="140" customFormat="1">
      <c r="B104" s="134" t="s">
        <v>2443</v>
      </c>
      <c r="C104" s="135">
        <v>57400.708980899988</v>
      </c>
      <c r="D104" s="136">
        <v>45710</v>
      </c>
      <c r="E104" s="148"/>
    </row>
    <row r="105" spans="2:5" s="140" customFormat="1">
      <c r="B105" s="134" t="s">
        <v>3515</v>
      </c>
      <c r="C105" s="135">
        <v>17004.268180120001</v>
      </c>
      <c r="D105" s="136">
        <v>46734</v>
      </c>
      <c r="E105" s="148"/>
    </row>
    <row r="106" spans="2:5" s="140" customFormat="1">
      <c r="B106" s="134" t="s">
        <v>3516</v>
      </c>
      <c r="C106" s="135">
        <v>101.2059999999999</v>
      </c>
      <c r="D106" s="136">
        <v>43536</v>
      </c>
      <c r="E106" s="148"/>
    </row>
    <row r="107" spans="2:5" s="140" customFormat="1">
      <c r="B107" s="134" t="s">
        <v>3517</v>
      </c>
      <c r="C107" s="135">
        <v>24627.633249999999</v>
      </c>
      <c r="D107" s="136">
        <v>44836</v>
      </c>
      <c r="E107" s="148"/>
    </row>
    <row r="108" spans="2:5" s="140" customFormat="1">
      <c r="B108" s="134" t="s">
        <v>3518</v>
      </c>
      <c r="C108" s="135">
        <v>3579.3430733600003</v>
      </c>
      <c r="D108" s="136">
        <v>44992</v>
      </c>
      <c r="E108" s="148"/>
    </row>
    <row r="109" spans="2:5" s="140" customFormat="1">
      <c r="B109" s="134" t="s">
        <v>2447</v>
      </c>
      <c r="C109" s="135">
        <v>117588.52648874302</v>
      </c>
      <c r="D109" s="136">
        <v>46844</v>
      </c>
      <c r="E109" s="148"/>
    </row>
    <row r="110" spans="2:5" s="140" customFormat="1">
      <c r="B110" s="134" t="s">
        <v>2448</v>
      </c>
      <c r="C110" s="135">
        <v>112.97860163199999</v>
      </c>
      <c r="D110" s="136">
        <v>47009</v>
      </c>
      <c r="E110" s="148"/>
    </row>
    <row r="111" spans="2:5" s="140" customFormat="1">
      <c r="B111" s="134" t="s">
        <v>3519</v>
      </c>
      <c r="C111" s="135">
        <v>76225.517161736017</v>
      </c>
      <c r="D111" s="136">
        <v>51592</v>
      </c>
      <c r="E111" s="148"/>
    </row>
    <row r="112" spans="2:5" s="140" customFormat="1">
      <c r="B112" s="134" t="s">
        <v>2453</v>
      </c>
      <c r="C112" s="135">
        <v>48.910807292000243</v>
      </c>
      <c r="D112" s="136">
        <v>46938</v>
      </c>
      <c r="E112" s="148"/>
    </row>
    <row r="113" spans="2:5" s="140" customFormat="1">
      <c r="B113" s="134" t="s">
        <v>2454</v>
      </c>
      <c r="C113" s="135">
        <v>2.2672649705105994</v>
      </c>
      <c r="D113" s="136">
        <v>46938</v>
      </c>
      <c r="E113" s="148"/>
    </row>
    <row r="114" spans="2:5" s="140" customFormat="1">
      <c r="B114" s="134" t="s">
        <v>3520</v>
      </c>
      <c r="C114" s="135">
        <v>2525.8043497194872</v>
      </c>
      <c r="D114" s="136">
        <v>46938</v>
      </c>
      <c r="E114" s="148"/>
    </row>
    <row r="115" spans="2:5" s="140" customFormat="1">
      <c r="B115" s="134" t="s">
        <v>3521</v>
      </c>
      <c r="C115" s="135">
        <v>36782.36572016</v>
      </c>
      <c r="D115" s="136">
        <v>46201</v>
      </c>
      <c r="E115" s="148"/>
    </row>
    <row r="116" spans="2:5" s="140" customFormat="1">
      <c r="B116" s="134" t="s">
        <v>3522</v>
      </c>
      <c r="C116" s="135">
        <v>49.930443719999587</v>
      </c>
      <c r="D116" s="136">
        <v>46938</v>
      </c>
      <c r="E116" s="148"/>
    </row>
    <row r="117" spans="2:5" s="140" customFormat="1">
      <c r="B117" s="134" t="s">
        <v>3523</v>
      </c>
      <c r="C117" s="135">
        <v>298.06258595999998</v>
      </c>
      <c r="D117" s="136">
        <v>43830</v>
      </c>
      <c r="E117" s="148"/>
    </row>
    <row r="118" spans="2:5" s="140" customFormat="1">
      <c r="B118" s="134" t="s">
        <v>2379</v>
      </c>
      <c r="C118" s="135">
        <v>34.545663359999999</v>
      </c>
      <c r="D118" s="136">
        <v>43830</v>
      </c>
      <c r="E118" s="148"/>
    </row>
    <row r="119" spans="2:5" s="140" customFormat="1">
      <c r="B119" s="134" t="s">
        <v>3524</v>
      </c>
      <c r="C119" s="135">
        <v>47445.047097200004</v>
      </c>
      <c r="D119" s="136">
        <v>44258</v>
      </c>
      <c r="E119" s="148"/>
    </row>
    <row r="120" spans="2:5" s="140" customFormat="1">
      <c r="B120" s="134" t="s">
        <v>2459</v>
      </c>
      <c r="C120" s="135">
        <v>4261.6509941200011</v>
      </c>
      <c r="D120" s="136">
        <v>46938</v>
      </c>
      <c r="E120" s="148"/>
    </row>
    <row r="121" spans="2:5" s="140" customFormat="1">
      <c r="B121" s="134" t="s">
        <v>2460</v>
      </c>
      <c r="C121" s="135">
        <v>94992.250694360002</v>
      </c>
      <c r="D121" s="136">
        <v>47992</v>
      </c>
      <c r="E121" s="148"/>
    </row>
    <row r="122" spans="2:5" s="140" customFormat="1">
      <c r="B122" s="134" t="s">
        <v>3525</v>
      </c>
      <c r="C122" s="135">
        <v>88378.568637277262</v>
      </c>
      <c r="D122" s="136">
        <v>44044</v>
      </c>
      <c r="E122" s="148"/>
    </row>
    <row r="123" spans="2:5" s="140" customFormat="1">
      <c r="B123" s="134" t="s">
        <v>3526</v>
      </c>
      <c r="C123" s="135">
        <v>16006.970829580008</v>
      </c>
      <c r="D123" s="136">
        <v>46722</v>
      </c>
      <c r="E123" s="148"/>
    </row>
    <row r="124" spans="2:5" s="140" customFormat="1">
      <c r="B124" s="134" t="s">
        <v>3527</v>
      </c>
      <c r="C124" s="135">
        <v>41066.891133079997</v>
      </c>
      <c r="D124" s="136">
        <v>48213</v>
      </c>
      <c r="E124" s="148"/>
    </row>
    <row r="125" spans="2:5" s="140" customFormat="1">
      <c r="B125" s="134" t="s">
        <v>2399</v>
      </c>
      <c r="C125" s="135">
        <v>4541.8488880000014</v>
      </c>
      <c r="D125" s="136">
        <v>45939</v>
      </c>
      <c r="E125" s="148"/>
    </row>
    <row r="126" spans="2:5" s="140" customFormat="1">
      <c r="B126" s="134" t="s">
        <v>2463</v>
      </c>
      <c r="C126" s="135">
        <v>299.65036309395953</v>
      </c>
      <c r="D126" s="136">
        <v>46938</v>
      </c>
      <c r="E126" s="148"/>
    </row>
    <row r="127" spans="2:5" s="140" customFormat="1">
      <c r="B127" s="134" t="s">
        <v>3528</v>
      </c>
      <c r="C127" s="135">
        <v>21658.175361652739</v>
      </c>
      <c r="D127" s="136">
        <v>45838</v>
      </c>
      <c r="E127" s="148"/>
    </row>
    <row r="128" spans="2:5" s="140" customFormat="1">
      <c r="B128" s="134" t="s">
        <v>3529</v>
      </c>
      <c r="C128" s="135">
        <v>3862.44</v>
      </c>
      <c r="D128" s="136">
        <v>43813</v>
      </c>
      <c r="E128" s="148"/>
    </row>
    <row r="129" spans="2:5" s="140" customFormat="1">
      <c r="B129" s="134" t="s">
        <v>3530</v>
      </c>
      <c r="C129" s="135">
        <v>407.91965176000258</v>
      </c>
      <c r="D129" s="136">
        <v>43806</v>
      </c>
      <c r="E129" s="148"/>
    </row>
    <row r="130" spans="2:5" s="140" customFormat="1">
      <c r="B130" s="134" t="s">
        <v>3531</v>
      </c>
      <c r="C130" s="135">
        <v>14634.471315291998</v>
      </c>
      <c r="D130" s="136">
        <v>45806</v>
      </c>
      <c r="E130" s="148"/>
    </row>
    <row r="131" spans="2:5" s="140" customFormat="1">
      <c r="B131" s="134" t="s">
        <v>3532</v>
      </c>
      <c r="C131" s="135">
        <v>30148.313219519994</v>
      </c>
      <c r="D131" s="136">
        <v>47031</v>
      </c>
      <c r="E131" s="148"/>
    </row>
    <row r="132" spans="2:5" s="140" customFormat="1">
      <c r="B132" s="134" t="s">
        <v>3533</v>
      </c>
      <c r="C132" s="135">
        <v>54579.404032206898</v>
      </c>
      <c r="D132" s="136">
        <v>48723</v>
      </c>
      <c r="E132" s="148"/>
    </row>
    <row r="133" spans="2:5" s="140" customFormat="1">
      <c r="B133" s="134" t="s">
        <v>3534</v>
      </c>
      <c r="C133" s="135">
        <v>86754.75597070402</v>
      </c>
      <c r="D133" s="136">
        <v>45869</v>
      </c>
      <c r="E133" s="148"/>
    </row>
    <row r="134" spans="2:5" s="140" customFormat="1">
      <c r="B134" s="134" t="s">
        <v>3535</v>
      </c>
      <c r="C134" s="135">
        <v>427.27062526360953</v>
      </c>
      <c r="D134" s="136">
        <v>43708</v>
      </c>
      <c r="E134" s="148"/>
    </row>
    <row r="135" spans="2:5" s="140" customFormat="1">
      <c r="B135" s="134" t="s">
        <v>3536</v>
      </c>
      <c r="C135" s="135">
        <v>7256.837121599996</v>
      </c>
      <c r="D135" s="136">
        <v>46054</v>
      </c>
      <c r="E135" s="148"/>
    </row>
    <row r="136" spans="2:5" s="140" customFormat="1">
      <c r="B136" s="134" t="s">
        <v>3537</v>
      </c>
      <c r="C136" s="135">
        <v>136071.38763151946</v>
      </c>
      <c r="D136" s="136">
        <v>47107</v>
      </c>
      <c r="E136" s="148"/>
    </row>
    <row r="137" spans="2:5" s="140" customFormat="1">
      <c r="B137" s="134" t="s">
        <v>2472</v>
      </c>
      <c r="C137" s="135">
        <v>11803.673398240002</v>
      </c>
      <c r="D137" s="136">
        <v>46734</v>
      </c>
      <c r="E137" s="148"/>
    </row>
    <row r="138" spans="2:5" s="140" customFormat="1">
      <c r="B138" s="134" t="s">
        <v>3538</v>
      </c>
      <c r="C138" s="135">
        <v>85298.523753360016</v>
      </c>
      <c r="D138" s="136">
        <v>46637</v>
      </c>
      <c r="E138" s="148"/>
    </row>
    <row r="139" spans="2:5" s="140" customFormat="1">
      <c r="B139" s="134" t="s">
        <v>3539</v>
      </c>
      <c r="C139" s="135">
        <v>10565.010668279996</v>
      </c>
      <c r="D139" s="136">
        <v>45383</v>
      </c>
      <c r="E139" s="148"/>
    </row>
    <row r="140" spans="2:5" s="140" customFormat="1">
      <c r="B140" s="134" t="s">
        <v>3540</v>
      </c>
      <c r="C140" s="135">
        <v>1788.0171320000004</v>
      </c>
      <c r="D140" s="136">
        <v>44621</v>
      </c>
      <c r="E140" s="148"/>
    </row>
    <row r="141" spans="2:5" s="140" customFormat="1">
      <c r="B141" s="134" t="s">
        <v>3541</v>
      </c>
      <c r="C141" s="135">
        <v>67612.954735381267</v>
      </c>
      <c r="D141" s="136">
        <v>48069</v>
      </c>
      <c r="E141" s="148"/>
    </row>
    <row r="142" spans="2:5" s="140" customFormat="1">
      <c r="B142" s="134" t="s">
        <v>3542</v>
      </c>
      <c r="C142" s="135">
        <v>10700.012468999999</v>
      </c>
      <c r="D142" s="136">
        <v>46482</v>
      </c>
      <c r="E142" s="148"/>
    </row>
    <row r="143" spans="2:5" s="140" customFormat="1">
      <c r="B143" s="134" t="s">
        <v>3543</v>
      </c>
      <c r="C143" s="135">
        <v>4427.8284313600043</v>
      </c>
      <c r="D143" s="136">
        <v>45536</v>
      </c>
      <c r="E143" s="148"/>
    </row>
    <row r="144" spans="2:5" s="140" customFormat="1">
      <c r="B144" s="134" t="s">
        <v>3544</v>
      </c>
      <c r="C144" s="135">
        <v>16995.68000122788</v>
      </c>
      <c r="D144" s="136">
        <v>47102</v>
      </c>
      <c r="E144" s="148"/>
    </row>
    <row r="145" spans="2:5" s="140" customFormat="1">
      <c r="B145" s="134" t="s">
        <v>3545</v>
      </c>
      <c r="C145" s="135">
        <v>49872.235031199998</v>
      </c>
      <c r="D145" s="136">
        <v>46482</v>
      </c>
      <c r="E145" s="148"/>
    </row>
    <row r="146" spans="2:5" s="140" customFormat="1">
      <c r="B146" s="134" t="s">
        <v>2478</v>
      </c>
      <c r="C146" s="135">
        <v>4452.7495205200003</v>
      </c>
      <c r="D146" s="136">
        <v>47009</v>
      </c>
      <c r="E146" s="148"/>
    </row>
    <row r="147" spans="2:5" s="140" customFormat="1">
      <c r="B147" s="134" t="s">
        <v>2479</v>
      </c>
      <c r="C147" s="135">
        <v>6223.8991533200006</v>
      </c>
      <c r="D147" s="136">
        <v>46933</v>
      </c>
      <c r="E147" s="148"/>
    </row>
    <row r="148" spans="2:5" s="140" customFormat="1">
      <c r="B148" s="144"/>
      <c r="E148" s="148"/>
    </row>
    <row r="149" spans="2:5" s="140" customFormat="1">
      <c r="B149" s="144"/>
      <c r="E149" s="148"/>
    </row>
  </sheetData>
  <sheetProtection sheet="1" objects="1" scenarios="1"/>
  <mergeCells count="1">
    <mergeCell ref="B6:D6"/>
  </mergeCells>
  <phoneticPr fontId="4" type="noConversion"/>
  <conditionalFormatting sqref="B10:B11 B55:B147 B21:B44">
    <cfRule type="cellIs" dxfId="3" priority="8" operator="equal">
      <formula>"NR3"</formula>
    </cfRule>
  </conditionalFormatting>
  <conditionalFormatting sqref="B12:B20">
    <cfRule type="cellIs" dxfId="2" priority="7" operator="equal">
      <formula>"NR3"</formula>
    </cfRule>
  </conditionalFormatting>
  <conditionalFormatting sqref="B47">
    <cfRule type="cellIs" dxfId="1" priority="6" operator="equal">
      <formula>"NR3"</formula>
    </cfRule>
  </conditionalFormatting>
  <conditionalFormatting sqref="B48:B54">
    <cfRule type="cellIs" dxfId="0" priority="5" operator="equal">
      <formula>"NR3"</formula>
    </cfRule>
  </conditionalFormatting>
  <dataValidations count="1">
    <dataValidation allowBlank="1" showInputMessage="1" showErrorMessage="1" sqref="I28:XFD29 B1:B77 D25:D77 C5:C77 B78:D1048576 A1:A1048576 E28:E1048576 F28:G29 F30:XFD1048576 D1:XFD24 E25:XFD2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197</v>
      </c>
      <c r="C1" s="78" t="s" vm="1">
        <v>277</v>
      </c>
    </row>
    <row r="2" spans="2:18">
      <c r="B2" s="57" t="s">
        <v>196</v>
      </c>
      <c r="C2" s="78" t="s">
        <v>278</v>
      </c>
    </row>
    <row r="3" spans="2:18">
      <c r="B3" s="57" t="s">
        <v>198</v>
      </c>
      <c r="C3" s="78" t="s">
        <v>279</v>
      </c>
    </row>
    <row r="4" spans="2:18">
      <c r="B4" s="57" t="s">
        <v>199</v>
      </c>
      <c r="C4" s="78" t="s">
        <v>280</v>
      </c>
    </row>
    <row r="6" spans="2:18" ht="26.25" customHeight="1">
      <c r="B6" s="179" t="s">
        <v>237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2:18" s="3" customFormat="1" ht="78.75">
      <c r="B7" s="23" t="s">
        <v>136</v>
      </c>
      <c r="C7" s="31" t="s">
        <v>52</v>
      </c>
      <c r="D7" s="31" t="s">
        <v>76</v>
      </c>
      <c r="E7" s="31" t="s">
        <v>15</v>
      </c>
      <c r="F7" s="31" t="s">
        <v>77</v>
      </c>
      <c r="G7" s="31" t="s">
        <v>122</v>
      </c>
      <c r="H7" s="31" t="s">
        <v>18</v>
      </c>
      <c r="I7" s="31" t="s">
        <v>121</v>
      </c>
      <c r="J7" s="31" t="s">
        <v>17</v>
      </c>
      <c r="K7" s="31" t="s">
        <v>235</v>
      </c>
      <c r="L7" s="31" t="s">
        <v>265</v>
      </c>
      <c r="M7" s="31" t="s">
        <v>236</v>
      </c>
      <c r="N7" s="31" t="s">
        <v>68</v>
      </c>
      <c r="O7" s="31" t="s">
        <v>200</v>
      </c>
      <c r="P7" s="32" t="s">
        <v>202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267</v>
      </c>
      <c r="M8" s="33" t="s">
        <v>263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276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266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F517"/>
  <sheetViews>
    <sheetView rightToLeft="1" zoomScale="90" zoomScaleNormal="90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9.140625" style="1" customWidth="1"/>
    <col min="11" max="11" width="9.140625" style="1" bestFit="1" customWidth="1"/>
    <col min="12" max="12" width="9" style="1" customWidth="1"/>
    <col min="13" max="13" width="6.7109375" style="1" customWidth="1"/>
    <col min="14" max="14" width="8.7109375" style="1" customWidth="1"/>
    <col min="15" max="15" width="10" style="1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0" width="5.7109375" style="1" customWidth="1"/>
    <col min="31" max="31" width="3.42578125" style="1" customWidth="1"/>
    <col min="32" max="32" width="5.7109375" style="1" hidden="1" customWidth="1"/>
    <col min="33" max="33" width="10.140625" style="1" customWidth="1"/>
    <col min="34" max="34" width="13.85546875" style="1" customWidth="1"/>
    <col min="35" max="35" width="5.7109375" style="1" customWidth="1"/>
    <col min="36" max="16384" width="9.140625" style="1"/>
  </cols>
  <sheetData>
    <row r="1" spans="2:15">
      <c r="B1" s="57" t="s">
        <v>197</v>
      </c>
      <c r="C1" s="78" t="s" vm="1">
        <v>277</v>
      </c>
    </row>
    <row r="2" spans="2:15">
      <c r="B2" s="57" t="s">
        <v>196</v>
      </c>
      <c r="C2" s="78" t="s">
        <v>278</v>
      </c>
    </row>
    <row r="3" spans="2:15">
      <c r="B3" s="57" t="s">
        <v>198</v>
      </c>
      <c r="C3" s="78" t="s">
        <v>279</v>
      </c>
    </row>
    <row r="4" spans="2:15">
      <c r="B4" s="57" t="s">
        <v>199</v>
      </c>
      <c r="C4" s="78" t="s">
        <v>280</v>
      </c>
    </row>
    <row r="6" spans="2:15" ht="26.25" customHeight="1">
      <c r="B6" s="168" t="s">
        <v>226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5" s="3" customFormat="1" ht="63">
      <c r="B7" s="13" t="s">
        <v>135</v>
      </c>
      <c r="C7" s="14" t="s">
        <v>52</v>
      </c>
      <c r="D7" s="14" t="s">
        <v>137</v>
      </c>
      <c r="E7" s="14" t="s">
        <v>15</v>
      </c>
      <c r="F7" s="14" t="s">
        <v>77</v>
      </c>
      <c r="G7" s="14" t="s">
        <v>121</v>
      </c>
      <c r="H7" s="14" t="s">
        <v>17</v>
      </c>
      <c r="I7" s="14" t="s">
        <v>19</v>
      </c>
      <c r="J7" s="14" t="s">
        <v>73</v>
      </c>
      <c r="K7" s="14" t="s">
        <v>200</v>
      </c>
      <c r="L7" s="14" t="s">
        <v>201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263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142" customFormat="1" ht="18" customHeight="1">
      <c r="B10" s="79" t="s">
        <v>51</v>
      </c>
      <c r="C10" s="80"/>
      <c r="D10" s="80"/>
      <c r="E10" s="80"/>
      <c r="F10" s="80"/>
      <c r="G10" s="80"/>
      <c r="H10" s="80"/>
      <c r="I10" s="80"/>
      <c r="J10" s="88">
        <f>J11+J67</f>
        <v>5165179.5095463553</v>
      </c>
      <c r="K10" s="89">
        <f>J10/$J$10</f>
        <v>1</v>
      </c>
      <c r="L10" s="89">
        <f>J10/'סכום נכסי הקרן'!$C$42</f>
        <v>7.8814906751082103E-2</v>
      </c>
    </row>
    <row r="11" spans="2:15" s="140" customFormat="1">
      <c r="B11" s="81" t="s">
        <v>254</v>
      </c>
      <c r="C11" s="82"/>
      <c r="D11" s="82"/>
      <c r="E11" s="82"/>
      <c r="F11" s="82"/>
      <c r="G11" s="82"/>
      <c r="H11" s="82"/>
      <c r="I11" s="82"/>
      <c r="J11" s="91">
        <f>J12+J22+J63</f>
        <v>4049790.8782663555</v>
      </c>
      <c r="K11" s="92">
        <f t="shared" ref="K11:K20" si="0">J11/$J$10</f>
        <v>0.78405617283609919</v>
      </c>
      <c r="L11" s="92">
        <f>J11/'סכום נכסי הקרן'!$C$42</f>
        <v>6.1795314149687475E-2</v>
      </c>
    </row>
    <row r="12" spans="2:15" s="140" customFormat="1">
      <c r="B12" s="102" t="s">
        <v>48</v>
      </c>
      <c r="C12" s="82"/>
      <c r="D12" s="82"/>
      <c r="E12" s="82"/>
      <c r="F12" s="82"/>
      <c r="G12" s="82"/>
      <c r="H12" s="82"/>
      <c r="I12" s="82"/>
      <c r="J12" s="91">
        <f>SUM(J13:J20)</f>
        <v>2857882.3700000006</v>
      </c>
      <c r="K12" s="92">
        <f t="shared" si="0"/>
        <v>0.55329778272333485</v>
      </c>
      <c r="L12" s="92">
        <f>J12/'סכום נכסי הקרן'!$C$42</f>
        <v>4.3608113150920121E-2</v>
      </c>
    </row>
    <row r="13" spans="2:15" s="140" customFormat="1">
      <c r="B13" s="87" t="s">
        <v>3244</v>
      </c>
      <c r="C13" s="84" t="s">
        <v>3245</v>
      </c>
      <c r="D13" s="84">
        <v>10</v>
      </c>
      <c r="E13" s="84" t="s">
        <v>369</v>
      </c>
      <c r="F13" s="84" t="s">
        <v>418</v>
      </c>
      <c r="G13" s="97" t="s">
        <v>182</v>
      </c>
      <c r="H13" s="98">
        <v>0</v>
      </c>
      <c r="I13" s="98">
        <v>0</v>
      </c>
      <c r="J13" s="94">
        <v>153.46</v>
      </c>
      <c r="K13" s="95">
        <f t="shared" si="0"/>
        <v>2.9710487257291473E-5</v>
      </c>
      <c r="L13" s="95">
        <f>J13/'סכום נכסי הקרן'!$C$42</f>
        <v>2.3416292827126405E-6</v>
      </c>
    </row>
    <row r="14" spans="2:15" s="140" customFormat="1">
      <c r="B14" s="87" t="s">
        <v>3246</v>
      </c>
      <c r="C14" s="84" t="s">
        <v>3247</v>
      </c>
      <c r="D14" s="84">
        <v>12</v>
      </c>
      <c r="E14" s="84" t="s">
        <v>369</v>
      </c>
      <c r="F14" s="84" t="s">
        <v>418</v>
      </c>
      <c r="G14" s="97" t="s">
        <v>182</v>
      </c>
      <c r="H14" s="98">
        <v>0</v>
      </c>
      <c r="I14" s="98">
        <v>0</v>
      </c>
      <c r="J14" s="94">
        <v>53481.64</v>
      </c>
      <c r="K14" s="95">
        <f t="shared" si="0"/>
        <v>1.035426550058028E-2</v>
      </c>
      <c r="L14" s="95">
        <f>J14/'סכום נכסי הקרן'!$C$42</f>
        <v>8.1607046990418122E-4</v>
      </c>
    </row>
    <row r="15" spans="2:15" s="140" customFormat="1">
      <c r="B15" s="87" t="s">
        <v>3246</v>
      </c>
      <c r="C15" s="84" t="s">
        <v>3248</v>
      </c>
      <c r="D15" s="84">
        <v>12</v>
      </c>
      <c r="E15" s="84" t="s">
        <v>369</v>
      </c>
      <c r="F15" s="84" t="s">
        <v>418</v>
      </c>
      <c r="G15" s="97" t="s">
        <v>182</v>
      </c>
      <c r="H15" s="98">
        <v>0</v>
      </c>
      <c r="I15" s="98">
        <v>0</v>
      </c>
      <c r="J15" s="94">
        <v>1226556.1500000001</v>
      </c>
      <c r="K15" s="95">
        <f t="shared" si="0"/>
        <v>0.23746631607537788</v>
      </c>
      <c r="L15" s="95">
        <f>J15/'סכום נכסי הקרן'!$C$42</f>
        <v>1.8715885558003898E-2</v>
      </c>
      <c r="O15" s="154"/>
    </row>
    <row r="16" spans="2:15" s="140" customFormat="1">
      <c r="B16" s="87" t="s">
        <v>3249</v>
      </c>
      <c r="C16" s="84" t="s">
        <v>3250</v>
      </c>
      <c r="D16" s="84">
        <v>10</v>
      </c>
      <c r="E16" s="84" t="s">
        <v>369</v>
      </c>
      <c r="F16" s="84" t="s">
        <v>418</v>
      </c>
      <c r="G16" s="97" t="s">
        <v>182</v>
      </c>
      <c r="H16" s="98">
        <v>0</v>
      </c>
      <c r="I16" s="98">
        <v>0</v>
      </c>
      <c r="J16" s="94">
        <v>29635.8</v>
      </c>
      <c r="K16" s="95">
        <f t="shared" si="0"/>
        <v>5.7376127867824747E-3</v>
      </c>
      <c r="L16" s="95">
        <f>J16/'סכום נכסי הקרן'!$C$42</f>
        <v>4.5220941676407705E-4</v>
      </c>
    </row>
    <row r="17" spans="2:15" s="140" customFormat="1">
      <c r="B17" s="87" t="s">
        <v>3249</v>
      </c>
      <c r="C17" s="84" t="s">
        <v>3251</v>
      </c>
      <c r="D17" s="84">
        <v>10</v>
      </c>
      <c r="E17" s="84" t="s">
        <v>369</v>
      </c>
      <c r="F17" s="84" t="s">
        <v>418</v>
      </c>
      <c r="G17" s="97" t="s">
        <v>182</v>
      </c>
      <c r="H17" s="98">
        <v>0</v>
      </c>
      <c r="I17" s="98">
        <v>0</v>
      </c>
      <c r="J17" s="94">
        <v>1520910.63</v>
      </c>
      <c r="K17" s="95">
        <f t="shared" si="0"/>
        <v>0.29445455422972855</v>
      </c>
      <c r="L17" s="95">
        <f>J17/'סכום נכסי הקרן'!$C$42</f>
        <v>2.3207408234047502E-2</v>
      </c>
    </row>
    <row r="18" spans="2:15" s="140" customFormat="1">
      <c r="B18" s="87" t="s">
        <v>3252</v>
      </c>
      <c r="C18" s="84" t="s">
        <v>3253</v>
      </c>
      <c r="D18" s="84">
        <v>20</v>
      </c>
      <c r="E18" s="84" t="s">
        <v>369</v>
      </c>
      <c r="F18" s="84" t="s">
        <v>418</v>
      </c>
      <c r="G18" s="97" t="s">
        <v>182</v>
      </c>
      <c r="H18" s="98">
        <v>0</v>
      </c>
      <c r="I18" s="98">
        <v>0</v>
      </c>
      <c r="J18" s="94">
        <v>18067.099999999999</v>
      </c>
      <c r="K18" s="95">
        <f t="shared" si="0"/>
        <v>3.4978648789665756E-3</v>
      </c>
      <c r="L18" s="95">
        <f>J18/'סכום נכסי הקרן'!$C$42</f>
        <v>2.7568389426363573E-4</v>
      </c>
    </row>
    <row r="19" spans="2:15" s="140" customFormat="1">
      <c r="B19" s="87" t="s">
        <v>3244</v>
      </c>
      <c r="C19" s="84" t="s">
        <v>3254</v>
      </c>
      <c r="D19" s="84">
        <v>11</v>
      </c>
      <c r="E19" s="84" t="s">
        <v>403</v>
      </c>
      <c r="F19" s="84" t="s">
        <v>418</v>
      </c>
      <c r="G19" s="97" t="s">
        <v>182</v>
      </c>
      <c r="H19" s="98">
        <v>0</v>
      </c>
      <c r="I19" s="98">
        <v>0</v>
      </c>
      <c r="J19" s="94">
        <v>2247.6</v>
      </c>
      <c r="K19" s="95">
        <f t="shared" si="0"/>
        <v>4.3514460549647012E-4</v>
      </c>
      <c r="L19" s="95">
        <f>J19/'סכום נכסי הקרן'!$C$42</f>
        <v>3.42958815054407E-5</v>
      </c>
      <c r="O19" s="154"/>
    </row>
    <row r="20" spans="2:15" s="140" customFormat="1">
      <c r="B20" s="87" t="s">
        <v>3255</v>
      </c>
      <c r="C20" s="84" t="s">
        <v>3256</v>
      </c>
      <c r="D20" s="84">
        <v>26</v>
      </c>
      <c r="E20" s="84" t="s">
        <v>403</v>
      </c>
      <c r="F20" s="84" t="s">
        <v>418</v>
      </c>
      <c r="G20" s="97" t="s">
        <v>182</v>
      </c>
      <c r="H20" s="98">
        <v>0</v>
      </c>
      <c r="I20" s="98">
        <v>0</v>
      </c>
      <c r="J20" s="94">
        <v>6829.99</v>
      </c>
      <c r="K20" s="95">
        <f t="shared" si="0"/>
        <v>1.3223141591452376E-3</v>
      </c>
      <c r="L20" s="95">
        <f>J20/'סכום נכסי הקרן'!$C$42</f>
        <v>1.0421806714866744E-4</v>
      </c>
    </row>
    <row r="21" spans="2:15" s="140" customFormat="1">
      <c r="B21" s="83"/>
      <c r="C21" s="84"/>
      <c r="D21" s="84"/>
      <c r="E21" s="84"/>
      <c r="F21" s="84"/>
      <c r="G21" s="84"/>
      <c r="H21" s="84"/>
      <c r="I21" s="84"/>
      <c r="J21" s="84"/>
      <c r="K21" s="95"/>
      <c r="L21" s="84"/>
    </row>
    <row r="22" spans="2:15" s="140" customFormat="1">
      <c r="B22" s="102" t="s">
        <v>49</v>
      </c>
      <c r="C22" s="82"/>
      <c r="D22" s="82"/>
      <c r="E22" s="82"/>
      <c r="F22" s="82"/>
      <c r="G22" s="82"/>
      <c r="H22" s="82"/>
      <c r="I22" s="82"/>
      <c r="J22" s="91">
        <f>SUM(J23:J61)</f>
        <v>1191886.1182663545</v>
      </c>
      <c r="K22" s="92">
        <f t="shared" ref="K22:K61" si="1">J22/$J$10</f>
        <v>0.23075405531666313</v>
      </c>
      <c r="L22" s="92">
        <f>J22/'סכום נכסי הקרן'!$C$42</f>
        <v>1.8186859352216846E-2</v>
      </c>
    </row>
    <row r="23" spans="2:15" s="140" customFormat="1">
      <c r="B23" s="87" t="s">
        <v>3243</v>
      </c>
      <c r="C23" s="84" t="s">
        <v>3257</v>
      </c>
      <c r="D23" s="84">
        <v>95</v>
      </c>
      <c r="E23" s="84" t="s">
        <v>1914</v>
      </c>
      <c r="F23" s="84"/>
      <c r="G23" s="97" t="s">
        <v>183</v>
      </c>
      <c r="H23" s="98">
        <v>0</v>
      </c>
      <c r="I23" s="98">
        <v>0</v>
      </c>
      <c r="J23" s="94">
        <v>7.7000000000000007E-4</v>
      </c>
      <c r="K23" s="95">
        <f t="shared" si="1"/>
        <v>1.4907516739290001E-10</v>
      </c>
      <c r="L23" s="95">
        <f>J23/'סכום נכסי הקרן'!$C$42</f>
        <v>1.174934541697337E-11</v>
      </c>
    </row>
    <row r="24" spans="2:15" s="140" customFormat="1">
      <c r="B24" s="87" t="s">
        <v>3243</v>
      </c>
      <c r="C24" s="84" t="s">
        <v>3258</v>
      </c>
      <c r="D24" s="84">
        <v>95</v>
      </c>
      <c r="E24" s="84" t="s">
        <v>1914</v>
      </c>
      <c r="F24" s="84"/>
      <c r="G24" s="97" t="s">
        <v>181</v>
      </c>
      <c r="H24" s="98">
        <v>0</v>
      </c>
      <c r="I24" s="98">
        <v>0</v>
      </c>
      <c r="J24" s="94">
        <v>7.4999999999999997E-3</v>
      </c>
      <c r="K24" s="95">
        <f t="shared" si="1"/>
        <v>1.4520308512295453E-9</v>
      </c>
      <c r="L24" s="95">
        <f>J24/'סכום נכסי הקרן'!$C$42</f>
        <v>1.1444167613935099E-10</v>
      </c>
    </row>
    <row r="25" spans="2:15" s="140" customFormat="1">
      <c r="B25" s="87" t="s">
        <v>3246</v>
      </c>
      <c r="C25" s="84">
        <v>31226250</v>
      </c>
      <c r="D25" s="84">
        <v>12</v>
      </c>
      <c r="E25" s="84" t="s">
        <v>369</v>
      </c>
      <c r="F25" s="84" t="s">
        <v>418</v>
      </c>
      <c r="G25" s="97" t="s">
        <v>185</v>
      </c>
      <c r="H25" s="98">
        <v>0</v>
      </c>
      <c r="I25" s="98">
        <v>0</v>
      </c>
      <c r="J25" s="94">
        <v>7.1</v>
      </c>
      <c r="K25" s="95">
        <f t="shared" ref="K25" si="2">J25/$J$10</f>
        <v>1.3745892058306361E-6</v>
      </c>
      <c r="L25" s="95">
        <f>J25/'סכום נכסי הקרן'!$C$42</f>
        <v>1.083381200785856E-7</v>
      </c>
    </row>
    <row r="26" spans="2:15" s="140" customFormat="1">
      <c r="B26" s="87" t="s">
        <v>3246</v>
      </c>
      <c r="C26" s="84" t="s">
        <v>3259</v>
      </c>
      <c r="D26" s="84">
        <v>12</v>
      </c>
      <c r="E26" s="84" t="s">
        <v>369</v>
      </c>
      <c r="F26" s="84" t="s">
        <v>418</v>
      </c>
      <c r="G26" s="97" t="s">
        <v>189</v>
      </c>
      <c r="H26" s="98">
        <v>0</v>
      </c>
      <c r="I26" s="98">
        <v>0</v>
      </c>
      <c r="J26" s="94">
        <v>0.57355999999999996</v>
      </c>
      <c r="K26" s="95">
        <f t="shared" si="1"/>
        <v>1.1104357533749573E-7</v>
      </c>
      <c r="L26" s="95">
        <f>J26/'סכום נכסי הקרן'!$C$42</f>
        <v>8.7518890355314859E-9</v>
      </c>
    </row>
    <row r="27" spans="2:15" s="140" customFormat="1">
      <c r="B27" s="87" t="s">
        <v>3246</v>
      </c>
      <c r="C27" s="84" t="s">
        <v>3260</v>
      </c>
      <c r="D27" s="84">
        <v>12</v>
      </c>
      <c r="E27" s="84" t="s">
        <v>369</v>
      </c>
      <c r="F27" s="84" t="s">
        <v>418</v>
      </c>
      <c r="G27" s="97" t="s">
        <v>184</v>
      </c>
      <c r="H27" s="98">
        <v>0</v>
      </c>
      <c r="I27" s="98">
        <v>0</v>
      </c>
      <c r="J27" s="94">
        <v>73654.649999999994</v>
      </c>
      <c r="K27" s="95">
        <f t="shared" si="1"/>
        <v>1.4259843218201897E-2</v>
      </c>
      <c r="L27" s="95">
        <f>J27/'סכום נכסי הקרן'!$C$42</f>
        <v>1.123888213527633E-3</v>
      </c>
    </row>
    <row r="28" spans="2:15" s="140" customFormat="1">
      <c r="B28" s="87" t="s">
        <v>3246</v>
      </c>
      <c r="C28" s="84" t="s">
        <v>3261</v>
      </c>
      <c r="D28" s="84">
        <v>12</v>
      </c>
      <c r="E28" s="84" t="s">
        <v>369</v>
      </c>
      <c r="F28" s="84" t="s">
        <v>418</v>
      </c>
      <c r="G28" s="97" t="s">
        <v>190</v>
      </c>
      <c r="H28" s="98">
        <v>0</v>
      </c>
      <c r="I28" s="98">
        <v>0</v>
      </c>
      <c r="J28" s="94">
        <v>1455.5911799999999</v>
      </c>
      <c r="K28" s="95">
        <f t="shared" si="1"/>
        <v>2.8180844001834911E-4</v>
      </c>
      <c r="L28" s="95">
        <f>J28/'סכום נכסי הקרן'!$C$42</f>
        <v>2.2210705921714098E-5</v>
      </c>
    </row>
    <row r="29" spans="2:15" s="140" customFormat="1">
      <c r="B29" s="87" t="s">
        <v>3246</v>
      </c>
      <c r="C29" s="84" t="s">
        <v>3262</v>
      </c>
      <c r="D29" s="84">
        <v>12</v>
      </c>
      <c r="E29" s="84" t="s">
        <v>369</v>
      </c>
      <c r="F29" s="84" t="s">
        <v>418</v>
      </c>
      <c r="G29" s="97" t="s">
        <v>183</v>
      </c>
      <c r="H29" s="98">
        <v>0</v>
      </c>
      <c r="I29" s="98">
        <v>0</v>
      </c>
      <c r="J29" s="94">
        <v>1950.92</v>
      </c>
      <c r="K29" s="95">
        <f t="shared" si="1"/>
        <v>3.7770613710409929E-4</v>
      </c>
      <c r="L29" s="95">
        <f>J29/'סכום נכסי הקרן'!$C$42</f>
        <v>2.9768873975171019E-5</v>
      </c>
    </row>
    <row r="30" spans="2:15" s="140" customFormat="1">
      <c r="B30" s="87" t="s">
        <v>3246</v>
      </c>
      <c r="C30" s="84" t="s">
        <v>3263</v>
      </c>
      <c r="D30" s="84">
        <v>12</v>
      </c>
      <c r="E30" s="84" t="s">
        <v>369</v>
      </c>
      <c r="F30" s="84" t="s">
        <v>418</v>
      </c>
      <c r="G30" s="97" t="s">
        <v>181</v>
      </c>
      <c r="H30" s="98">
        <v>0</v>
      </c>
      <c r="I30" s="98">
        <v>0</v>
      </c>
      <c r="J30" s="94">
        <v>132799.97</v>
      </c>
      <c r="K30" s="95">
        <f t="shared" si="1"/>
        <v>2.5710620464314413E-2</v>
      </c>
      <c r="L30" s="95">
        <f>J30/'סכום נכסי הקרן'!$C$42</f>
        <v>2.0263801544074035E-3</v>
      </c>
    </row>
    <row r="31" spans="2:15" s="140" customFormat="1">
      <c r="B31" s="87" t="s">
        <v>3249</v>
      </c>
      <c r="C31" s="84" t="s">
        <v>3264</v>
      </c>
      <c r="D31" s="84">
        <v>10</v>
      </c>
      <c r="E31" s="84" t="s">
        <v>369</v>
      </c>
      <c r="F31" s="84" t="s">
        <v>418</v>
      </c>
      <c r="G31" s="97" t="s">
        <v>188</v>
      </c>
      <c r="H31" s="98">
        <v>0</v>
      </c>
      <c r="I31" s="98">
        <v>0</v>
      </c>
      <c r="J31" s="94">
        <v>2.78</v>
      </c>
      <c r="K31" s="95">
        <f t="shared" si="1"/>
        <v>5.3821943552241813E-7</v>
      </c>
      <c r="L31" s="95">
        <f>J31/'סכום נכסי הקרן'!$C$42</f>
        <v>4.2419714622319428E-8</v>
      </c>
    </row>
    <row r="32" spans="2:15" s="140" customFormat="1">
      <c r="B32" s="87" t="s">
        <v>3249</v>
      </c>
      <c r="C32" s="84" t="s">
        <v>3265</v>
      </c>
      <c r="D32" s="84">
        <v>10</v>
      </c>
      <c r="E32" s="84" t="s">
        <v>369</v>
      </c>
      <c r="F32" s="84" t="s">
        <v>418</v>
      </c>
      <c r="G32" s="97" t="s">
        <v>181</v>
      </c>
      <c r="H32" s="98">
        <v>0</v>
      </c>
      <c r="I32" s="98">
        <v>0</v>
      </c>
      <c r="J32" s="94">
        <v>13653.63</v>
      </c>
      <c r="K32" s="95">
        <f t="shared" si="1"/>
        <v>2.6433989321697675E-3</v>
      </c>
      <c r="L32" s="95">
        <f>J32/'סכום נכסי הקרן'!$C$42</f>
        <v>2.0833924034487024E-4</v>
      </c>
    </row>
    <row r="33" spans="2:12" s="140" customFormat="1">
      <c r="B33" s="87" t="s">
        <v>3249</v>
      </c>
      <c r="C33" s="84" t="s">
        <v>3266</v>
      </c>
      <c r="D33" s="84">
        <v>10</v>
      </c>
      <c r="E33" s="84" t="s">
        <v>369</v>
      </c>
      <c r="F33" s="84" t="s">
        <v>418</v>
      </c>
      <c r="G33" s="97" t="s">
        <v>183</v>
      </c>
      <c r="H33" s="98">
        <v>0</v>
      </c>
      <c r="I33" s="98">
        <v>0</v>
      </c>
      <c r="J33" s="94">
        <v>207.91399999999999</v>
      </c>
      <c r="K33" s="95">
        <f t="shared" si="1"/>
        <v>4.0253005653671957E-5</v>
      </c>
      <c r="L33" s="95">
        <f>J33/'סכום נכסי הקרן'!$C$42</f>
        <v>3.1725368870449361E-6</v>
      </c>
    </row>
    <row r="34" spans="2:12" s="140" customFormat="1">
      <c r="B34" s="87" t="s">
        <v>3249</v>
      </c>
      <c r="C34" s="84" t="s">
        <v>3267</v>
      </c>
      <c r="D34" s="84">
        <v>10</v>
      </c>
      <c r="E34" s="84" t="s">
        <v>369</v>
      </c>
      <c r="F34" s="84" t="s">
        <v>418</v>
      </c>
      <c r="G34" s="97" t="s">
        <v>183</v>
      </c>
      <c r="H34" s="98">
        <v>0</v>
      </c>
      <c r="I34" s="98">
        <v>0</v>
      </c>
      <c r="J34" s="94">
        <v>138.494</v>
      </c>
      <c r="K34" s="95">
        <f t="shared" si="1"/>
        <v>2.6813008094691288E-5</v>
      </c>
      <c r="L34" s="95">
        <f>J34/'סכום נכסי הקרן'!$C$42</f>
        <v>2.1132647326991034E-6</v>
      </c>
    </row>
    <row r="35" spans="2:12" s="140" customFormat="1">
      <c r="B35" s="87" t="s">
        <v>3249</v>
      </c>
      <c r="C35" s="84" t="s">
        <v>3268</v>
      </c>
      <c r="D35" s="84">
        <v>10</v>
      </c>
      <c r="E35" s="84" t="s">
        <v>369</v>
      </c>
      <c r="F35" s="84" t="s">
        <v>418</v>
      </c>
      <c r="G35" s="97" t="s">
        <v>190</v>
      </c>
      <c r="H35" s="98">
        <v>0</v>
      </c>
      <c r="I35" s="98">
        <v>0</v>
      </c>
      <c r="J35" s="94">
        <v>15.013999999999999</v>
      </c>
      <c r="K35" s="95">
        <f t="shared" si="1"/>
        <v>2.9067721600480523E-6</v>
      </c>
      <c r="L35" s="95">
        <f>J35/'סכום נכסי הקרן'!$C$42</f>
        <v>2.2909697674082875E-7</v>
      </c>
    </row>
    <row r="36" spans="2:12" s="140" customFormat="1">
      <c r="B36" s="87" t="s">
        <v>3249</v>
      </c>
      <c r="C36" s="84" t="s">
        <v>3269</v>
      </c>
      <c r="D36" s="84">
        <v>10</v>
      </c>
      <c r="E36" s="84" t="s">
        <v>369</v>
      </c>
      <c r="F36" s="84" t="s">
        <v>418</v>
      </c>
      <c r="G36" s="97" t="s">
        <v>1533</v>
      </c>
      <c r="H36" s="98">
        <v>0</v>
      </c>
      <c r="I36" s="98">
        <v>0</v>
      </c>
      <c r="J36" s="94">
        <v>179.75</v>
      </c>
      <c r="K36" s="95">
        <f t="shared" si="1"/>
        <v>3.4800339401134773E-5</v>
      </c>
      <c r="L36" s="95">
        <f>J36/'סכום נכסי הקרן'!$C$42</f>
        <v>2.7427855048064454E-6</v>
      </c>
    </row>
    <row r="37" spans="2:12" s="140" customFormat="1">
      <c r="B37" s="87" t="s">
        <v>3249</v>
      </c>
      <c r="C37" s="84" t="s">
        <v>3270</v>
      </c>
      <c r="D37" s="84">
        <v>10</v>
      </c>
      <c r="E37" s="84" t="s">
        <v>369</v>
      </c>
      <c r="F37" s="84" t="s">
        <v>418</v>
      </c>
      <c r="G37" s="97" t="s">
        <v>186</v>
      </c>
      <c r="H37" s="98">
        <v>0</v>
      </c>
      <c r="I37" s="98">
        <v>0</v>
      </c>
      <c r="J37" s="94">
        <v>2317.5499</v>
      </c>
      <c r="K37" s="95">
        <f t="shared" si="1"/>
        <v>4.4868719387519305E-4</v>
      </c>
      <c r="L37" s="95">
        <f>J37/'סכום נכסי הקרן'!$C$42</f>
        <v>3.5363239345678036E-5</v>
      </c>
    </row>
    <row r="38" spans="2:12" s="140" customFormat="1">
      <c r="B38" s="87" t="s">
        <v>3249</v>
      </c>
      <c r="C38" s="84" t="s">
        <v>3271</v>
      </c>
      <c r="D38" s="84">
        <v>10</v>
      </c>
      <c r="E38" s="84" t="s">
        <v>369</v>
      </c>
      <c r="F38" s="84" t="s">
        <v>418</v>
      </c>
      <c r="G38" s="97" t="s">
        <v>184</v>
      </c>
      <c r="H38" s="98">
        <v>0</v>
      </c>
      <c r="I38" s="98">
        <v>0</v>
      </c>
      <c r="J38" s="94">
        <v>3695.57</v>
      </c>
      <c r="K38" s="95">
        <f t="shared" si="1"/>
        <v>7.1547755371711617E-4</v>
      </c>
      <c r="L38" s="95">
        <f>J38/'סכום נכסי הקרן'!$C$42</f>
        <v>5.6390296678706843E-5</v>
      </c>
    </row>
    <row r="39" spans="2:12" s="140" customFormat="1">
      <c r="B39" s="87" t="s">
        <v>3249</v>
      </c>
      <c r="C39" s="84" t="s">
        <v>3272</v>
      </c>
      <c r="D39" s="84">
        <v>10</v>
      </c>
      <c r="E39" s="84" t="s">
        <v>369</v>
      </c>
      <c r="F39" s="84" t="s">
        <v>418</v>
      </c>
      <c r="G39" s="97" t="s">
        <v>181</v>
      </c>
      <c r="H39" s="98">
        <v>0</v>
      </c>
      <c r="I39" s="98">
        <v>0</v>
      </c>
      <c r="J39" s="94">
        <v>954244.24</v>
      </c>
      <c r="K39" s="95">
        <f t="shared" si="1"/>
        <v>0.18474561014507873</v>
      </c>
      <c r="L39" s="95">
        <f>J39/'סכום נכסי הקרן'!$C$42</f>
        <v>1.4560708036256149E-2</v>
      </c>
    </row>
    <row r="40" spans="2:12" s="140" customFormat="1">
      <c r="B40" s="87" t="s">
        <v>3249</v>
      </c>
      <c r="C40" s="84" t="s">
        <v>3273</v>
      </c>
      <c r="D40" s="84">
        <v>10</v>
      </c>
      <c r="E40" s="84" t="s">
        <v>369</v>
      </c>
      <c r="F40" s="84" t="s">
        <v>418</v>
      </c>
      <c r="G40" s="97" t="s">
        <v>191</v>
      </c>
      <c r="H40" s="98">
        <v>0</v>
      </c>
      <c r="I40" s="98">
        <v>0</v>
      </c>
      <c r="J40" s="94">
        <v>47.9</v>
      </c>
      <c r="K40" s="95">
        <f t="shared" si="1"/>
        <v>9.273637036519363E-6</v>
      </c>
      <c r="L40" s="95">
        <f>J40/'סכום נכסי הקרן'!$C$42</f>
        <v>7.3090083827665497E-7</v>
      </c>
    </row>
    <row r="41" spans="2:12" s="140" customFormat="1">
      <c r="B41" s="87" t="s">
        <v>3249</v>
      </c>
      <c r="C41" s="84" t="s">
        <v>3274</v>
      </c>
      <c r="D41" s="84">
        <v>10</v>
      </c>
      <c r="E41" s="84" t="s">
        <v>369</v>
      </c>
      <c r="F41" s="84" t="s">
        <v>418</v>
      </c>
      <c r="G41" s="97" t="s">
        <v>190</v>
      </c>
      <c r="H41" s="98">
        <v>0</v>
      </c>
      <c r="I41" s="98">
        <v>0</v>
      </c>
      <c r="J41" s="94">
        <v>519.21400000000006</v>
      </c>
      <c r="K41" s="95">
        <f t="shared" si="1"/>
        <v>1.0052196618537297E-4</v>
      </c>
      <c r="L41" s="95">
        <f>J41/'סכום נכסי הקרן'!$C$42</f>
        <v>7.9226293913355984E-6</v>
      </c>
    </row>
    <row r="42" spans="2:12" s="140" customFormat="1">
      <c r="B42" s="87" t="s">
        <v>3249</v>
      </c>
      <c r="C42" s="84" t="s">
        <v>3275</v>
      </c>
      <c r="D42" s="84">
        <v>10</v>
      </c>
      <c r="E42" s="84" t="s">
        <v>369</v>
      </c>
      <c r="F42" s="84" t="s">
        <v>418</v>
      </c>
      <c r="G42" s="97" t="s">
        <v>185</v>
      </c>
      <c r="H42" s="98">
        <v>0</v>
      </c>
      <c r="I42" s="98">
        <v>0</v>
      </c>
      <c r="J42" s="94">
        <f>849.74123+6.83</f>
        <v>856.57123000000001</v>
      </c>
      <c r="K42" s="95">
        <f t="shared" si="1"/>
        <v>1.658357136314185E-4</v>
      </c>
      <c r="L42" s="95">
        <f>J42/'סכום נכסי הקרן'!$C$42</f>
        <v>1.3070326305859403E-5</v>
      </c>
    </row>
    <row r="43" spans="2:12" s="140" customFormat="1">
      <c r="B43" s="87" t="s">
        <v>3249</v>
      </c>
      <c r="C43" s="84" t="s">
        <v>3276</v>
      </c>
      <c r="D43" s="84">
        <v>10</v>
      </c>
      <c r="E43" s="84" t="s">
        <v>369</v>
      </c>
      <c r="F43" s="84" t="s">
        <v>418</v>
      </c>
      <c r="G43" s="97" t="s">
        <v>184</v>
      </c>
      <c r="H43" s="98">
        <v>0</v>
      </c>
      <c r="I43" s="98">
        <v>0</v>
      </c>
      <c r="J43" s="94">
        <v>54.99</v>
      </c>
      <c r="K43" s="95">
        <f t="shared" si="1"/>
        <v>1.0646290201215027E-5</v>
      </c>
      <c r="L43" s="95">
        <f>J43/'סכום נכסי הקרן'!$C$42</f>
        <v>8.390863694537215E-7</v>
      </c>
    </row>
    <row r="44" spans="2:12" s="140" customFormat="1">
      <c r="B44" s="87" t="s">
        <v>3249</v>
      </c>
      <c r="C44" s="84" t="s">
        <v>3277</v>
      </c>
      <c r="D44" s="84">
        <v>10</v>
      </c>
      <c r="E44" s="84" t="s">
        <v>369</v>
      </c>
      <c r="F44" s="84" t="s">
        <v>418</v>
      </c>
      <c r="G44" s="97" t="s">
        <v>189</v>
      </c>
      <c r="H44" s="98">
        <v>0</v>
      </c>
      <c r="I44" s="98">
        <v>0</v>
      </c>
      <c r="J44" s="94">
        <v>114.78</v>
      </c>
      <c r="K44" s="95">
        <f t="shared" si="1"/>
        <v>2.2221880147216962E-5</v>
      </c>
      <c r="L44" s="95">
        <f>J44/'סכום נכסי הקרן'!$C$42</f>
        <v>1.7514154116366276E-6</v>
      </c>
    </row>
    <row r="45" spans="2:12" s="140" customFormat="1">
      <c r="B45" s="87" t="s">
        <v>3252</v>
      </c>
      <c r="C45" s="84" t="s">
        <v>3278</v>
      </c>
      <c r="D45" s="84">
        <v>20</v>
      </c>
      <c r="E45" s="84" t="s">
        <v>369</v>
      </c>
      <c r="F45" s="84" t="s">
        <v>418</v>
      </c>
      <c r="G45" s="97" t="s">
        <v>191</v>
      </c>
      <c r="H45" s="98">
        <v>0</v>
      </c>
      <c r="I45" s="98">
        <v>0</v>
      </c>
      <c r="J45" s="94">
        <v>973.76738999999998</v>
      </c>
      <c r="K45" s="95">
        <f t="shared" si="1"/>
        <v>1.8852537229350301E-4</v>
      </c>
      <c r="L45" s="95">
        <f>J45/'סכום נכסי הקרן'!$C$42</f>
        <v>1.4858609637525479E-5</v>
      </c>
    </row>
    <row r="46" spans="2:12" s="140" customFormat="1">
      <c r="B46" s="87" t="s">
        <v>3252</v>
      </c>
      <c r="C46" s="84" t="s">
        <v>3279</v>
      </c>
      <c r="D46" s="84">
        <v>20</v>
      </c>
      <c r="E46" s="84" t="s">
        <v>369</v>
      </c>
      <c r="F46" s="84" t="s">
        <v>418</v>
      </c>
      <c r="G46" s="97" t="s">
        <v>183</v>
      </c>
      <c r="H46" s="98">
        <v>0</v>
      </c>
      <c r="I46" s="98">
        <v>0</v>
      </c>
      <c r="J46" s="94">
        <v>3.9626900000000003</v>
      </c>
      <c r="K46" s="95">
        <f t="shared" si="1"/>
        <v>7.6719308451450766E-7</v>
      </c>
      <c r="L46" s="95">
        <f>J46/'סכום נכסי הקרן'!$C$42</f>
        <v>6.0466251416085974E-8</v>
      </c>
    </row>
    <row r="47" spans="2:12" s="140" customFormat="1">
      <c r="B47" s="87" t="s">
        <v>3252</v>
      </c>
      <c r="C47" s="84" t="s">
        <v>3280</v>
      </c>
      <c r="D47" s="84">
        <v>20</v>
      </c>
      <c r="E47" s="84" t="s">
        <v>369</v>
      </c>
      <c r="F47" s="84" t="s">
        <v>418</v>
      </c>
      <c r="G47" s="97" t="s">
        <v>181</v>
      </c>
      <c r="H47" s="98">
        <v>0</v>
      </c>
      <c r="I47" s="98">
        <v>0</v>
      </c>
      <c r="J47" s="94">
        <v>3915.9685299999996</v>
      </c>
      <c r="K47" s="95">
        <f t="shared" si="1"/>
        <v>7.5814761573386811E-4</v>
      </c>
      <c r="L47" s="95">
        <f>J47/'סכום נכסי הקרן'!$C$42</f>
        <v>5.9753333637620043E-5</v>
      </c>
    </row>
    <row r="48" spans="2:12" s="140" customFormat="1">
      <c r="B48" s="87" t="s">
        <v>3252</v>
      </c>
      <c r="C48" s="84" t="s">
        <v>3281</v>
      </c>
      <c r="D48" s="84">
        <v>20</v>
      </c>
      <c r="E48" s="84" t="s">
        <v>369</v>
      </c>
      <c r="F48" s="84" t="s">
        <v>418</v>
      </c>
      <c r="G48" s="97" t="s">
        <v>190</v>
      </c>
      <c r="H48" s="98">
        <v>0</v>
      </c>
      <c r="I48" s="98">
        <v>0</v>
      </c>
      <c r="J48" s="94">
        <v>0.22013999999999997</v>
      </c>
      <c r="K48" s="95">
        <f t="shared" si="1"/>
        <v>4.2620009545289609E-8</v>
      </c>
      <c r="L48" s="95">
        <f>J48/'סכום נכסי הקרן'!$C$42</f>
        <v>3.3590920780422297E-9</v>
      </c>
    </row>
    <row r="49" spans="2:12" s="140" customFormat="1">
      <c r="B49" s="87" t="s">
        <v>3252</v>
      </c>
      <c r="C49" s="84" t="s">
        <v>3282</v>
      </c>
      <c r="D49" s="84">
        <v>20</v>
      </c>
      <c r="E49" s="84" t="s">
        <v>369</v>
      </c>
      <c r="F49" s="84" t="s">
        <v>418</v>
      </c>
      <c r="G49" s="97" t="s">
        <v>181</v>
      </c>
      <c r="H49" s="98">
        <v>0</v>
      </c>
      <c r="I49" s="98">
        <v>0</v>
      </c>
      <c r="J49" s="94">
        <v>23.167596789000008</v>
      </c>
      <c r="K49" s="95">
        <f t="shared" si="1"/>
        <v>4.4853420381966085E-6</v>
      </c>
      <c r="L49" s="95">
        <f>J49/'סכום נכסי הקרן'!$C$42</f>
        <v>3.5351181448717424E-7</v>
      </c>
    </row>
    <row r="50" spans="2:12" s="140" customFormat="1">
      <c r="B50" s="87" t="s">
        <v>3244</v>
      </c>
      <c r="C50" s="84" t="s">
        <v>3283</v>
      </c>
      <c r="D50" s="84">
        <v>11</v>
      </c>
      <c r="E50" s="84" t="s">
        <v>403</v>
      </c>
      <c r="F50" s="84" t="s">
        <v>418</v>
      </c>
      <c r="G50" s="97" t="s">
        <v>190</v>
      </c>
      <c r="H50" s="98">
        <v>0</v>
      </c>
      <c r="I50" s="98">
        <v>0</v>
      </c>
      <c r="J50" s="94">
        <v>580.88387</v>
      </c>
      <c r="K50" s="95">
        <f t="shared" si="1"/>
        <v>1.1246150669621501E-4</v>
      </c>
      <c r="L50" s="95">
        <f>J50/'סכום נכסי הקרן'!$C$42</f>
        <v>8.8636431633483814E-6</v>
      </c>
    </row>
    <row r="51" spans="2:12" s="140" customFormat="1">
      <c r="B51" s="87" t="s">
        <v>3244</v>
      </c>
      <c r="C51" s="84" t="s">
        <v>3284</v>
      </c>
      <c r="D51" s="84">
        <v>11</v>
      </c>
      <c r="E51" s="84" t="s">
        <v>403</v>
      </c>
      <c r="F51" s="84" t="s">
        <v>418</v>
      </c>
      <c r="G51" s="97" t="s">
        <v>181</v>
      </c>
      <c r="H51" s="98">
        <v>0</v>
      </c>
      <c r="I51" s="98">
        <v>0</v>
      </c>
      <c r="J51" s="94">
        <v>97.263709566000003</v>
      </c>
      <c r="K51" s="95">
        <f t="shared" si="1"/>
        <v>1.8830654265981634E-5</v>
      </c>
      <c r="L51" s="95">
        <f>J51/'סכום נכסי הקרן'!$C$42</f>
        <v>1.484136260035209E-6</v>
      </c>
    </row>
    <row r="52" spans="2:12" s="140" customFormat="1">
      <c r="B52" s="87" t="s">
        <v>3244</v>
      </c>
      <c r="C52" s="84" t="s">
        <v>3285</v>
      </c>
      <c r="D52" s="84">
        <v>11</v>
      </c>
      <c r="E52" s="84" t="s">
        <v>403</v>
      </c>
      <c r="F52" s="84" t="s">
        <v>418</v>
      </c>
      <c r="G52" s="97" t="s">
        <v>183</v>
      </c>
      <c r="H52" s="98">
        <v>0</v>
      </c>
      <c r="I52" s="98">
        <v>0</v>
      </c>
      <c r="J52" s="94">
        <v>18.262779999999999</v>
      </c>
      <c r="K52" s="95">
        <f t="shared" si="1"/>
        <v>3.5357493318957219E-6</v>
      </c>
      <c r="L52" s="95">
        <f>J52/'סכום נכסי הקרן'!$C$42</f>
        <v>2.7866975388856218E-7</v>
      </c>
    </row>
    <row r="53" spans="2:12" s="140" customFormat="1">
      <c r="B53" s="87" t="s">
        <v>3255</v>
      </c>
      <c r="C53" s="84" t="s">
        <v>3286</v>
      </c>
      <c r="D53" s="84">
        <v>26</v>
      </c>
      <c r="E53" s="84" t="s">
        <v>403</v>
      </c>
      <c r="F53" s="84" t="s">
        <v>418</v>
      </c>
      <c r="G53" s="97" t="s">
        <v>190</v>
      </c>
      <c r="H53" s="98">
        <v>0</v>
      </c>
      <c r="I53" s="98">
        <v>0</v>
      </c>
      <c r="J53" s="94">
        <v>4.0523699999999998</v>
      </c>
      <c r="K53" s="95">
        <f t="shared" si="1"/>
        <v>7.8455550141294298E-7</v>
      </c>
      <c r="L53" s="95">
        <f>J53/'סכום נכסי הקרן'!$C$42</f>
        <v>6.1834668684909568E-8</v>
      </c>
    </row>
    <row r="54" spans="2:12" s="140" customFormat="1">
      <c r="B54" s="87" t="s">
        <v>3255</v>
      </c>
      <c r="C54" s="84" t="s">
        <v>3287</v>
      </c>
      <c r="D54" s="84">
        <v>26</v>
      </c>
      <c r="E54" s="84" t="s">
        <v>403</v>
      </c>
      <c r="F54" s="84" t="s">
        <v>418</v>
      </c>
      <c r="G54" s="97" t="s">
        <v>189</v>
      </c>
      <c r="H54" s="98">
        <v>0</v>
      </c>
      <c r="I54" s="98">
        <v>0</v>
      </c>
      <c r="J54" s="94">
        <v>8.5599999999999999E-3</v>
      </c>
      <c r="K54" s="95">
        <f t="shared" si="1"/>
        <v>1.6572512115366545E-9</v>
      </c>
      <c r="L54" s="95">
        <f>J54/'סכום נכסי הקרן'!$C$42</f>
        <v>1.3061609970037927E-10</v>
      </c>
    </row>
    <row r="55" spans="2:12" s="140" customFormat="1">
      <c r="B55" s="87" t="s">
        <v>3255</v>
      </c>
      <c r="C55" s="84" t="s">
        <v>3288</v>
      </c>
      <c r="D55" s="84">
        <v>26</v>
      </c>
      <c r="E55" s="84" t="s">
        <v>403</v>
      </c>
      <c r="F55" s="84" t="s">
        <v>418</v>
      </c>
      <c r="G55" s="97" t="s">
        <v>188</v>
      </c>
      <c r="H55" s="98">
        <v>0</v>
      </c>
      <c r="I55" s="98">
        <v>0</v>
      </c>
      <c r="J55" s="94">
        <v>1.7900000000000001E-3</v>
      </c>
      <c r="K55" s="95">
        <f t="shared" si="1"/>
        <v>3.4655136316011818E-10</v>
      </c>
      <c r="L55" s="95">
        <f>J55/'סכום נכסי הקרן'!$C$42</f>
        <v>2.7313413371925105E-11</v>
      </c>
    </row>
    <row r="56" spans="2:12" s="140" customFormat="1">
      <c r="B56" s="87" t="s">
        <v>3255</v>
      </c>
      <c r="C56" s="84" t="s">
        <v>3289</v>
      </c>
      <c r="D56" s="84">
        <v>26</v>
      </c>
      <c r="E56" s="84" t="s">
        <v>403</v>
      </c>
      <c r="F56" s="84" t="s">
        <v>418</v>
      </c>
      <c r="G56" s="97" t="s">
        <v>1533</v>
      </c>
      <c r="H56" s="98">
        <v>0</v>
      </c>
      <c r="I56" s="98">
        <v>0</v>
      </c>
      <c r="J56" s="94">
        <v>1.451E-2</v>
      </c>
      <c r="K56" s="95">
        <f t="shared" si="1"/>
        <v>2.809195686845427E-9</v>
      </c>
      <c r="L56" s="95">
        <f>J56/'סכום נכסי הקרן'!$C$42</f>
        <v>2.2140649610426439E-10</v>
      </c>
    </row>
    <row r="57" spans="2:12" s="140" customFormat="1">
      <c r="B57" s="87" t="s">
        <v>3255</v>
      </c>
      <c r="C57" s="84" t="s">
        <v>3290</v>
      </c>
      <c r="D57" s="84">
        <v>26</v>
      </c>
      <c r="E57" s="84" t="s">
        <v>403</v>
      </c>
      <c r="F57" s="84" t="s">
        <v>418</v>
      </c>
      <c r="G57" s="97" t="s">
        <v>185</v>
      </c>
      <c r="H57" s="98">
        <v>0</v>
      </c>
      <c r="I57" s="98">
        <v>0</v>
      </c>
      <c r="J57" s="94">
        <v>15.03</v>
      </c>
      <c r="K57" s="95">
        <f t="shared" si="1"/>
        <v>2.9098698258640088E-6</v>
      </c>
      <c r="L57" s="95">
        <f>J57/'סכום נכסי הקרן'!$C$42</f>
        <v>2.2934111898325937E-7</v>
      </c>
    </row>
    <row r="58" spans="2:12" s="140" customFormat="1">
      <c r="B58" s="87" t="s">
        <v>3255</v>
      </c>
      <c r="C58" s="84" t="s">
        <v>3291</v>
      </c>
      <c r="D58" s="84">
        <v>26</v>
      </c>
      <c r="E58" s="84" t="s">
        <v>403</v>
      </c>
      <c r="F58" s="84" t="s">
        <v>418</v>
      </c>
      <c r="G58" s="97" t="s">
        <v>181</v>
      </c>
      <c r="H58" s="98">
        <v>0</v>
      </c>
      <c r="I58" s="98">
        <v>0</v>
      </c>
      <c r="J58" s="94">
        <v>118.68</v>
      </c>
      <c r="K58" s="95">
        <f t="shared" si="1"/>
        <v>2.2976936189856328E-5</v>
      </c>
      <c r="L58" s="95">
        <f>J58/'סכום נכסי הקרן'!$C$42</f>
        <v>1.8109250832290902E-6</v>
      </c>
    </row>
    <row r="59" spans="2:12" s="140" customFormat="1">
      <c r="B59" s="87" t="s">
        <v>3255</v>
      </c>
      <c r="C59" s="84" t="s">
        <v>3292</v>
      </c>
      <c r="D59" s="84">
        <v>26</v>
      </c>
      <c r="E59" s="84" t="s">
        <v>403</v>
      </c>
      <c r="F59" s="84" t="s">
        <v>418</v>
      </c>
      <c r="G59" s="97" t="s">
        <v>183</v>
      </c>
      <c r="H59" s="98">
        <v>0</v>
      </c>
      <c r="I59" s="98">
        <v>0</v>
      </c>
      <c r="J59" s="94">
        <v>20.82</v>
      </c>
      <c r="K59" s="95">
        <f t="shared" si="1"/>
        <v>4.0308376430132178E-6</v>
      </c>
      <c r="L59" s="95">
        <f>J59/'סכום נכסי הקרן'!$C$42</f>
        <v>3.1769009296283834E-7</v>
      </c>
    </row>
    <row r="60" spans="2:12" s="140" customFormat="1">
      <c r="B60" s="87" t="s">
        <v>3255</v>
      </c>
      <c r="C60" s="84" t="s">
        <v>3293</v>
      </c>
      <c r="D60" s="84">
        <v>26</v>
      </c>
      <c r="E60" s="84" t="s">
        <v>403</v>
      </c>
      <c r="F60" s="84" t="s">
        <v>418</v>
      </c>
      <c r="G60" s="97" t="s">
        <v>184</v>
      </c>
      <c r="H60" s="98">
        <v>0</v>
      </c>
      <c r="I60" s="98">
        <v>0</v>
      </c>
      <c r="J60" s="94">
        <v>189.20087000000001</v>
      </c>
      <c r="K60" s="95">
        <f t="shared" si="1"/>
        <v>3.6630066709262741E-5</v>
      </c>
      <c r="L60" s="95">
        <f>J60/'סכום נכסי הקרן'!$C$42</f>
        <v>2.88699529197646E-6</v>
      </c>
    </row>
    <row r="61" spans="2:12" s="140" customFormat="1">
      <c r="B61" s="87" t="s">
        <v>3255</v>
      </c>
      <c r="C61" s="84" t="s">
        <v>3294</v>
      </c>
      <c r="D61" s="84">
        <v>26</v>
      </c>
      <c r="E61" s="84" t="s">
        <v>403</v>
      </c>
      <c r="F61" s="84" t="s">
        <v>418</v>
      </c>
      <c r="G61" s="97" t="s">
        <v>191</v>
      </c>
      <c r="H61" s="98">
        <v>0</v>
      </c>
      <c r="I61" s="98">
        <v>0</v>
      </c>
      <c r="J61" s="94">
        <v>7.6033200000000001</v>
      </c>
      <c r="K61" s="95">
        <f t="shared" si="1"/>
        <v>1.4720340282360836E-6</v>
      </c>
      <c r="L61" s="95">
        <f>J61/'סכום נכסי הקרן'!$C$42</f>
        <v>1.1601822466984668E-7</v>
      </c>
    </row>
    <row r="62" spans="2:12" s="140" customFormat="1">
      <c r="B62" s="83"/>
      <c r="C62" s="84"/>
      <c r="D62" s="84"/>
      <c r="E62" s="84"/>
      <c r="F62" s="84"/>
      <c r="G62" s="84"/>
      <c r="H62" s="84"/>
      <c r="I62" s="84"/>
      <c r="J62" s="84"/>
      <c r="K62" s="95"/>
      <c r="L62" s="84"/>
    </row>
    <row r="63" spans="2:12" s="140" customFormat="1">
      <c r="B63" s="155" t="s">
        <v>3620</v>
      </c>
      <c r="C63" s="156"/>
      <c r="D63" s="156"/>
      <c r="E63" s="156"/>
      <c r="F63" s="156"/>
      <c r="G63" s="156"/>
      <c r="H63" s="156"/>
      <c r="I63" s="156"/>
      <c r="J63" s="157">
        <f>J64</f>
        <v>22.39</v>
      </c>
      <c r="K63" s="158">
        <v>6.3302850006004921E-6</v>
      </c>
      <c r="L63" s="158">
        <v>3.3109600892357039E-7</v>
      </c>
    </row>
    <row r="64" spans="2:12" s="140" customFormat="1">
      <c r="B64" s="159" t="s">
        <v>3243</v>
      </c>
      <c r="C64" s="160" t="s">
        <v>3621</v>
      </c>
      <c r="D64" s="161">
        <v>95</v>
      </c>
      <c r="E64" s="160" t="s">
        <v>1914</v>
      </c>
      <c r="F64" s="160"/>
      <c r="G64" s="161" t="s">
        <v>182</v>
      </c>
      <c r="H64" s="162">
        <v>0</v>
      </c>
      <c r="I64" s="162">
        <v>0</v>
      </c>
      <c r="J64" s="163">
        <v>22.39</v>
      </c>
      <c r="K64" s="164">
        <v>6.3302850006004921E-6</v>
      </c>
      <c r="L64" s="164">
        <v>3.3109600892357039E-7</v>
      </c>
    </row>
    <row r="65" spans="2:12" s="140" customFormat="1">
      <c r="B65" s="83"/>
      <c r="C65" s="84"/>
      <c r="D65" s="84"/>
      <c r="E65" s="84"/>
      <c r="F65" s="84"/>
      <c r="G65" s="84"/>
      <c r="H65" s="84"/>
      <c r="I65" s="84"/>
      <c r="J65" s="84"/>
      <c r="K65" s="95"/>
      <c r="L65" s="84"/>
    </row>
    <row r="66" spans="2:12" s="140" customFormat="1">
      <c r="B66" s="83"/>
      <c r="C66" s="84"/>
      <c r="D66" s="84"/>
      <c r="E66" s="84"/>
      <c r="F66" s="84"/>
      <c r="G66" s="84"/>
      <c r="H66" s="84"/>
      <c r="I66" s="84"/>
      <c r="J66" s="84"/>
      <c r="K66" s="95"/>
      <c r="L66" s="84"/>
    </row>
    <row r="67" spans="2:12" s="140" customFormat="1">
      <c r="B67" s="81" t="s">
        <v>253</v>
      </c>
      <c r="C67" s="82"/>
      <c r="D67" s="82"/>
      <c r="E67" s="82"/>
      <c r="F67" s="82"/>
      <c r="G67" s="82"/>
      <c r="H67" s="82"/>
      <c r="I67" s="82"/>
      <c r="J67" s="91">
        <f>J68+J83</f>
        <v>1115388.6312800001</v>
      </c>
      <c r="K67" s="92">
        <f t="shared" ref="K67:K81" si="3">J67/$J$10</f>
        <v>0.21594382716390081</v>
      </c>
      <c r="L67" s="92">
        <f>J67/'סכום נכסי הקרן'!$C$42</f>
        <v>1.7019592601394632E-2</v>
      </c>
    </row>
    <row r="68" spans="2:12" s="140" customFormat="1">
      <c r="B68" s="102" t="s">
        <v>49</v>
      </c>
      <c r="C68" s="82"/>
      <c r="D68" s="82"/>
      <c r="E68" s="82"/>
      <c r="F68" s="82"/>
      <c r="G68" s="82"/>
      <c r="H68" s="82"/>
      <c r="I68" s="82"/>
      <c r="J68" s="91">
        <f>SUM(J69:J81)</f>
        <v>226072.83128000001</v>
      </c>
      <c r="K68" s="92">
        <f t="shared" si="3"/>
        <v>4.3768630085782911E-2</v>
      </c>
      <c r="L68" s="92">
        <f>J68/'סכום נכסי הקרן'!$C$42</f>
        <v>3.4496204988335864E-3</v>
      </c>
    </row>
    <row r="69" spans="2:12" s="140" customFormat="1">
      <c r="B69" s="87" t="s">
        <v>3295</v>
      </c>
      <c r="C69" s="84" t="s">
        <v>3296</v>
      </c>
      <c r="D69" s="84">
        <v>91</v>
      </c>
      <c r="E69" s="84" t="s">
        <v>3297</v>
      </c>
      <c r="F69" s="84" t="s">
        <v>3298</v>
      </c>
      <c r="G69" s="97" t="s">
        <v>189</v>
      </c>
      <c r="H69" s="98">
        <v>0</v>
      </c>
      <c r="I69" s="98">
        <v>0</v>
      </c>
      <c r="J69" s="94">
        <v>73.849999999999994</v>
      </c>
      <c r="K69" s="95">
        <f t="shared" si="3"/>
        <v>1.4297663781773589E-5</v>
      </c>
      <c r="L69" s="95">
        <f>J69/'סכום נכסי הקרן'!$C$42</f>
        <v>1.1268690377188093E-6</v>
      </c>
    </row>
    <row r="70" spans="2:12" s="140" customFormat="1">
      <c r="B70" s="87" t="s">
        <v>3295</v>
      </c>
      <c r="C70" s="84" t="s">
        <v>3299</v>
      </c>
      <c r="D70" s="84">
        <v>91</v>
      </c>
      <c r="E70" s="84" t="s">
        <v>3297</v>
      </c>
      <c r="F70" s="84" t="s">
        <v>3298</v>
      </c>
      <c r="G70" s="97" t="s">
        <v>190</v>
      </c>
      <c r="H70" s="98">
        <v>0</v>
      </c>
      <c r="I70" s="98">
        <v>0</v>
      </c>
      <c r="J70" s="94">
        <v>45.16</v>
      </c>
      <c r="K70" s="95">
        <f t="shared" si="3"/>
        <v>8.7431617655368356E-6</v>
      </c>
      <c r="L70" s="95">
        <f>J70/'סכום נכסי הקרן'!$C$42</f>
        <v>6.8909147926041202E-7</v>
      </c>
    </row>
    <row r="71" spans="2:12" s="140" customFormat="1">
      <c r="B71" s="87" t="s">
        <v>3295</v>
      </c>
      <c r="C71" s="84" t="s">
        <v>3300</v>
      </c>
      <c r="D71" s="84">
        <v>91</v>
      </c>
      <c r="E71" s="84" t="s">
        <v>3297</v>
      </c>
      <c r="F71" s="84" t="s">
        <v>3298</v>
      </c>
      <c r="G71" s="97" t="s">
        <v>1533</v>
      </c>
      <c r="H71" s="98">
        <v>0</v>
      </c>
      <c r="I71" s="98">
        <v>0</v>
      </c>
      <c r="J71" s="94">
        <v>29.822520000000004</v>
      </c>
      <c r="K71" s="95">
        <f t="shared" si="3"/>
        <v>5.7737625468546867E-6</v>
      </c>
      <c r="L71" s="95">
        <f>J71/'סכום נכסי הקרן'!$C$42</f>
        <v>4.5505855673324244E-7</v>
      </c>
    </row>
    <row r="72" spans="2:12" s="140" customFormat="1">
      <c r="B72" s="87" t="s">
        <v>3295</v>
      </c>
      <c r="C72" s="84" t="s">
        <v>3301</v>
      </c>
      <c r="D72" s="84">
        <v>91</v>
      </c>
      <c r="E72" s="84" t="s">
        <v>3297</v>
      </c>
      <c r="F72" s="84" t="s">
        <v>3298</v>
      </c>
      <c r="G72" s="97" t="s">
        <v>192</v>
      </c>
      <c r="H72" s="98">
        <v>0</v>
      </c>
      <c r="I72" s="98">
        <v>0</v>
      </c>
      <c r="J72" s="94">
        <v>2.7251400000000001</v>
      </c>
      <c r="K72" s="95">
        <f t="shared" si="3"/>
        <v>5.2759831385595777E-7</v>
      </c>
      <c r="L72" s="95">
        <f>J72/'סכום נכסי הקרן'!$C$42</f>
        <v>4.1582611908585463E-8</v>
      </c>
    </row>
    <row r="73" spans="2:12" s="140" customFormat="1">
      <c r="B73" s="87" t="s">
        <v>3295</v>
      </c>
      <c r="C73" s="84" t="s">
        <v>3302</v>
      </c>
      <c r="D73" s="84">
        <v>91</v>
      </c>
      <c r="E73" s="84" t="s">
        <v>3297</v>
      </c>
      <c r="F73" s="84" t="s">
        <v>3298</v>
      </c>
      <c r="G73" s="97" t="s">
        <v>185</v>
      </c>
      <c r="H73" s="98">
        <v>0</v>
      </c>
      <c r="I73" s="98">
        <v>0</v>
      </c>
      <c r="J73" s="94">
        <v>622.17985999999996</v>
      </c>
      <c r="K73" s="95">
        <f t="shared" si="3"/>
        <v>1.2045658023115724E-4</v>
      </c>
      <c r="L73" s="95">
        <f>J73/'סכום נכסי הקרן'!$C$42</f>
        <v>9.4937741384728981E-6</v>
      </c>
    </row>
    <row r="74" spans="2:12" s="140" customFormat="1">
      <c r="B74" s="87" t="s">
        <v>3295</v>
      </c>
      <c r="C74" s="84" t="s">
        <v>3303</v>
      </c>
      <c r="D74" s="84">
        <v>91</v>
      </c>
      <c r="E74" s="84" t="s">
        <v>3297</v>
      </c>
      <c r="F74" s="84" t="s">
        <v>3298</v>
      </c>
      <c r="G74" s="97" t="s">
        <v>3622</v>
      </c>
      <c r="H74" s="98">
        <v>0</v>
      </c>
      <c r="I74" s="98">
        <v>0</v>
      </c>
      <c r="J74" s="94">
        <v>6.23</v>
      </c>
      <c r="K74" s="95">
        <f t="shared" si="3"/>
        <v>1.2061536270880091E-6</v>
      </c>
      <c r="L74" s="95">
        <f>J74/'סכום נכסי הקרן'!$C$42</f>
        <v>9.5062885646420898E-8</v>
      </c>
    </row>
    <row r="75" spans="2:12" s="140" customFormat="1">
      <c r="B75" s="87" t="s">
        <v>3295</v>
      </c>
      <c r="C75" s="84" t="s">
        <v>3304</v>
      </c>
      <c r="D75" s="84">
        <v>91</v>
      </c>
      <c r="E75" s="84" t="s">
        <v>3297</v>
      </c>
      <c r="F75" s="84" t="s">
        <v>3298</v>
      </c>
      <c r="G75" s="97" t="s">
        <v>183</v>
      </c>
      <c r="H75" s="98">
        <v>0</v>
      </c>
      <c r="I75" s="98">
        <v>0</v>
      </c>
      <c r="J75" s="94">
        <v>21460.82</v>
      </c>
      <c r="K75" s="95">
        <f t="shared" si="3"/>
        <v>4.1549030310245403E-3</v>
      </c>
      <c r="L75" s="95">
        <f>J75/'סכום נכסי הקרן'!$C$42</f>
        <v>3.2746829494998753E-4</v>
      </c>
    </row>
    <row r="76" spans="2:12" s="140" customFormat="1">
      <c r="B76" s="87" t="s">
        <v>3295</v>
      </c>
      <c r="C76" s="84" t="s">
        <v>3305</v>
      </c>
      <c r="D76" s="84">
        <v>91</v>
      </c>
      <c r="E76" s="84" t="s">
        <v>3297</v>
      </c>
      <c r="F76" s="84" t="s">
        <v>3298</v>
      </c>
      <c r="G76" s="97" t="s">
        <v>181</v>
      </c>
      <c r="H76" s="98">
        <v>0</v>
      </c>
      <c r="I76" s="98">
        <v>0</v>
      </c>
      <c r="J76" s="94">
        <v>155029.99</v>
      </c>
      <c r="K76" s="95">
        <f t="shared" si="3"/>
        <v>3.0014443779441052E-2</v>
      </c>
      <c r="L76" s="95">
        <f>J76/'סכום נכסי הקרן'!$C$42</f>
        <v>2.365585587662243E-3</v>
      </c>
    </row>
    <row r="77" spans="2:12" s="140" customFormat="1">
      <c r="B77" s="87" t="s">
        <v>3295</v>
      </c>
      <c r="C77" s="84" t="s">
        <v>3306</v>
      </c>
      <c r="D77" s="84">
        <v>91</v>
      </c>
      <c r="E77" s="84" t="s">
        <v>3297</v>
      </c>
      <c r="F77" s="84" t="s">
        <v>3298</v>
      </c>
      <c r="G77" s="97" t="s">
        <v>3307</v>
      </c>
      <c r="H77" s="98">
        <v>0</v>
      </c>
      <c r="I77" s="98">
        <v>0</v>
      </c>
      <c r="J77" s="94">
        <v>19.495439999999999</v>
      </c>
      <c r="K77" s="95">
        <f t="shared" si="3"/>
        <v>3.7743973784392703E-6</v>
      </c>
      <c r="L77" s="95">
        <f>J77/'סכום נכסי הקרן'!$C$42</f>
        <v>2.974787774232198E-7</v>
      </c>
    </row>
    <row r="78" spans="2:12" s="140" customFormat="1">
      <c r="B78" s="87" t="s">
        <v>3295</v>
      </c>
      <c r="C78" s="84" t="s">
        <v>3308</v>
      </c>
      <c r="D78" s="84">
        <v>91</v>
      </c>
      <c r="E78" s="84" t="s">
        <v>3297</v>
      </c>
      <c r="F78" s="84" t="s">
        <v>3298</v>
      </c>
      <c r="G78" s="97" t="s">
        <v>188</v>
      </c>
      <c r="H78" s="98">
        <v>0</v>
      </c>
      <c r="I78" s="98">
        <v>0</v>
      </c>
      <c r="J78" s="94">
        <v>37.46</v>
      </c>
      <c r="K78" s="95">
        <f t="shared" si="3"/>
        <v>7.2524100916078364E-6</v>
      </c>
      <c r="L78" s="95">
        <f>J78/'סכום נכסי הקרן'!$C$42</f>
        <v>5.7159802509067836E-7</v>
      </c>
    </row>
    <row r="79" spans="2:12" s="140" customFormat="1">
      <c r="B79" s="87" t="s">
        <v>3295</v>
      </c>
      <c r="C79" s="84" t="s">
        <v>3309</v>
      </c>
      <c r="D79" s="84">
        <v>91</v>
      </c>
      <c r="E79" s="84" t="s">
        <v>3297</v>
      </c>
      <c r="F79" s="84" t="s">
        <v>3298</v>
      </c>
      <c r="G79" s="97" t="s">
        <v>191</v>
      </c>
      <c r="H79" s="98">
        <v>0</v>
      </c>
      <c r="I79" s="98">
        <v>0</v>
      </c>
      <c r="J79" s="94">
        <v>38669.268320000003</v>
      </c>
      <c r="K79" s="95">
        <f t="shared" si="3"/>
        <v>7.4865294126817729E-3</v>
      </c>
      <c r="L79" s="95">
        <f>J79/'סכום נכסי הקרן'!$C$42</f>
        <v>5.9005011754974734E-4</v>
      </c>
    </row>
    <row r="80" spans="2:12" s="140" customFormat="1">
      <c r="B80" s="87" t="s">
        <v>3295</v>
      </c>
      <c r="C80" s="84" t="s">
        <v>3310</v>
      </c>
      <c r="D80" s="84">
        <v>91</v>
      </c>
      <c r="E80" s="84" t="s">
        <v>3297</v>
      </c>
      <c r="F80" s="84" t="s">
        <v>3298</v>
      </c>
      <c r="G80" s="97" t="s">
        <v>186</v>
      </c>
      <c r="H80" s="98">
        <v>0</v>
      </c>
      <c r="I80" s="98">
        <v>0</v>
      </c>
      <c r="J80" s="94">
        <v>174.16</v>
      </c>
      <c r="K80" s="95">
        <f t="shared" si="3"/>
        <v>3.3718092406685017E-5</v>
      </c>
      <c r="L80" s="95">
        <f>J80/'סכום נכסי הקרן'!$C$42</f>
        <v>2.6574883088572489E-6</v>
      </c>
    </row>
    <row r="81" spans="2:12" s="140" customFormat="1">
      <c r="B81" s="87" t="s">
        <v>3295</v>
      </c>
      <c r="C81" s="84" t="s">
        <v>3311</v>
      </c>
      <c r="D81" s="84">
        <v>91</v>
      </c>
      <c r="E81" s="84" t="s">
        <v>3297</v>
      </c>
      <c r="F81" s="84" t="s">
        <v>3298</v>
      </c>
      <c r="G81" s="97" t="s">
        <v>184</v>
      </c>
      <c r="H81" s="98">
        <v>0</v>
      </c>
      <c r="I81" s="98">
        <v>0</v>
      </c>
      <c r="J81" s="94">
        <v>9901.67</v>
      </c>
      <c r="K81" s="95">
        <f t="shared" si="3"/>
        <v>1.9170040424925404E-3</v>
      </c>
      <c r="L81" s="95">
        <f>J81/'סכום נכסי הקרן'!$C$42</f>
        <v>1.5108849485049699E-4</v>
      </c>
    </row>
    <row r="82" spans="2:12" s="140" customFormat="1">
      <c r="B82" s="83"/>
      <c r="C82" s="84"/>
      <c r="D82" s="84"/>
      <c r="E82" s="84"/>
      <c r="F82" s="84"/>
      <c r="G82" s="84"/>
      <c r="H82" s="84"/>
      <c r="I82" s="84"/>
      <c r="J82" s="84"/>
      <c r="K82" s="95"/>
      <c r="L82" s="84"/>
    </row>
    <row r="83" spans="2:12" s="143" customFormat="1">
      <c r="B83" s="123" t="s">
        <v>50</v>
      </c>
      <c r="C83" s="124"/>
      <c r="D83" s="124"/>
      <c r="E83" s="124"/>
      <c r="F83" s="124"/>
      <c r="G83" s="124"/>
      <c r="H83" s="124"/>
      <c r="I83" s="124"/>
      <c r="J83" s="125">
        <f>SUM(J84:J85)</f>
        <v>889315.8</v>
      </c>
      <c r="K83" s="126">
        <f t="shared" ref="K83:K85" si="4">J83/$J$10</f>
        <v>0.1721751970781179</v>
      </c>
      <c r="L83" s="126">
        <f>J83/'סכום נכסי הקרן'!$C$42</f>
        <v>1.3569972102561046E-2</v>
      </c>
    </row>
    <row r="84" spans="2:12" s="140" customFormat="1">
      <c r="B84" s="87" t="s">
        <v>3313</v>
      </c>
      <c r="C84" s="84" t="s">
        <v>3314</v>
      </c>
      <c r="D84" s="84"/>
      <c r="E84" s="84" t="s">
        <v>283</v>
      </c>
      <c r="F84" s="84"/>
      <c r="G84" s="97"/>
      <c r="H84" s="98">
        <v>0</v>
      </c>
      <c r="I84" s="98">
        <v>0</v>
      </c>
      <c r="J84" s="94">
        <v>765560.83000000007</v>
      </c>
      <c r="K84" s="95">
        <f t="shared" si="4"/>
        <v>0.14821572582038631</v>
      </c>
      <c r="L84" s="95">
        <f>J84/'סכום נכסי הקרן'!$C$42</f>
        <v>1.16816086095777E-2</v>
      </c>
    </row>
    <row r="85" spans="2:12" s="140" customFormat="1">
      <c r="B85" s="87" t="s">
        <v>3315</v>
      </c>
      <c r="C85" s="84" t="s">
        <v>3316</v>
      </c>
      <c r="D85" s="84"/>
      <c r="E85" s="84" t="s">
        <v>283</v>
      </c>
      <c r="F85" s="84"/>
      <c r="G85" s="97"/>
      <c r="H85" s="98">
        <v>0</v>
      </c>
      <c r="I85" s="98">
        <v>0</v>
      </c>
      <c r="J85" s="94">
        <v>123754.97</v>
      </c>
      <c r="K85" s="95">
        <f t="shared" si="4"/>
        <v>2.3959471257731579E-2</v>
      </c>
      <c r="L85" s="95">
        <f>J85/'סכום נכסי הקרן'!$C$42</f>
        <v>1.8883634929833463E-3</v>
      </c>
    </row>
    <row r="86" spans="2:12" s="140" customFormat="1">
      <c r="B86" s="144"/>
      <c r="C86" s="144"/>
    </row>
    <row r="87" spans="2:12" s="140" customFormat="1">
      <c r="B87" s="144"/>
      <c r="C87" s="144"/>
    </row>
    <row r="88" spans="2:12" s="140" customFormat="1">
      <c r="B88" s="144"/>
      <c r="C88" s="144"/>
    </row>
    <row r="89" spans="2:12" s="140" customFormat="1">
      <c r="B89" s="145" t="s">
        <v>276</v>
      </c>
      <c r="C89" s="144"/>
    </row>
    <row r="90" spans="2:12" s="140" customFormat="1">
      <c r="B90" s="146"/>
      <c r="C90" s="144"/>
    </row>
    <row r="91" spans="2:12" s="140" customFormat="1">
      <c r="B91" s="144"/>
      <c r="C91" s="144"/>
    </row>
    <row r="92" spans="2:12" s="140" customFormat="1">
      <c r="B92" s="144"/>
      <c r="C92" s="144"/>
    </row>
    <row r="93" spans="2:12" s="140" customFormat="1">
      <c r="B93" s="144"/>
      <c r="C93" s="144"/>
    </row>
    <row r="94" spans="2:12" s="140" customFormat="1">
      <c r="B94" s="144"/>
      <c r="C94" s="144"/>
    </row>
    <row r="95" spans="2:12">
      <c r="D95" s="1"/>
    </row>
    <row r="96" spans="2:12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4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90" zoomScaleNormal="90" workbookViewId="0">
      <selection activeCell="I24" sqref="I24"/>
    </sheetView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41.710937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197</v>
      </c>
      <c r="C1" s="78" t="s" vm="1">
        <v>277</v>
      </c>
    </row>
    <row r="2" spans="2:18">
      <c r="B2" s="57" t="s">
        <v>196</v>
      </c>
      <c r="C2" s="78" t="s">
        <v>278</v>
      </c>
    </row>
    <row r="3" spans="2:18">
      <c r="B3" s="57" t="s">
        <v>198</v>
      </c>
      <c r="C3" s="78" t="s">
        <v>279</v>
      </c>
    </row>
    <row r="4" spans="2:18">
      <c r="B4" s="57" t="s">
        <v>199</v>
      </c>
      <c r="C4" s="78" t="s">
        <v>280</v>
      </c>
    </row>
    <row r="6" spans="2:18" ht="26.25" customHeight="1">
      <c r="B6" s="179" t="s">
        <v>238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2:18" s="3" customFormat="1" ht="78.75">
      <c r="B7" s="23" t="s">
        <v>136</v>
      </c>
      <c r="C7" s="31" t="s">
        <v>52</v>
      </c>
      <c r="D7" s="31" t="s">
        <v>76</v>
      </c>
      <c r="E7" s="31" t="s">
        <v>15</v>
      </c>
      <c r="F7" s="31" t="s">
        <v>77</v>
      </c>
      <c r="G7" s="31" t="s">
        <v>122</v>
      </c>
      <c r="H7" s="31" t="s">
        <v>18</v>
      </c>
      <c r="I7" s="31" t="s">
        <v>121</v>
      </c>
      <c r="J7" s="31" t="s">
        <v>17</v>
      </c>
      <c r="K7" s="31" t="s">
        <v>235</v>
      </c>
      <c r="L7" s="31" t="s">
        <v>260</v>
      </c>
      <c r="M7" s="31" t="s">
        <v>236</v>
      </c>
      <c r="N7" s="31" t="s">
        <v>68</v>
      </c>
      <c r="O7" s="31" t="s">
        <v>200</v>
      </c>
      <c r="P7" s="32" t="s">
        <v>202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267</v>
      </c>
      <c r="M8" s="33" t="s">
        <v>263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1" t="s">
        <v>240</v>
      </c>
      <c r="C10" s="82"/>
      <c r="D10" s="82"/>
      <c r="E10" s="82"/>
      <c r="F10" s="82"/>
      <c r="G10" s="82"/>
      <c r="H10" s="91">
        <v>1.2214466026763606</v>
      </c>
      <c r="I10" s="82"/>
      <c r="J10" s="82"/>
      <c r="K10" s="104">
        <v>7.1830756985649988E-2</v>
      </c>
      <c r="L10" s="91"/>
      <c r="M10" s="91">
        <v>263834.15524999995</v>
      </c>
      <c r="N10" s="82"/>
      <c r="O10" s="92">
        <v>1</v>
      </c>
      <c r="P10" s="92">
        <f>M10/'סכום נכסי הקרן'!$C$42</f>
        <v>4.0258163932826328E-3</v>
      </c>
      <c r="Q10" s="147"/>
    </row>
    <row r="11" spans="2:18" s="100" customFormat="1" ht="20.25" customHeight="1">
      <c r="B11" s="81" t="s">
        <v>254</v>
      </c>
      <c r="C11" s="82"/>
      <c r="D11" s="82"/>
      <c r="E11" s="82"/>
      <c r="F11" s="82"/>
      <c r="G11" s="82"/>
      <c r="H11" s="91">
        <v>1.2214466026763606</v>
      </c>
      <c r="I11" s="82"/>
      <c r="J11" s="82"/>
      <c r="K11" s="104">
        <v>7.1830756985649988E-2</v>
      </c>
      <c r="L11" s="91"/>
      <c r="M11" s="91">
        <v>263834.15524999995</v>
      </c>
      <c r="N11" s="82"/>
      <c r="O11" s="92">
        <v>1</v>
      </c>
      <c r="P11" s="92">
        <f>M11/'סכום נכסי הקרן'!$C$42</f>
        <v>4.0258163932826328E-3</v>
      </c>
      <c r="Q11" s="143"/>
    </row>
    <row r="12" spans="2:18">
      <c r="B12" s="102" t="s">
        <v>36</v>
      </c>
      <c r="C12" s="82"/>
      <c r="D12" s="82"/>
      <c r="E12" s="82"/>
      <c r="F12" s="82"/>
      <c r="G12" s="82"/>
      <c r="H12" s="91">
        <v>1.2214466026763606</v>
      </c>
      <c r="I12" s="82"/>
      <c r="J12" s="82"/>
      <c r="K12" s="104">
        <v>7.1830756985649988E-2</v>
      </c>
      <c r="L12" s="91"/>
      <c r="M12" s="91">
        <v>263834.15524999995</v>
      </c>
      <c r="N12" s="82"/>
      <c r="O12" s="92">
        <v>1</v>
      </c>
      <c r="P12" s="92">
        <f>M12/'סכום נכסי הקרן'!$C$42</f>
        <v>4.0258163932826328E-3</v>
      </c>
      <c r="Q12" s="140"/>
    </row>
    <row r="13" spans="2:18">
      <c r="B13" s="87" t="s">
        <v>3436</v>
      </c>
      <c r="C13" s="84">
        <v>3987</v>
      </c>
      <c r="D13" s="97" t="s">
        <v>368</v>
      </c>
      <c r="E13" s="84" t="s">
        <v>1876</v>
      </c>
      <c r="F13" s="84" t="s">
        <v>3312</v>
      </c>
      <c r="G13" s="107">
        <v>39930</v>
      </c>
      <c r="H13" s="94">
        <v>0.31999999999999995</v>
      </c>
      <c r="I13" s="97" t="s">
        <v>182</v>
      </c>
      <c r="J13" s="98">
        <v>6.2E-2</v>
      </c>
      <c r="K13" s="98">
        <v>6.1999999999999993E-2</v>
      </c>
      <c r="L13" s="94">
        <v>93000000</v>
      </c>
      <c r="M13" s="94">
        <v>109484.51992000001</v>
      </c>
      <c r="N13" s="84"/>
      <c r="O13" s="95">
        <v>0.41497477768280733</v>
      </c>
      <c r="P13" s="95">
        <f>M13/'סכום נכסי הקרן'!$C$42</f>
        <v>1.6706122627942618E-3</v>
      </c>
      <c r="Q13" s="140"/>
    </row>
    <row r="14" spans="2:18">
      <c r="B14" s="87" t="s">
        <v>3437</v>
      </c>
      <c r="C14" s="84" t="s">
        <v>3438</v>
      </c>
      <c r="D14" s="97" t="s">
        <v>368</v>
      </c>
      <c r="E14" s="84" t="s">
        <v>3324</v>
      </c>
      <c r="F14" s="84" t="s">
        <v>3312</v>
      </c>
      <c r="G14" s="107">
        <v>40065</v>
      </c>
      <c r="H14" s="94">
        <v>0.69</v>
      </c>
      <c r="I14" s="97" t="s">
        <v>182</v>
      </c>
      <c r="J14" s="98">
        <v>6.25E-2</v>
      </c>
      <c r="K14" s="98">
        <v>6.239999999999999E-2</v>
      </c>
      <c r="L14" s="94">
        <v>55800000</v>
      </c>
      <c r="M14" s="94">
        <v>62185.928740000003</v>
      </c>
      <c r="N14" s="84"/>
      <c r="O14" s="95">
        <v>0.23570082759404221</v>
      </c>
      <c r="P14" s="95">
        <f>M14/'סכום נכסי הקרן'!$C$42</f>
        <v>9.4888825563837857E-4</v>
      </c>
      <c r="Q14" s="140"/>
    </row>
    <row r="15" spans="2:18">
      <c r="B15" s="87" t="s">
        <v>3439</v>
      </c>
      <c r="C15" s="84">
        <v>8745</v>
      </c>
      <c r="D15" s="97" t="s">
        <v>368</v>
      </c>
      <c r="E15" s="84" t="s">
        <v>982</v>
      </c>
      <c r="F15" s="84" t="s">
        <v>3312</v>
      </c>
      <c r="G15" s="107">
        <v>39902</v>
      </c>
      <c r="H15" s="94">
        <v>2.67</v>
      </c>
      <c r="I15" s="97" t="s">
        <v>182</v>
      </c>
      <c r="J15" s="98">
        <v>8.6999999999999994E-2</v>
      </c>
      <c r="K15" s="98">
        <v>8.9900000000000008E-2</v>
      </c>
      <c r="L15" s="94">
        <v>80000000</v>
      </c>
      <c r="M15" s="94">
        <v>90887.546300000002</v>
      </c>
      <c r="N15" s="84"/>
      <c r="O15" s="95">
        <v>0.34448741564138335</v>
      </c>
      <c r="P15" s="95">
        <f>M15/'סכום נכסי הקרן'!$C$42</f>
        <v>1.3868430851686491E-3</v>
      </c>
      <c r="Q15" s="140"/>
    </row>
    <row r="16" spans="2:18">
      <c r="B16" s="87" t="s">
        <v>3440</v>
      </c>
      <c r="C16" s="84" t="s">
        <v>3441</v>
      </c>
      <c r="D16" s="97" t="s">
        <v>633</v>
      </c>
      <c r="E16" s="84" t="s">
        <v>683</v>
      </c>
      <c r="F16" s="84" t="s">
        <v>180</v>
      </c>
      <c r="G16" s="107">
        <v>40174</v>
      </c>
      <c r="H16" s="94">
        <v>1.29</v>
      </c>
      <c r="I16" s="97" t="s">
        <v>182</v>
      </c>
      <c r="J16" s="98">
        <v>7.0900000000000005E-2</v>
      </c>
      <c r="K16" s="98">
        <v>8.7900000000000006E-2</v>
      </c>
      <c r="L16" s="94">
        <v>1045442.95</v>
      </c>
      <c r="M16" s="94">
        <v>1276.16029</v>
      </c>
      <c r="N16" s="95">
        <v>9.2376347621790263E-3</v>
      </c>
      <c r="O16" s="95">
        <v>4.8369790817673151E-3</v>
      </c>
      <c r="P16" s="95">
        <f>M16/'סכום נכסי הקרן'!$C$42</f>
        <v>1.9472789681344034E-5</v>
      </c>
      <c r="Q16" s="140"/>
    </row>
    <row r="17" spans="2:17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94"/>
      <c r="M17" s="84"/>
      <c r="N17" s="84"/>
      <c r="O17" s="95"/>
      <c r="P17" s="84"/>
      <c r="Q17" s="140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40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40"/>
    </row>
    <row r="20" spans="2:17">
      <c r="B20" s="99" t="s">
        <v>276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40"/>
    </row>
    <row r="21" spans="2:17">
      <c r="B21" s="99" t="s">
        <v>132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40"/>
    </row>
    <row r="22" spans="2:17">
      <c r="B22" s="99" t="s">
        <v>266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90" zoomScaleNormal="90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1.710937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197</v>
      </c>
      <c r="C1" s="78" t="s" vm="1">
        <v>277</v>
      </c>
    </row>
    <row r="2" spans="2:18">
      <c r="B2" s="57" t="s">
        <v>196</v>
      </c>
      <c r="C2" s="78" t="s">
        <v>278</v>
      </c>
    </row>
    <row r="3" spans="2:18">
      <c r="B3" s="57" t="s">
        <v>198</v>
      </c>
      <c r="C3" s="78" t="s">
        <v>279</v>
      </c>
    </row>
    <row r="4" spans="2:18">
      <c r="B4" s="57" t="s">
        <v>199</v>
      </c>
      <c r="C4" s="78" t="s">
        <v>280</v>
      </c>
    </row>
    <row r="6" spans="2:18" ht="26.25" customHeight="1">
      <c r="B6" s="179" t="s">
        <v>242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2:18" s="3" customFormat="1" ht="78.75">
      <c r="B7" s="23" t="s">
        <v>136</v>
      </c>
      <c r="C7" s="31" t="s">
        <v>52</v>
      </c>
      <c r="D7" s="31" t="s">
        <v>76</v>
      </c>
      <c r="E7" s="31" t="s">
        <v>15</v>
      </c>
      <c r="F7" s="31" t="s">
        <v>77</v>
      </c>
      <c r="G7" s="31" t="s">
        <v>122</v>
      </c>
      <c r="H7" s="31" t="s">
        <v>18</v>
      </c>
      <c r="I7" s="31" t="s">
        <v>121</v>
      </c>
      <c r="J7" s="31" t="s">
        <v>17</v>
      </c>
      <c r="K7" s="31" t="s">
        <v>235</v>
      </c>
      <c r="L7" s="31" t="s">
        <v>260</v>
      </c>
      <c r="M7" s="31" t="s">
        <v>236</v>
      </c>
      <c r="N7" s="31" t="s">
        <v>68</v>
      </c>
      <c r="O7" s="31" t="s">
        <v>200</v>
      </c>
      <c r="P7" s="32" t="s">
        <v>202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267</v>
      </c>
      <c r="M8" s="33" t="s">
        <v>263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142" customFormat="1" ht="18" customHeight="1">
      <c r="B10" s="121" t="s">
        <v>241</v>
      </c>
      <c r="C10" s="82"/>
      <c r="D10" s="82"/>
      <c r="E10" s="82"/>
      <c r="F10" s="82"/>
      <c r="G10" s="82"/>
      <c r="H10" s="91">
        <v>3.6300000000000003</v>
      </c>
      <c r="I10" s="82"/>
      <c r="J10" s="82"/>
      <c r="K10" s="104">
        <v>8.840000000000002E-2</v>
      </c>
      <c r="L10" s="91"/>
      <c r="M10" s="91">
        <v>16057.7207</v>
      </c>
      <c r="N10" s="82"/>
      <c r="O10" s="92">
        <v>1</v>
      </c>
      <c r="P10" s="92">
        <f>M10/'סכום נכסי הקרן'!$C$42</f>
        <v>2.4502299625140701E-4</v>
      </c>
      <c r="Q10" s="147"/>
    </row>
    <row r="11" spans="2:18" s="143" customFormat="1" ht="20.25" customHeight="1">
      <c r="B11" s="81" t="s">
        <v>33</v>
      </c>
      <c r="C11" s="82"/>
      <c r="D11" s="82"/>
      <c r="E11" s="82"/>
      <c r="F11" s="82"/>
      <c r="G11" s="82"/>
      <c r="H11" s="91">
        <v>3.6300000000000003</v>
      </c>
      <c r="I11" s="82"/>
      <c r="J11" s="82"/>
      <c r="K11" s="104">
        <v>8.840000000000002E-2</v>
      </c>
      <c r="L11" s="91"/>
      <c r="M11" s="91">
        <v>16057.7207</v>
      </c>
      <c r="N11" s="82"/>
      <c r="O11" s="92">
        <v>1</v>
      </c>
      <c r="P11" s="92">
        <f>M11/'סכום נכסי הקרן'!$C$42</f>
        <v>2.4502299625140701E-4</v>
      </c>
    </row>
    <row r="12" spans="2:18" s="140" customFormat="1">
      <c r="B12" s="102" t="s">
        <v>36</v>
      </c>
      <c r="C12" s="82"/>
      <c r="D12" s="82"/>
      <c r="E12" s="82"/>
      <c r="F12" s="82"/>
      <c r="G12" s="82"/>
      <c r="H12" s="91">
        <v>3.6300000000000003</v>
      </c>
      <c r="I12" s="82"/>
      <c r="J12" s="82"/>
      <c r="K12" s="104">
        <v>8.840000000000002E-2</v>
      </c>
      <c r="L12" s="91"/>
      <c r="M12" s="91">
        <v>16057.7207</v>
      </c>
      <c r="N12" s="82"/>
      <c r="O12" s="92">
        <v>1</v>
      </c>
      <c r="P12" s="92">
        <f>M12/'סכום נכסי הקרן'!$C$42</f>
        <v>2.4502299625140701E-4</v>
      </c>
    </row>
    <row r="13" spans="2:18" s="140" customFormat="1">
      <c r="B13" s="101" t="s">
        <v>3619</v>
      </c>
      <c r="C13" s="84" t="s">
        <v>3442</v>
      </c>
      <c r="D13" s="97" t="s">
        <v>633</v>
      </c>
      <c r="E13" s="84" t="s">
        <v>683</v>
      </c>
      <c r="F13" s="84" t="s">
        <v>180</v>
      </c>
      <c r="G13" s="107">
        <v>40618</v>
      </c>
      <c r="H13" s="94">
        <v>3.6300000000000003</v>
      </c>
      <c r="I13" s="97" t="s">
        <v>182</v>
      </c>
      <c r="J13" s="98">
        <v>7.1500000000000008E-2</v>
      </c>
      <c r="K13" s="98">
        <v>8.840000000000002E-2</v>
      </c>
      <c r="L13" s="94">
        <v>15615617.98</v>
      </c>
      <c r="M13" s="94">
        <v>16057.7207</v>
      </c>
      <c r="N13" s="84"/>
      <c r="O13" s="95">
        <v>1</v>
      </c>
      <c r="P13" s="95">
        <f>M13/'סכום נכסי הקרן'!$C$42</f>
        <v>2.4502299625140701E-4</v>
      </c>
    </row>
    <row r="14" spans="2:18"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94"/>
      <c r="M14" s="94"/>
      <c r="N14" s="84"/>
      <c r="O14" s="95"/>
      <c r="P14" s="84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99" t="s">
        <v>276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99" t="s">
        <v>132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99" t="s">
        <v>266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I22" sqref="I22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197</v>
      </c>
      <c r="C1" s="78" t="s" vm="1">
        <v>277</v>
      </c>
    </row>
    <row r="2" spans="2:53">
      <c r="B2" s="57" t="s">
        <v>196</v>
      </c>
      <c r="C2" s="78" t="s">
        <v>278</v>
      </c>
    </row>
    <row r="3" spans="2:53">
      <c r="B3" s="57" t="s">
        <v>198</v>
      </c>
      <c r="C3" s="78" t="s">
        <v>279</v>
      </c>
    </row>
    <row r="4" spans="2:53">
      <c r="B4" s="57" t="s">
        <v>199</v>
      </c>
      <c r="C4" s="78" t="s">
        <v>280</v>
      </c>
    </row>
    <row r="6" spans="2:53" ht="21.75" customHeight="1">
      <c r="B6" s="170" t="s">
        <v>227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</row>
    <row r="7" spans="2:53" ht="27.75" customHeight="1">
      <c r="B7" s="173" t="s">
        <v>106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5"/>
      <c r="AU7" s="3"/>
      <c r="AV7" s="3"/>
    </row>
    <row r="8" spans="2:53" s="3" customFormat="1" ht="66" customHeight="1">
      <c r="B8" s="23" t="s">
        <v>135</v>
      </c>
      <c r="C8" s="31" t="s">
        <v>52</v>
      </c>
      <c r="D8" s="31" t="s">
        <v>139</v>
      </c>
      <c r="E8" s="31" t="s">
        <v>15</v>
      </c>
      <c r="F8" s="31" t="s">
        <v>77</v>
      </c>
      <c r="G8" s="31" t="s">
        <v>122</v>
      </c>
      <c r="H8" s="31" t="s">
        <v>18</v>
      </c>
      <c r="I8" s="31" t="s">
        <v>121</v>
      </c>
      <c r="J8" s="31" t="s">
        <v>17</v>
      </c>
      <c r="K8" s="31" t="s">
        <v>19</v>
      </c>
      <c r="L8" s="31" t="s">
        <v>260</v>
      </c>
      <c r="M8" s="31" t="s">
        <v>259</v>
      </c>
      <c r="N8" s="31" t="s">
        <v>275</v>
      </c>
      <c r="O8" s="31" t="s">
        <v>73</v>
      </c>
      <c r="P8" s="31" t="s">
        <v>262</v>
      </c>
      <c r="Q8" s="31" t="s">
        <v>200</v>
      </c>
      <c r="R8" s="72" t="s">
        <v>202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267</v>
      </c>
      <c r="M9" s="33"/>
      <c r="N9" s="17" t="s">
        <v>263</v>
      </c>
      <c r="O9" s="33" t="s">
        <v>268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133</v>
      </c>
      <c r="R10" s="21" t="s">
        <v>134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42" customFormat="1" ht="18" customHeight="1">
      <c r="B11" s="79" t="s">
        <v>29</v>
      </c>
      <c r="C11" s="80"/>
      <c r="D11" s="80"/>
      <c r="E11" s="80"/>
      <c r="F11" s="80"/>
      <c r="G11" s="80"/>
      <c r="H11" s="88">
        <v>8.2856313085776367</v>
      </c>
      <c r="I11" s="80"/>
      <c r="J11" s="80"/>
      <c r="K11" s="89">
        <v>1.1683433155131933E-2</v>
      </c>
      <c r="L11" s="88"/>
      <c r="M11" s="90"/>
      <c r="N11" s="80"/>
      <c r="O11" s="88">
        <v>4550293.2895375332</v>
      </c>
      <c r="P11" s="80"/>
      <c r="Q11" s="89">
        <v>1</v>
      </c>
      <c r="R11" s="89">
        <f>O11/'סכום נכסי הקרן'!$C$42</f>
        <v>6.9432425464042186E-2</v>
      </c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U11" s="140"/>
      <c r="AV11" s="140"/>
      <c r="AW11" s="148"/>
      <c r="BA11" s="140"/>
    </row>
    <row r="12" spans="2:53" s="140" customFormat="1" ht="22.5" customHeight="1">
      <c r="B12" s="81" t="s">
        <v>254</v>
      </c>
      <c r="C12" s="82"/>
      <c r="D12" s="82"/>
      <c r="E12" s="82"/>
      <c r="F12" s="82"/>
      <c r="G12" s="82"/>
      <c r="H12" s="91">
        <v>8.2856313085776332</v>
      </c>
      <c r="I12" s="82"/>
      <c r="J12" s="82"/>
      <c r="K12" s="92">
        <v>1.1683433155131928E-2</v>
      </c>
      <c r="L12" s="91"/>
      <c r="M12" s="93"/>
      <c r="N12" s="82"/>
      <c r="O12" s="91">
        <v>4550293.289537535</v>
      </c>
      <c r="P12" s="82"/>
      <c r="Q12" s="92">
        <v>1.0000000000000004</v>
      </c>
      <c r="R12" s="92">
        <f>O12/'סכום נכסי הקרן'!$C$42</f>
        <v>6.9432425464042213E-2</v>
      </c>
      <c r="AW12" s="142"/>
    </row>
    <row r="13" spans="2:53" s="143" customFormat="1">
      <c r="B13" s="123" t="s">
        <v>27</v>
      </c>
      <c r="C13" s="124"/>
      <c r="D13" s="124"/>
      <c r="E13" s="124"/>
      <c r="F13" s="124"/>
      <c r="G13" s="124"/>
      <c r="H13" s="125">
        <v>9.6405773622319426</v>
      </c>
      <c r="I13" s="124"/>
      <c r="J13" s="124"/>
      <c r="K13" s="126">
        <v>6.0471113931379579E-3</v>
      </c>
      <c r="L13" s="125"/>
      <c r="M13" s="127"/>
      <c r="N13" s="124"/>
      <c r="O13" s="125">
        <v>2364605.3990915297</v>
      </c>
      <c r="P13" s="124"/>
      <c r="Q13" s="126">
        <v>0.51965999741784885</v>
      </c>
      <c r="R13" s="126">
        <f>O13/'סכום נכסי הקרן'!$C$42</f>
        <v>3.6081254037359151E-2</v>
      </c>
    </row>
    <row r="14" spans="2:53" s="140" customFormat="1">
      <c r="B14" s="85" t="s">
        <v>26</v>
      </c>
      <c r="C14" s="82"/>
      <c r="D14" s="82"/>
      <c r="E14" s="82"/>
      <c r="F14" s="82"/>
      <c r="G14" s="82"/>
      <c r="H14" s="91">
        <v>9.6405773622319426</v>
      </c>
      <c r="I14" s="82"/>
      <c r="J14" s="82"/>
      <c r="K14" s="92">
        <v>6.0471113931379579E-3</v>
      </c>
      <c r="L14" s="91"/>
      <c r="M14" s="93"/>
      <c r="N14" s="82"/>
      <c r="O14" s="91">
        <v>2364605.3990915297</v>
      </c>
      <c r="P14" s="82"/>
      <c r="Q14" s="92">
        <v>0.51965999741784885</v>
      </c>
      <c r="R14" s="92">
        <f>O14/'סכום נכסי הקרן'!$C$42</f>
        <v>3.6081254037359151E-2</v>
      </c>
    </row>
    <row r="15" spans="2:53" s="140" customFormat="1">
      <c r="B15" s="86" t="s">
        <v>281</v>
      </c>
      <c r="C15" s="84" t="s">
        <v>282</v>
      </c>
      <c r="D15" s="97" t="s">
        <v>140</v>
      </c>
      <c r="E15" s="84" t="s">
        <v>283</v>
      </c>
      <c r="F15" s="84"/>
      <c r="G15" s="84"/>
      <c r="H15" s="94">
        <v>2.4699999999999789</v>
      </c>
      <c r="I15" s="97" t="s">
        <v>182</v>
      </c>
      <c r="J15" s="98">
        <v>0.04</v>
      </c>
      <c r="K15" s="95">
        <v>-3.8999999999999656E-3</v>
      </c>
      <c r="L15" s="94">
        <v>144315569.29861102</v>
      </c>
      <c r="M15" s="96">
        <v>148.08000000000001</v>
      </c>
      <c r="N15" s="84"/>
      <c r="O15" s="94">
        <v>213702.49405547103</v>
      </c>
      <c r="P15" s="95">
        <v>9.2820530444332767E-3</v>
      </c>
      <c r="Q15" s="95">
        <v>4.6964553811692997E-2</v>
      </c>
      <c r="R15" s="95">
        <f>O15/'סכום נכסי הקרן'!$C$42</f>
        <v>3.2608628819823728E-3</v>
      </c>
    </row>
    <row r="16" spans="2:53" s="140" customFormat="1" ht="20.25">
      <c r="B16" s="86" t="s">
        <v>284</v>
      </c>
      <c r="C16" s="84" t="s">
        <v>285</v>
      </c>
      <c r="D16" s="97" t="s">
        <v>140</v>
      </c>
      <c r="E16" s="84" t="s">
        <v>283</v>
      </c>
      <c r="F16" s="84"/>
      <c r="G16" s="84"/>
      <c r="H16" s="94">
        <v>5.1000000000000645</v>
      </c>
      <c r="I16" s="97" t="s">
        <v>182</v>
      </c>
      <c r="J16" s="98">
        <v>0.04</v>
      </c>
      <c r="K16" s="95">
        <v>2.2999999999999215E-3</v>
      </c>
      <c r="L16" s="94">
        <v>47487803.596796013</v>
      </c>
      <c r="M16" s="96">
        <v>151.94</v>
      </c>
      <c r="N16" s="84"/>
      <c r="O16" s="94">
        <v>72152.967426172021</v>
      </c>
      <c r="P16" s="95">
        <v>4.1574300095755766E-3</v>
      </c>
      <c r="Q16" s="95">
        <v>1.585677292320321E-2</v>
      </c>
      <c r="R16" s="95">
        <f>O16/'סכום נכסי הקרן'!$C$42</f>
        <v>1.1009742040905494E-3</v>
      </c>
      <c r="AU16" s="142"/>
    </row>
    <row r="17" spans="2:48" s="140" customFormat="1" ht="20.25">
      <c r="B17" s="86" t="s">
        <v>286</v>
      </c>
      <c r="C17" s="84" t="s">
        <v>287</v>
      </c>
      <c r="D17" s="97" t="s">
        <v>140</v>
      </c>
      <c r="E17" s="84" t="s">
        <v>283</v>
      </c>
      <c r="F17" s="84"/>
      <c r="G17" s="84"/>
      <c r="H17" s="94">
        <v>8.1499999999999666</v>
      </c>
      <c r="I17" s="97" t="s">
        <v>182</v>
      </c>
      <c r="J17" s="98">
        <v>7.4999999999999997E-3</v>
      </c>
      <c r="K17" s="95">
        <v>6.3999999999999543E-3</v>
      </c>
      <c r="L17" s="94">
        <v>219220564.67624</v>
      </c>
      <c r="M17" s="96">
        <v>102.75</v>
      </c>
      <c r="N17" s="84"/>
      <c r="O17" s="94">
        <v>225249.12979206408</v>
      </c>
      <c r="P17" s="95">
        <v>1.6558403698782247E-2</v>
      </c>
      <c r="Q17" s="95">
        <v>4.9502112382509122E-2</v>
      </c>
      <c r="R17" s="95">
        <f>O17/'סכום נכסי הקרן'!$C$42</f>
        <v>3.4370517283112043E-3</v>
      </c>
      <c r="AV17" s="142"/>
    </row>
    <row r="18" spans="2:48" s="140" customFormat="1">
      <c r="B18" s="86" t="s">
        <v>288</v>
      </c>
      <c r="C18" s="84" t="s">
        <v>289</v>
      </c>
      <c r="D18" s="97" t="s">
        <v>140</v>
      </c>
      <c r="E18" s="84" t="s">
        <v>283</v>
      </c>
      <c r="F18" s="84"/>
      <c r="G18" s="84"/>
      <c r="H18" s="94">
        <v>13.480000000000008</v>
      </c>
      <c r="I18" s="97" t="s">
        <v>182</v>
      </c>
      <c r="J18" s="98">
        <v>0.04</v>
      </c>
      <c r="K18" s="95">
        <v>1.2700000000000006E-2</v>
      </c>
      <c r="L18" s="94">
        <v>370977385.93880701</v>
      </c>
      <c r="M18" s="96">
        <v>172.7</v>
      </c>
      <c r="N18" s="84"/>
      <c r="O18" s="94">
        <v>640677.94165704923</v>
      </c>
      <c r="P18" s="95">
        <v>2.2869341947205035E-2</v>
      </c>
      <c r="Q18" s="95">
        <v>0.140799263012377</v>
      </c>
      <c r="R18" s="95">
        <f>O18/'סכום נכסי הקרן'!$C$42</f>
        <v>9.7760343344989384E-3</v>
      </c>
      <c r="AU18" s="148"/>
    </row>
    <row r="19" spans="2:48" s="140" customFormat="1">
      <c r="B19" s="86" t="s">
        <v>290</v>
      </c>
      <c r="C19" s="84" t="s">
        <v>291</v>
      </c>
      <c r="D19" s="97" t="s">
        <v>140</v>
      </c>
      <c r="E19" s="84" t="s">
        <v>283</v>
      </c>
      <c r="F19" s="84"/>
      <c r="G19" s="84"/>
      <c r="H19" s="94">
        <v>17.659999999999695</v>
      </c>
      <c r="I19" s="97" t="s">
        <v>182</v>
      </c>
      <c r="J19" s="98">
        <v>2.75E-2</v>
      </c>
      <c r="K19" s="95">
        <v>1.5399999999999801E-2</v>
      </c>
      <c r="L19" s="94">
        <v>116516464.59124</v>
      </c>
      <c r="M19" s="96">
        <v>133.19999999999999</v>
      </c>
      <c r="N19" s="84"/>
      <c r="O19" s="94">
        <v>155199.93004707797</v>
      </c>
      <c r="P19" s="95">
        <v>6.5921370816438771E-3</v>
      </c>
      <c r="Q19" s="95">
        <v>3.4107676180770236E-2</v>
      </c>
      <c r="R19" s="95">
        <f>O19/'סכום נכסי הקרן'!$C$42</f>
        <v>2.3681786841730167E-3</v>
      </c>
      <c r="AV19" s="148"/>
    </row>
    <row r="20" spans="2:48" s="140" customFormat="1">
      <c r="B20" s="86" t="s">
        <v>292</v>
      </c>
      <c r="C20" s="84" t="s">
        <v>293</v>
      </c>
      <c r="D20" s="97" t="s">
        <v>140</v>
      </c>
      <c r="E20" s="84" t="s">
        <v>283</v>
      </c>
      <c r="F20" s="84"/>
      <c r="G20" s="84"/>
      <c r="H20" s="94">
        <v>4.5799999999999317</v>
      </c>
      <c r="I20" s="97" t="s">
        <v>182</v>
      </c>
      <c r="J20" s="98">
        <v>1.7500000000000002E-2</v>
      </c>
      <c r="K20" s="95">
        <v>6.0000000000000222E-4</v>
      </c>
      <c r="L20" s="94">
        <v>82758772.425798029</v>
      </c>
      <c r="M20" s="96">
        <v>110.7</v>
      </c>
      <c r="N20" s="84"/>
      <c r="O20" s="94">
        <v>91613.958770583005</v>
      </c>
      <c r="P20" s="95">
        <v>5.7788080525908682E-3</v>
      </c>
      <c r="Q20" s="95">
        <v>2.0133638194538037E-2</v>
      </c>
      <c r="R20" s="95">
        <f>O20/'סכום נכסי הקרן'!$C$42</f>
        <v>1.3979273332622552E-3</v>
      </c>
    </row>
    <row r="21" spans="2:48" s="140" customFormat="1">
      <c r="B21" s="86" t="s">
        <v>294</v>
      </c>
      <c r="C21" s="84" t="s">
        <v>295</v>
      </c>
      <c r="D21" s="97" t="s">
        <v>140</v>
      </c>
      <c r="E21" s="84" t="s">
        <v>283</v>
      </c>
      <c r="F21" s="84"/>
      <c r="G21" s="84"/>
      <c r="H21" s="94">
        <v>0.83000000000000074</v>
      </c>
      <c r="I21" s="97" t="s">
        <v>182</v>
      </c>
      <c r="J21" s="98">
        <v>0.03</v>
      </c>
      <c r="K21" s="95">
        <v>-5.1999999999998766E-3</v>
      </c>
      <c r="L21" s="94">
        <v>161988193.60056198</v>
      </c>
      <c r="M21" s="96">
        <v>114.34</v>
      </c>
      <c r="N21" s="84"/>
      <c r="O21" s="94">
        <v>185217.29302778898</v>
      </c>
      <c r="P21" s="95">
        <v>1.0566566005216349E-2</v>
      </c>
      <c r="Q21" s="95">
        <v>4.070447358935262E-2</v>
      </c>
      <c r="R21" s="95">
        <f>O21/'סכום נכסי הקרן'!$C$42</f>
        <v>2.8262103285457999E-3</v>
      </c>
    </row>
    <row r="22" spans="2:48" s="140" customFormat="1">
      <c r="B22" s="86" t="s">
        <v>296</v>
      </c>
      <c r="C22" s="84" t="s">
        <v>297</v>
      </c>
      <c r="D22" s="97" t="s">
        <v>140</v>
      </c>
      <c r="E22" s="84" t="s">
        <v>283</v>
      </c>
      <c r="F22" s="84"/>
      <c r="G22" s="84"/>
      <c r="H22" s="94">
        <v>1.8299999999999967</v>
      </c>
      <c r="I22" s="97" t="s">
        <v>182</v>
      </c>
      <c r="J22" s="98">
        <v>1E-3</v>
      </c>
      <c r="K22" s="95">
        <v>-4.7000000000000722E-3</v>
      </c>
      <c r="L22" s="94">
        <v>212883479.50827599</v>
      </c>
      <c r="M22" s="96">
        <v>102.28</v>
      </c>
      <c r="N22" s="84"/>
      <c r="O22" s="94">
        <v>217737.21338393699</v>
      </c>
      <c r="P22" s="95">
        <v>1.4046671924731179E-2</v>
      </c>
      <c r="Q22" s="95">
        <v>4.7851248156812021E-2</v>
      </c>
      <c r="R22" s="95">
        <f>O22/'סכום נכסי הקרן'!$C$42</f>
        <v>3.3224282210092371E-3</v>
      </c>
    </row>
    <row r="23" spans="2:48" s="140" customFormat="1">
      <c r="B23" s="86" t="s">
        <v>298</v>
      </c>
      <c r="C23" s="84" t="s">
        <v>299</v>
      </c>
      <c r="D23" s="97" t="s">
        <v>140</v>
      </c>
      <c r="E23" s="84" t="s">
        <v>283</v>
      </c>
      <c r="F23" s="84"/>
      <c r="G23" s="84"/>
      <c r="H23" s="94">
        <v>6.6799999999999224</v>
      </c>
      <c r="I23" s="97" t="s">
        <v>182</v>
      </c>
      <c r="J23" s="98">
        <v>7.4999999999999997E-3</v>
      </c>
      <c r="K23" s="95">
        <v>4.0999999999999977E-3</v>
      </c>
      <c r="L23" s="94">
        <v>69228533.541932985</v>
      </c>
      <c r="M23" s="96">
        <v>103.21</v>
      </c>
      <c r="N23" s="84"/>
      <c r="O23" s="94">
        <v>71450.768403060996</v>
      </c>
      <c r="P23" s="95">
        <v>4.9671637577158763E-3</v>
      </c>
      <c r="Q23" s="95">
        <v>1.5702453414892483E-2</v>
      </c>
      <c r="R23" s="95">
        <f>O23/'סכום נכסי הקרן'!$C$42</f>
        <v>1.0902594263321173E-3</v>
      </c>
    </row>
    <row r="24" spans="2:48" s="140" customFormat="1">
      <c r="B24" s="86" t="s">
        <v>300</v>
      </c>
      <c r="C24" s="84" t="s">
        <v>301</v>
      </c>
      <c r="D24" s="97" t="s">
        <v>140</v>
      </c>
      <c r="E24" s="84" t="s">
        <v>283</v>
      </c>
      <c r="F24" s="84"/>
      <c r="G24" s="84"/>
      <c r="H24" s="94">
        <v>22.839999999999893</v>
      </c>
      <c r="I24" s="97" t="s">
        <v>182</v>
      </c>
      <c r="J24" s="98">
        <v>0.01</v>
      </c>
      <c r="K24" s="95">
        <v>1.7699999999999858E-2</v>
      </c>
      <c r="L24" s="94">
        <v>332780327.99880499</v>
      </c>
      <c r="M24" s="96">
        <v>85.41</v>
      </c>
      <c r="N24" s="84"/>
      <c r="O24" s="94">
        <v>284227.667048843</v>
      </c>
      <c r="P24" s="95">
        <v>3.0263715306988428E-2</v>
      </c>
      <c r="Q24" s="95">
        <v>6.2463592775957158E-2</v>
      </c>
      <c r="R24" s="95">
        <f>O24/'סכום נכסי הקרן'!$C$42</f>
        <v>4.3369987496329294E-3</v>
      </c>
    </row>
    <row r="25" spans="2:48" s="140" customFormat="1">
      <c r="B25" s="86" t="s">
        <v>302</v>
      </c>
      <c r="C25" s="84" t="s">
        <v>303</v>
      </c>
      <c r="D25" s="97" t="s">
        <v>140</v>
      </c>
      <c r="E25" s="84" t="s">
        <v>283</v>
      </c>
      <c r="F25" s="84"/>
      <c r="G25" s="84"/>
      <c r="H25" s="94">
        <v>3.599999999999981</v>
      </c>
      <c r="I25" s="97" t="s">
        <v>182</v>
      </c>
      <c r="J25" s="98">
        <v>2.75E-2</v>
      </c>
      <c r="K25" s="95">
        <v>-1.9000000000000108E-3</v>
      </c>
      <c r="L25" s="94">
        <v>178449395.61066696</v>
      </c>
      <c r="M25" s="96">
        <v>116.21</v>
      </c>
      <c r="N25" s="84"/>
      <c r="O25" s="94">
        <v>207376.03547948302</v>
      </c>
      <c r="P25" s="95">
        <v>1.0762126090127576E-2</v>
      </c>
      <c r="Q25" s="95">
        <v>4.5574212975744162E-2</v>
      </c>
      <c r="R25" s="95">
        <f>O25/'סכום נכסי הקרן'!$C$42</f>
        <v>3.164328145520741E-3</v>
      </c>
    </row>
    <row r="26" spans="2:48" s="140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43" customFormat="1">
      <c r="B27" s="123" t="s">
        <v>53</v>
      </c>
      <c r="C27" s="124"/>
      <c r="D27" s="124"/>
      <c r="E27" s="124"/>
      <c r="F27" s="124"/>
      <c r="G27" s="124"/>
      <c r="H27" s="125">
        <v>6.8190237451618971</v>
      </c>
      <c r="I27" s="124"/>
      <c r="J27" s="124"/>
      <c r="K27" s="126">
        <v>1.7781136732886772E-2</v>
      </c>
      <c r="L27" s="125"/>
      <c r="M27" s="127"/>
      <c r="N27" s="124"/>
      <c r="O27" s="125">
        <v>2185687.890446004</v>
      </c>
      <c r="P27" s="124"/>
      <c r="Q27" s="126">
        <v>0.4803400025821512</v>
      </c>
      <c r="R27" s="126">
        <f>O27/'סכום נכסי הקרן'!$C$42</f>
        <v>3.3351171426683049E-2</v>
      </c>
    </row>
    <row r="28" spans="2:48" s="140" customFormat="1">
      <c r="B28" s="85" t="s">
        <v>23</v>
      </c>
      <c r="C28" s="82"/>
      <c r="D28" s="82"/>
      <c r="E28" s="82"/>
      <c r="F28" s="82"/>
      <c r="G28" s="82"/>
      <c r="H28" s="91">
        <v>0.43956801951190516</v>
      </c>
      <c r="I28" s="82"/>
      <c r="J28" s="82"/>
      <c r="K28" s="92">
        <v>4.4261503778886381E-3</v>
      </c>
      <c r="L28" s="91"/>
      <c r="M28" s="93"/>
      <c r="N28" s="82"/>
      <c r="O28" s="91">
        <v>41915.768049999999</v>
      </c>
      <c r="P28" s="82"/>
      <c r="Q28" s="92">
        <v>9.2116629375026699E-3</v>
      </c>
      <c r="R28" s="92">
        <f>O28/'סכום נכסי הקרן'!$C$42</f>
        <v>6.3958810030803408E-4</v>
      </c>
    </row>
    <row r="29" spans="2:48" s="140" customFormat="1">
      <c r="B29" s="86" t="s">
        <v>304</v>
      </c>
      <c r="C29" s="84" t="s">
        <v>305</v>
      </c>
      <c r="D29" s="97" t="s">
        <v>140</v>
      </c>
      <c r="E29" s="84" t="s">
        <v>283</v>
      </c>
      <c r="F29" s="84"/>
      <c r="G29" s="84"/>
      <c r="H29" s="94">
        <v>0.75</v>
      </c>
      <c r="I29" s="97" t="s">
        <v>182</v>
      </c>
      <c r="J29" s="98">
        <v>0</v>
      </c>
      <c r="K29" s="95">
        <v>5.1000000000000004E-3</v>
      </c>
      <c r="L29" s="94">
        <v>5410100</v>
      </c>
      <c r="M29" s="96">
        <v>99.62</v>
      </c>
      <c r="N29" s="84"/>
      <c r="O29" s="94">
        <v>5389.54162</v>
      </c>
      <c r="P29" s="95">
        <v>6.0112222222222223E-4</v>
      </c>
      <c r="Q29" s="95">
        <v>1.1844382937671613E-3</v>
      </c>
      <c r="R29" s="95">
        <f>O29/'סכום נכסי הקרן'!$C$42</f>
        <v>8.2238423548745739E-5</v>
      </c>
    </row>
    <row r="30" spans="2:48" s="140" customFormat="1">
      <c r="B30" s="86" t="s">
        <v>306</v>
      </c>
      <c r="C30" s="84" t="s">
        <v>307</v>
      </c>
      <c r="D30" s="97" t="s">
        <v>140</v>
      </c>
      <c r="E30" s="84" t="s">
        <v>283</v>
      </c>
      <c r="F30" s="84"/>
      <c r="G30" s="84"/>
      <c r="H30" s="94">
        <v>0.85</v>
      </c>
      <c r="I30" s="97" t="s">
        <v>182</v>
      </c>
      <c r="J30" s="98">
        <v>0</v>
      </c>
      <c r="K30" s="95">
        <v>4.3E-3</v>
      </c>
      <c r="L30" s="94">
        <v>4270000</v>
      </c>
      <c r="M30" s="96">
        <v>99.64</v>
      </c>
      <c r="N30" s="84"/>
      <c r="O30" s="94">
        <v>4254.6279999999997</v>
      </c>
      <c r="P30" s="95">
        <v>4.7444444444444444E-4</v>
      </c>
      <c r="Q30" s="95">
        <v>9.3502280606453324E-4</v>
      </c>
      <c r="R30" s="95">
        <f>O30/'סכום נכסי הקרן'!$C$42</f>
        <v>6.4920901289255273E-5</v>
      </c>
    </row>
    <row r="31" spans="2:48" s="140" customFormat="1">
      <c r="B31" s="86" t="s">
        <v>308</v>
      </c>
      <c r="C31" s="84" t="s">
        <v>309</v>
      </c>
      <c r="D31" s="97" t="s">
        <v>140</v>
      </c>
      <c r="E31" s="84" t="s">
        <v>283</v>
      </c>
      <c r="F31" s="84"/>
      <c r="G31" s="84"/>
      <c r="H31" s="96">
        <v>0</v>
      </c>
      <c r="I31" s="97" t="s">
        <v>182</v>
      </c>
      <c r="J31" s="98">
        <v>0</v>
      </c>
      <c r="K31" s="95">
        <v>3.7200000000000004E-2</v>
      </c>
      <c r="L31" s="94">
        <v>1114000</v>
      </c>
      <c r="M31" s="96">
        <v>99.99</v>
      </c>
      <c r="N31" s="84"/>
      <c r="O31" s="94">
        <v>1113.8886</v>
      </c>
      <c r="P31" s="95">
        <v>1.114E-4</v>
      </c>
      <c r="Q31" s="95">
        <v>2.4479490202558118E-4</v>
      </c>
      <c r="R31" s="95">
        <f>O31/'סכום נכסי הקרן'!$C$42</f>
        <v>1.6996703788868676E-5</v>
      </c>
    </row>
    <row r="32" spans="2:48" s="140" customFormat="1">
      <c r="B32" s="86" t="s">
        <v>310</v>
      </c>
      <c r="C32" s="84" t="s">
        <v>311</v>
      </c>
      <c r="D32" s="97" t="s">
        <v>140</v>
      </c>
      <c r="E32" s="84" t="s">
        <v>283</v>
      </c>
      <c r="F32" s="84"/>
      <c r="G32" s="84"/>
      <c r="H32" s="94">
        <v>0.1</v>
      </c>
      <c r="I32" s="97" t="s">
        <v>182</v>
      </c>
      <c r="J32" s="98">
        <v>0</v>
      </c>
      <c r="K32" s="95">
        <v>3.0000000000000001E-3</v>
      </c>
      <c r="L32" s="94">
        <v>6670000</v>
      </c>
      <c r="M32" s="96">
        <v>99.97</v>
      </c>
      <c r="N32" s="84"/>
      <c r="O32" s="94">
        <v>6667.9989999999998</v>
      </c>
      <c r="P32" s="95">
        <v>6.6699999999999995E-4</v>
      </c>
      <c r="Q32" s="95">
        <v>1.4653998271565696E-3</v>
      </c>
      <c r="R32" s="95">
        <f>O32/'סכום נכסי הקרן'!$C$42</f>
        <v>1.0174626427406883E-4</v>
      </c>
    </row>
    <row r="33" spans="2:18" s="140" customFormat="1">
      <c r="B33" s="86" t="s">
        <v>312</v>
      </c>
      <c r="C33" s="84" t="s">
        <v>313</v>
      </c>
      <c r="D33" s="97" t="s">
        <v>140</v>
      </c>
      <c r="E33" s="84" t="s">
        <v>283</v>
      </c>
      <c r="F33" s="84"/>
      <c r="G33" s="84"/>
      <c r="H33" s="94">
        <v>0.18</v>
      </c>
      <c r="I33" s="97" t="s">
        <v>182</v>
      </c>
      <c r="J33" s="98">
        <v>0</v>
      </c>
      <c r="K33" s="95">
        <v>3.4000000000000007E-3</v>
      </c>
      <c r="L33" s="94">
        <v>1661000</v>
      </c>
      <c r="M33" s="96">
        <v>99.94</v>
      </c>
      <c r="N33" s="84"/>
      <c r="O33" s="94">
        <v>1660.0033999999998</v>
      </c>
      <c r="P33" s="95">
        <v>1.661E-4</v>
      </c>
      <c r="Q33" s="95">
        <v>3.6481239655844548E-4</v>
      </c>
      <c r="R33" s="95">
        <f>O33/'סכום נכסי הקרן'!$C$42</f>
        <v>2.5329809532402865E-5</v>
      </c>
    </row>
    <row r="34" spans="2:18" s="140" customFormat="1">
      <c r="B34" s="86" t="s">
        <v>314</v>
      </c>
      <c r="C34" s="84" t="s">
        <v>315</v>
      </c>
      <c r="D34" s="97" t="s">
        <v>140</v>
      </c>
      <c r="E34" s="84" t="s">
        <v>283</v>
      </c>
      <c r="F34" s="84"/>
      <c r="G34" s="84"/>
      <c r="H34" s="94">
        <v>0.25</v>
      </c>
      <c r="I34" s="97" t="s">
        <v>182</v>
      </c>
      <c r="J34" s="98">
        <v>0</v>
      </c>
      <c r="K34" s="95">
        <v>3.2000000000000002E-3</v>
      </c>
      <c r="L34" s="94">
        <v>5561000</v>
      </c>
      <c r="M34" s="96">
        <v>99.92</v>
      </c>
      <c r="N34" s="84"/>
      <c r="O34" s="94">
        <v>5556.5511999999999</v>
      </c>
      <c r="P34" s="95">
        <v>6.1788888888888885E-4</v>
      </c>
      <c r="Q34" s="95">
        <v>1.2211413301151709E-3</v>
      </c>
      <c r="R34" s="95">
        <f>O34/'סכום נכסי הקרן'!$C$42</f>
        <v>8.4786804384282948E-5</v>
      </c>
    </row>
    <row r="35" spans="2:18" s="140" customFormat="1">
      <c r="B35" s="86" t="s">
        <v>316</v>
      </c>
      <c r="C35" s="84" t="s">
        <v>317</v>
      </c>
      <c r="D35" s="97" t="s">
        <v>140</v>
      </c>
      <c r="E35" s="84" t="s">
        <v>283</v>
      </c>
      <c r="F35" s="84"/>
      <c r="G35" s="84"/>
      <c r="H35" s="94">
        <v>0.35</v>
      </c>
      <c r="I35" s="97" t="s">
        <v>182</v>
      </c>
      <c r="J35" s="98">
        <v>0</v>
      </c>
      <c r="K35" s="95">
        <v>2.5999999999999999E-3</v>
      </c>
      <c r="L35" s="94">
        <v>5935700</v>
      </c>
      <c r="M35" s="96">
        <v>99.91</v>
      </c>
      <c r="N35" s="84"/>
      <c r="O35" s="94">
        <v>5930.3578699999998</v>
      </c>
      <c r="P35" s="95">
        <v>6.5952222222222224E-4</v>
      </c>
      <c r="Q35" s="95">
        <v>1.3032913468755173E-3</v>
      </c>
      <c r="R35" s="95">
        <f>O35/'סכום נכסי הקרן'!$C$42</f>
        <v>9.0490679299865513E-5</v>
      </c>
    </row>
    <row r="36" spans="2:18" s="140" customFormat="1">
      <c r="B36" s="86" t="s">
        <v>318</v>
      </c>
      <c r="C36" s="84" t="s">
        <v>319</v>
      </c>
      <c r="D36" s="97" t="s">
        <v>140</v>
      </c>
      <c r="E36" s="84" t="s">
        <v>283</v>
      </c>
      <c r="F36" s="84"/>
      <c r="G36" s="84"/>
      <c r="H36" s="94">
        <v>0.42000000000000004</v>
      </c>
      <c r="I36" s="97" t="s">
        <v>182</v>
      </c>
      <c r="J36" s="98">
        <v>0</v>
      </c>
      <c r="K36" s="95">
        <v>3.0999999999999999E-3</v>
      </c>
      <c r="L36" s="94">
        <v>6008000</v>
      </c>
      <c r="M36" s="96">
        <v>99.87</v>
      </c>
      <c r="N36" s="84"/>
      <c r="O36" s="94">
        <v>6000.1895999999997</v>
      </c>
      <c r="P36" s="95">
        <v>6.6755555555555557E-4</v>
      </c>
      <c r="Q36" s="95">
        <v>1.3186379906095736E-3</v>
      </c>
      <c r="R36" s="95">
        <f>O36/'סכום נכסי הקרן'!$C$42</f>
        <v>9.1556233997053588E-5</v>
      </c>
    </row>
    <row r="37" spans="2:18" s="140" customFormat="1">
      <c r="B37" s="86" t="s">
        <v>320</v>
      </c>
      <c r="C37" s="84" t="s">
        <v>321</v>
      </c>
      <c r="D37" s="97" t="s">
        <v>140</v>
      </c>
      <c r="E37" s="84" t="s">
        <v>283</v>
      </c>
      <c r="F37" s="84"/>
      <c r="G37" s="84"/>
      <c r="H37" s="94">
        <v>0.5</v>
      </c>
      <c r="I37" s="97" t="s">
        <v>182</v>
      </c>
      <c r="J37" s="98">
        <v>0</v>
      </c>
      <c r="K37" s="95">
        <v>3.0000000000000001E-3</v>
      </c>
      <c r="L37" s="94">
        <v>832899</v>
      </c>
      <c r="M37" s="96">
        <v>99.85</v>
      </c>
      <c r="N37" s="84"/>
      <c r="O37" s="94">
        <v>831.64965000000007</v>
      </c>
      <c r="P37" s="95">
        <v>1.04112375E-4</v>
      </c>
      <c r="Q37" s="95">
        <v>1.8276836174762801E-4</v>
      </c>
      <c r="R37" s="95">
        <f>O37/'סכום נכסי הקרן'!$C$42</f>
        <v>1.2690050654227282E-5</v>
      </c>
    </row>
    <row r="38" spans="2:18" s="140" customFormat="1">
      <c r="B38" s="86" t="s">
        <v>322</v>
      </c>
      <c r="C38" s="84" t="s">
        <v>323</v>
      </c>
      <c r="D38" s="97" t="s">
        <v>140</v>
      </c>
      <c r="E38" s="84" t="s">
        <v>283</v>
      </c>
      <c r="F38" s="84"/>
      <c r="G38" s="84"/>
      <c r="H38" s="94">
        <v>0.6</v>
      </c>
      <c r="I38" s="97" t="s">
        <v>182</v>
      </c>
      <c r="J38" s="98">
        <v>0</v>
      </c>
      <c r="K38" s="95">
        <v>4.2000000000000006E-3</v>
      </c>
      <c r="L38" s="94">
        <v>1604000</v>
      </c>
      <c r="M38" s="96">
        <v>99.75</v>
      </c>
      <c r="N38" s="84"/>
      <c r="O38" s="94">
        <v>1599.99</v>
      </c>
      <c r="P38" s="95">
        <v>2.0049999999999999E-4</v>
      </c>
      <c r="Q38" s="95">
        <v>3.5162348846366651E-4</v>
      </c>
      <c r="R38" s="95">
        <f>O38/'סכום נכסי הקרן'!$C$42</f>
        <v>2.4414071654160026E-5</v>
      </c>
    </row>
    <row r="39" spans="2:18" s="140" customFormat="1">
      <c r="B39" s="86" t="s">
        <v>324</v>
      </c>
      <c r="C39" s="84" t="s">
        <v>325</v>
      </c>
      <c r="D39" s="97" t="s">
        <v>140</v>
      </c>
      <c r="E39" s="84" t="s">
        <v>283</v>
      </c>
      <c r="F39" s="84"/>
      <c r="G39" s="84"/>
      <c r="H39" s="94">
        <v>0.67</v>
      </c>
      <c r="I39" s="97" t="s">
        <v>182</v>
      </c>
      <c r="J39" s="98">
        <v>0</v>
      </c>
      <c r="K39" s="95">
        <v>4.0000000000000001E-3</v>
      </c>
      <c r="L39" s="94">
        <v>2918850</v>
      </c>
      <c r="M39" s="96">
        <v>99.73</v>
      </c>
      <c r="N39" s="84"/>
      <c r="O39" s="94">
        <v>2910.96911</v>
      </c>
      <c r="P39" s="95">
        <v>3.6485625000000002E-4</v>
      </c>
      <c r="Q39" s="95">
        <v>6.3973219411882242E-4</v>
      </c>
      <c r="R39" s="95">
        <f>O39/'סכום נכסי הקרן'!$C$42</f>
        <v>4.4418157885103307E-5</v>
      </c>
    </row>
    <row r="40" spans="2:18" s="140" customFormat="1">
      <c r="B40" s="87"/>
      <c r="C40" s="84"/>
      <c r="D40" s="84"/>
      <c r="E40" s="84"/>
      <c r="F40" s="84"/>
      <c r="G40" s="84"/>
      <c r="H40" s="84"/>
      <c r="I40" s="84"/>
      <c r="J40" s="84"/>
      <c r="K40" s="95"/>
      <c r="L40" s="94"/>
      <c r="M40" s="96"/>
      <c r="N40" s="84"/>
      <c r="O40" s="84"/>
      <c r="P40" s="84"/>
      <c r="Q40" s="95"/>
      <c r="R40" s="84"/>
    </row>
    <row r="41" spans="2:18" s="140" customFormat="1">
      <c r="B41" s="85" t="s">
        <v>24</v>
      </c>
      <c r="C41" s="82"/>
      <c r="D41" s="82"/>
      <c r="E41" s="82"/>
      <c r="F41" s="82"/>
      <c r="G41" s="82"/>
      <c r="H41" s="91">
        <v>6.9544568503791382</v>
      </c>
      <c r="I41" s="82"/>
      <c r="J41" s="82"/>
      <c r="K41" s="92">
        <v>1.8091922123686047E-2</v>
      </c>
      <c r="L41" s="91"/>
      <c r="M41" s="93"/>
      <c r="N41" s="82"/>
      <c r="O41" s="91">
        <v>2135893.587606004</v>
      </c>
      <c r="P41" s="82"/>
      <c r="Q41" s="92">
        <v>0.46939690514390653</v>
      </c>
      <c r="R41" s="92">
        <f>O41/'סכום נכסי הקרן'!$C$42</f>
        <v>3.2591365629456373E-2</v>
      </c>
    </row>
    <row r="42" spans="2:18" s="140" customFormat="1">
      <c r="B42" s="86" t="s">
        <v>326</v>
      </c>
      <c r="C42" s="84" t="s">
        <v>327</v>
      </c>
      <c r="D42" s="97" t="s">
        <v>140</v>
      </c>
      <c r="E42" s="84" t="s">
        <v>283</v>
      </c>
      <c r="F42" s="84"/>
      <c r="G42" s="84"/>
      <c r="H42" s="94">
        <v>0.16000000004711573</v>
      </c>
      <c r="I42" s="97" t="s">
        <v>182</v>
      </c>
      <c r="J42" s="98">
        <v>0.06</v>
      </c>
      <c r="K42" s="95">
        <v>1.2000000003533678E-3</v>
      </c>
      <c r="L42" s="94">
        <v>32042.784067000001</v>
      </c>
      <c r="M42" s="96">
        <v>105.98</v>
      </c>
      <c r="N42" s="84"/>
      <c r="O42" s="94">
        <v>33.958941715000009</v>
      </c>
      <c r="P42" s="95">
        <v>2.7827164150617076E-6</v>
      </c>
      <c r="Q42" s="95">
        <v>7.463022612867974E-6</v>
      </c>
      <c r="R42" s="95">
        <f>O42/'סכום נכסי הקרן'!$C$42</f>
        <v>5.18175761304417E-7</v>
      </c>
    </row>
    <row r="43" spans="2:18" s="140" customFormat="1">
      <c r="B43" s="86" t="s">
        <v>328</v>
      </c>
      <c r="C43" s="84" t="s">
        <v>329</v>
      </c>
      <c r="D43" s="97" t="s">
        <v>140</v>
      </c>
      <c r="E43" s="84" t="s">
        <v>283</v>
      </c>
      <c r="F43" s="84"/>
      <c r="G43" s="84"/>
      <c r="H43" s="94">
        <v>6.5800000000000507</v>
      </c>
      <c r="I43" s="97" t="s">
        <v>182</v>
      </c>
      <c r="J43" s="98">
        <v>6.25E-2</v>
      </c>
      <c r="K43" s="95">
        <v>1.9700000000000144E-2</v>
      </c>
      <c r="L43" s="94">
        <v>97365966.411974996</v>
      </c>
      <c r="M43" s="96">
        <v>131.86000000000001</v>
      </c>
      <c r="N43" s="84"/>
      <c r="O43" s="94">
        <v>128386.76704746099</v>
      </c>
      <c r="P43" s="95">
        <v>5.7401086244966105E-3</v>
      </c>
      <c r="Q43" s="95">
        <v>2.8215053157707448E-2</v>
      </c>
      <c r="R43" s="95">
        <f>O43/'סכום נכסי הקרן'!$C$42</f>
        <v>1.9590395753365107E-3</v>
      </c>
    </row>
    <row r="44" spans="2:18" s="140" customFormat="1">
      <c r="B44" s="86" t="s">
        <v>330</v>
      </c>
      <c r="C44" s="84" t="s">
        <v>331</v>
      </c>
      <c r="D44" s="97" t="s">
        <v>140</v>
      </c>
      <c r="E44" s="84" t="s">
        <v>283</v>
      </c>
      <c r="F44" s="84"/>
      <c r="G44" s="84"/>
      <c r="H44" s="94">
        <v>4.7700000000000111</v>
      </c>
      <c r="I44" s="97" t="s">
        <v>182</v>
      </c>
      <c r="J44" s="98">
        <v>3.7499999999999999E-2</v>
      </c>
      <c r="K44" s="95">
        <v>1.5699999999999933E-2</v>
      </c>
      <c r="L44" s="94">
        <v>93665695.760605007</v>
      </c>
      <c r="M44" s="96">
        <v>113.72</v>
      </c>
      <c r="N44" s="84"/>
      <c r="O44" s="94">
        <v>106516.62588143103</v>
      </c>
      <c r="P44" s="95">
        <v>5.9633143978485119E-3</v>
      </c>
      <c r="Q44" s="95">
        <v>2.3408738536995884E-2</v>
      </c>
      <c r="R44" s="95">
        <f>O44/'סכום נכסי הקרן'!$C$42</f>
        <v>1.6253254936772188E-3</v>
      </c>
    </row>
    <row r="45" spans="2:18" s="140" customFormat="1">
      <c r="B45" s="86" t="s">
        <v>332</v>
      </c>
      <c r="C45" s="84" t="s">
        <v>333</v>
      </c>
      <c r="D45" s="97" t="s">
        <v>140</v>
      </c>
      <c r="E45" s="84" t="s">
        <v>283</v>
      </c>
      <c r="F45" s="84"/>
      <c r="G45" s="84"/>
      <c r="H45" s="94">
        <v>17.709999999999884</v>
      </c>
      <c r="I45" s="97" t="s">
        <v>182</v>
      </c>
      <c r="J45" s="98">
        <v>3.7499999999999999E-2</v>
      </c>
      <c r="K45" s="95">
        <v>3.439999999999982E-2</v>
      </c>
      <c r="L45" s="94">
        <v>175845770.81354305</v>
      </c>
      <c r="M45" s="96">
        <v>108.29</v>
      </c>
      <c r="N45" s="84"/>
      <c r="O45" s="94">
        <v>190423.37895862196</v>
      </c>
      <c r="P45" s="95">
        <v>1.9165018407856338E-2</v>
      </c>
      <c r="Q45" s="95">
        <v>4.184859455025932E-2</v>
      </c>
      <c r="R45" s="95">
        <f>O45/'סכום נכסי הקרן'!$C$42</f>
        <v>2.9056494218858025E-3</v>
      </c>
    </row>
    <row r="46" spans="2:18" s="140" customFormat="1">
      <c r="B46" s="86" t="s">
        <v>334</v>
      </c>
      <c r="C46" s="84" t="s">
        <v>335</v>
      </c>
      <c r="D46" s="97" t="s">
        <v>140</v>
      </c>
      <c r="E46" s="84" t="s">
        <v>283</v>
      </c>
      <c r="F46" s="84"/>
      <c r="G46" s="84"/>
      <c r="H46" s="94">
        <v>0.41000000000001569</v>
      </c>
      <c r="I46" s="97" t="s">
        <v>182</v>
      </c>
      <c r="J46" s="98">
        <v>2.2499999999999999E-2</v>
      </c>
      <c r="K46" s="95">
        <v>2.9000000000002019E-3</v>
      </c>
      <c r="L46" s="94">
        <v>60208023.675660983</v>
      </c>
      <c r="M46" s="96">
        <v>102.13</v>
      </c>
      <c r="N46" s="84"/>
      <c r="O46" s="94">
        <v>61490.453425743995</v>
      </c>
      <c r="P46" s="95">
        <v>3.4702391311813513E-3</v>
      </c>
      <c r="Q46" s="95">
        <v>1.3513514297447307E-2</v>
      </c>
      <c r="R46" s="95">
        <f>O46/'סכום נכסי הקרן'!$C$42</f>
        <v>9.3827607421477868E-4</v>
      </c>
    </row>
    <row r="47" spans="2:18" s="140" customFormat="1">
      <c r="B47" s="86" t="s">
        <v>336</v>
      </c>
      <c r="C47" s="84" t="s">
        <v>337</v>
      </c>
      <c r="D47" s="97" t="s">
        <v>140</v>
      </c>
      <c r="E47" s="84" t="s">
        <v>283</v>
      </c>
      <c r="F47" s="84"/>
      <c r="G47" s="84"/>
      <c r="H47" s="94">
        <v>3.839999999999931</v>
      </c>
      <c r="I47" s="97" t="s">
        <v>182</v>
      </c>
      <c r="J47" s="98">
        <v>1.2500000000000001E-2</v>
      </c>
      <c r="K47" s="95">
        <v>1.2500000000000032E-2</v>
      </c>
      <c r="L47" s="94">
        <v>81402533.565366</v>
      </c>
      <c r="M47" s="96">
        <v>100.11</v>
      </c>
      <c r="N47" s="84"/>
      <c r="O47" s="94">
        <v>81492.079920470977</v>
      </c>
      <c r="P47" s="95">
        <v>7.006453684227751E-3</v>
      </c>
      <c r="Q47" s="95">
        <v>1.7909192822327589E-2</v>
      </c>
      <c r="R47" s="95">
        <f>O47/'סכום נכסי הקרן'!$C$42</f>
        <v>1.2434786957574197E-3</v>
      </c>
    </row>
    <row r="48" spans="2:18" s="140" customFormat="1">
      <c r="B48" s="86" t="s">
        <v>338</v>
      </c>
      <c r="C48" s="84" t="s">
        <v>339</v>
      </c>
      <c r="D48" s="97" t="s">
        <v>140</v>
      </c>
      <c r="E48" s="84" t="s">
        <v>283</v>
      </c>
      <c r="F48" s="84"/>
      <c r="G48" s="84"/>
      <c r="H48" s="94">
        <v>4.7700000000009037</v>
      </c>
      <c r="I48" s="97" t="s">
        <v>182</v>
      </c>
      <c r="J48" s="98">
        <v>1.4999999999999999E-2</v>
      </c>
      <c r="K48" s="95">
        <v>1.5200000000003117E-2</v>
      </c>
      <c r="L48" s="94">
        <v>7192001.0499999998</v>
      </c>
      <c r="M48" s="96">
        <v>100.05</v>
      </c>
      <c r="N48" s="84"/>
      <c r="O48" s="94">
        <v>7195.5968534629992</v>
      </c>
      <c r="P48" s="95">
        <v>1.9329122199434477E-3</v>
      </c>
      <c r="Q48" s="95">
        <v>1.5813479254200601E-3</v>
      </c>
      <c r="R48" s="95">
        <f>O48/'סכום נכסי הקרן'!$C$42</f>
        <v>1.0979682196444607E-4</v>
      </c>
    </row>
    <row r="49" spans="2:18" s="140" customFormat="1">
      <c r="B49" s="86" t="s">
        <v>340</v>
      </c>
      <c r="C49" s="84" t="s">
        <v>341</v>
      </c>
      <c r="D49" s="97" t="s">
        <v>140</v>
      </c>
      <c r="E49" s="84" t="s">
        <v>283</v>
      </c>
      <c r="F49" s="84"/>
      <c r="G49" s="84"/>
      <c r="H49" s="94">
        <v>2.0699999999999905</v>
      </c>
      <c r="I49" s="97" t="s">
        <v>182</v>
      </c>
      <c r="J49" s="98">
        <v>5.0000000000000001E-3</v>
      </c>
      <c r="K49" s="95">
        <v>8.1999999999999955E-3</v>
      </c>
      <c r="L49" s="94">
        <v>205846362.51561001</v>
      </c>
      <c r="M49" s="96">
        <v>99.79</v>
      </c>
      <c r="N49" s="84"/>
      <c r="O49" s="94">
        <v>205414.09389201103</v>
      </c>
      <c r="P49" s="95">
        <v>1.9459151981508896E-2</v>
      </c>
      <c r="Q49" s="95">
        <v>4.5143044815225131E-2</v>
      </c>
      <c r="R49" s="95">
        <f>O49/'סכום נכסי הקרן'!$C$42</f>
        <v>3.1343910943530352E-3</v>
      </c>
    </row>
    <row r="50" spans="2:18" s="140" customFormat="1">
      <c r="B50" s="86" t="s">
        <v>342</v>
      </c>
      <c r="C50" s="84" t="s">
        <v>343</v>
      </c>
      <c r="D50" s="97" t="s">
        <v>140</v>
      </c>
      <c r="E50" s="84" t="s">
        <v>283</v>
      </c>
      <c r="F50" s="84"/>
      <c r="G50" s="84"/>
      <c r="H50" s="94">
        <v>2.8099999999999672</v>
      </c>
      <c r="I50" s="97" t="s">
        <v>182</v>
      </c>
      <c r="J50" s="98">
        <v>5.5E-2</v>
      </c>
      <c r="K50" s="95">
        <v>1.049999999999998E-2</v>
      </c>
      <c r="L50" s="94">
        <v>162955268.16884094</v>
      </c>
      <c r="M50" s="96">
        <v>118.47</v>
      </c>
      <c r="N50" s="84"/>
      <c r="O50" s="94">
        <v>193053.10084218797</v>
      </c>
      <c r="P50" s="95">
        <v>9.0745953946046436E-3</v>
      </c>
      <c r="Q50" s="95">
        <v>4.2426518151274774E-2</v>
      </c>
      <c r="R50" s="95">
        <f>O50/'סכום נכסי הקרן'!$C$42</f>
        <v>2.9457760592372191E-3</v>
      </c>
    </row>
    <row r="51" spans="2:18" s="140" customFormat="1">
      <c r="B51" s="86" t="s">
        <v>344</v>
      </c>
      <c r="C51" s="84" t="s">
        <v>345</v>
      </c>
      <c r="D51" s="97" t="s">
        <v>140</v>
      </c>
      <c r="E51" s="84" t="s">
        <v>283</v>
      </c>
      <c r="F51" s="84"/>
      <c r="G51" s="84"/>
      <c r="H51" s="94">
        <v>14.530000000000021</v>
      </c>
      <c r="I51" s="97" t="s">
        <v>182</v>
      </c>
      <c r="J51" s="98">
        <v>5.5E-2</v>
      </c>
      <c r="K51" s="95">
        <v>3.1800000000000044E-2</v>
      </c>
      <c r="L51" s="94">
        <v>191820266.26609597</v>
      </c>
      <c r="M51" s="96">
        <v>142.68</v>
      </c>
      <c r="N51" s="84"/>
      <c r="O51" s="94">
        <v>273689.146722854</v>
      </c>
      <c r="P51" s="95">
        <v>1.0491368958547718E-2</v>
      </c>
      <c r="Q51" s="95">
        <v>6.0147583750732307E-2</v>
      </c>
      <c r="R51" s="95">
        <f>O51/'סכום נכסי הקרן'!$C$42</f>
        <v>4.1761926256149561E-3</v>
      </c>
    </row>
    <row r="52" spans="2:18" s="140" customFormat="1">
      <c r="B52" s="86" t="s">
        <v>346</v>
      </c>
      <c r="C52" s="84" t="s">
        <v>347</v>
      </c>
      <c r="D52" s="97" t="s">
        <v>140</v>
      </c>
      <c r="E52" s="84" t="s">
        <v>283</v>
      </c>
      <c r="F52" s="84"/>
      <c r="G52" s="84"/>
      <c r="H52" s="94">
        <v>3.879999999999979</v>
      </c>
      <c r="I52" s="97" t="s">
        <v>182</v>
      </c>
      <c r="J52" s="98">
        <v>4.2500000000000003E-2</v>
      </c>
      <c r="K52" s="95">
        <v>1.3299999999999788E-2</v>
      </c>
      <c r="L52" s="94">
        <v>39479262.989833012</v>
      </c>
      <c r="M52" s="96">
        <v>115.2</v>
      </c>
      <c r="N52" s="84"/>
      <c r="O52" s="94">
        <v>45480.109732799981</v>
      </c>
      <c r="P52" s="95">
        <v>2.2035720396469424E-3</v>
      </c>
      <c r="Q52" s="95">
        <v>9.9949842436249485E-3</v>
      </c>
      <c r="R52" s="95">
        <f>O52/'סכום נכסי הקרן'!$C$42</f>
        <v>6.9397599850976532E-4</v>
      </c>
    </row>
    <row r="53" spans="2:18" s="140" customFormat="1">
      <c r="B53" s="86" t="s">
        <v>348</v>
      </c>
      <c r="C53" s="84" t="s">
        <v>349</v>
      </c>
      <c r="D53" s="97" t="s">
        <v>140</v>
      </c>
      <c r="E53" s="84" t="s">
        <v>283</v>
      </c>
      <c r="F53" s="84"/>
      <c r="G53" s="84"/>
      <c r="H53" s="94">
        <v>7.569999999999987</v>
      </c>
      <c r="I53" s="97" t="s">
        <v>182</v>
      </c>
      <c r="J53" s="98">
        <v>0.02</v>
      </c>
      <c r="K53" s="95">
        <v>2.0999999999999911E-2</v>
      </c>
      <c r="L53" s="94">
        <v>252212361.40481099</v>
      </c>
      <c r="M53" s="96">
        <v>100.77</v>
      </c>
      <c r="N53" s="84"/>
      <c r="O53" s="94">
        <v>254154.39348396298</v>
      </c>
      <c r="P53" s="95">
        <v>1.7681405692986017E-2</v>
      </c>
      <c r="Q53" s="95">
        <v>5.5854508118924756E-2</v>
      </c>
      <c r="R53" s="95">
        <f>O53/'סכום נכסי הקרן'!$C$42</f>
        <v>3.8781139717979822E-3</v>
      </c>
    </row>
    <row r="54" spans="2:18" s="140" customFormat="1">
      <c r="B54" s="86" t="s">
        <v>350</v>
      </c>
      <c r="C54" s="84" t="s">
        <v>351</v>
      </c>
      <c r="D54" s="97" t="s">
        <v>140</v>
      </c>
      <c r="E54" s="84" t="s">
        <v>283</v>
      </c>
      <c r="F54" s="84"/>
      <c r="G54" s="84"/>
      <c r="H54" s="94">
        <v>2.2999999999999967</v>
      </c>
      <c r="I54" s="97" t="s">
        <v>182</v>
      </c>
      <c r="J54" s="98">
        <v>0.01</v>
      </c>
      <c r="K54" s="95">
        <v>8.6999999999999751E-3</v>
      </c>
      <c r="L54" s="94">
        <v>147374877.28967205</v>
      </c>
      <c r="M54" s="96">
        <v>100.97</v>
      </c>
      <c r="N54" s="84"/>
      <c r="O54" s="94">
        <v>148804.420147628</v>
      </c>
      <c r="P54" s="95">
        <v>1.0119396779057493E-2</v>
      </c>
      <c r="Q54" s="95">
        <v>3.2702160207952587E-2</v>
      </c>
      <c r="R54" s="95">
        <f>O54/'סכום נכסי הקרן'!$C$42</f>
        <v>2.2705903011518347E-3</v>
      </c>
    </row>
    <row r="55" spans="2:18" s="140" customFormat="1">
      <c r="B55" s="86" t="s">
        <v>352</v>
      </c>
      <c r="C55" s="84" t="s">
        <v>353</v>
      </c>
      <c r="D55" s="97" t="s">
        <v>140</v>
      </c>
      <c r="E55" s="84" t="s">
        <v>283</v>
      </c>
      <c r="F55" s="84"/>
      <c r="G55" s="84"/>
      <c r="H55" s="94">
        <v>6.3200000000000083</v>
      </c>
      <c r="I55" s="97" t="s">
        <v>182</v>
      </c>
      <c r="J55" s="98">
        <v>1.7500000000000002E-2</v>
      </c>
      <c r="K55" s="95">
        <v>1.8699999999999974E-2</v>
      </c>
      <c r="L55" s="94">
        <v>158756927.31737399</v>
      </c>
      <c r="M55" s="96">
        <v>99.85</v>
      </c>
      <c r="N55" s="84"/>
      <c r="O55" s="94">
        <v>158518.78562038101</v>
      </c>
      <c r="P55" s="95">
        <v>8.6350084528216235E-3</v>
      </c>
      <c r="Q55" s="95">
        <v>3.4837047973338878E-2</v>
      </c>
      <c r="R55" s="95">
        <f>O55/'סכום נכסי הקרן'!$C$42</f>
        <v>2.4188207367961136E-3</v>
      </c>
    </row>
    <row r="56" spans="2:18" s="140" customFormat="1">
      <c r="B56" s="86" t="s">
        <v>354</v>
      </c>
      <c r="C56" s="84" t="s">
        <v>355</v>
      </c>
      <c r="D56" s="97" t="s">
        <v>140</v>
      </c>
      <c r="E56" s="84" t="s">
        <v>283</v>
      </c>
      <c r="F56" s="84"/>
      <c r="G56" s="84"/>
      <c r="H56" s="94">
        <v>8.8100000000000325</v>
      </c>
      <c r="I56" s="97" t="s">
        <v>182</v>
      </c>
      <c r="J56" s="98">
        <v>2.2499999999999999E-2</v>
      </c>
      <c r="K56" s="95">
        <v>2.2900000000000122E-2</v>
      </c>
      <c r="L56" s="94">
        <v>138003785.87397602</v>
      </c>
      <c r="M56" s="96">
        <v>100.24</v>
      </c>
      <c r="N56" s="84"/>
      <c r="O56" s="94">
        <v>138334.99950047702</v>
      </c>
      <c r="P56" s="95">
        <v>2.2529041811281358E-2</v>
      </c>
      <c r="Q56" s="95">
        <v>3.0401336946466725E-2</v>
      </c>
      <c r="R56" s="95">
        <f>O56/'סכום נכסי הקרן'!$C$42</f>
        <v>2.1108385615427831E-3</v>
      </c>
    </row>
    <row r="57" spans="2:18" s="140" customFormat="1">
      <c r="B57" s="86" t="s">
        <v>356</v>
      </c>
      <c r="C57" s="84" t="s">
        <v>357</v>
      </c>
      <c r="D57" s="97" t="s">
        <v>140</v>
      </c>
      <c r="E57" s="84" t="s">
        <v>283</v>
      </c>
      <c r="F57" s="84"/>
      <c r="G57" s="84"/>
      <c r="H57" s="94">
        <v>1.0400000000000016</v>
      </c>
      <c r="I57" s="97" t="s">
        <v>182</v>
      </c>
      <c r="J57" s="98">
        <v>0.05</v>
      </c>
      <c r="K57" s="95">
        <v>5.5999999999999175E-3</v>
      </c>
      <c r="L57" s="94">
        <v>130662588.83696002</v>
      </c>
      <c r="M57" s="96">
        <v>109.37</v>
      </c>
      <c r="N57" s="84"/>
      <c r="O57" s="94">
        <v>142905.67663479497</v>
      </c>
      <c r="P57" s="95">
        <v>7.0593434949789763E-3</v>
      </c>
      <c r="Q57" s="95">
        <v>3.1405816623595956E-2</v>
      </c>
      <c r="R57" s="95">
        <f>O57/'סכום נכסי הקרן'!$C$42</f>
        <v>2.1805820218552033E-3</v>
      </c>
    </row>
    <row r="58" spans="2:18" s="140" customFormat="1">
      <c r="B58" s="87"/>
      <c r="C58" s="84"/>
      <c r="D58" s="84"/>
      <c r="E58" s="84"/>
      <c r="F58" s="84"/>
      <c r="G58" s="84"/>
      <c r="H58" s="84"/>
      <c r="I58" s="84"/>
      <c r="J58" s="84"/>
      <c r="K58" s="95"/>
      <c r="L58" s="94"/>
      <c r="M58" s="96"/>
      <c r="N58" s="84"/>
      <c r="O58" s="84"/>
      <c r="P58" s="84"/>
      <c r="Q58" s="95"/>
      <c r="R58" s="84"/>
    </row>
    <row r="59" spans="2:18" s="140" customFormat="1">
      <c r="B59" s="85" t="s">
        <v>25</v>
      </c>
      <c r="C59" s="82"/>
      <c r="D59" s="82"/>
      <c r="E59" s="82"/>
      <c r="F59" s="82"/>
      <c r="G59" s="82"/>
      <c r="H59" s="91">
        <v>3.1410660689105119</v>
      </c>
      <c r="I59" s="82"/>
      <c r="J59" s="82"/>
      <c r="K59" s="92">
        <v>4.5781725097897305E-3</v>
      </c>
      <c r="L59" s="91"/>
      <c r="M59" s="93"/>
      <c r="N59" s="82"/>
      <c r="O59" s="91">
        <v>7878.5347899999988</v>
      </c>
      <c r="P59" s="82"/>
      <c r="Q59" s="92">
        <v>1.7314345007419796E-3</v>
      </c>
      <c r="R59" s="92">
        <f>O59/'סכום נכסי הקרן'!$C$42</f>
        <v>1.2021769691863861E-4</v>
      </c>
    </row>
    <row r="60" spans="2:18" s="140" customFormat="1">
      <c r="B60" s="86" t="s">
        <v>358</v>
      </c>
      <c r="C60" s="84" t="s">
        <v>359</v>
      </c>
      <c r="D60" s="97" t="s">
        <v>140</v>
      </c>
      <c r="E60" s="84" t="s">
        <v>283</v>
      </c>
      <c r="F60" s="84"/>
      <c r="G60" s="84"/>
      <c r="H60" s="94">
        <v>2.9000000000000004</v>
      </c>
      <c r="I60" s="97" t="s">
        <v>182</v>
      </c>
      <c r="J60" s="98">
        <v>3.4000000000000002E-3</v>
      </c>
      <c r="K60" s="95">
        <v>4.5000000000000005E-3</v>
      </c>
      <c r="L60" s="94">
        <v>7038971</v>
      </c>
      <c r="M60" s="96">
        <v>100.19</v>
      </c>
      <c r="N60" s="84"/>
      <c r="O60" s="94">
        <v>7052.3448099999996</v>
      </c>
      <c r="P60" s="95">
        <v>5.0211332153702573E-4</v>
      </c>
      <c r="Q60" s="95">
        <v>1.5498659891254529E-3</v>
      </c>
      <c r="R60" s="95">
        <f>O60/'סכום נכסי הקרן'!$C$42</f>
        <v>1.0761095476920704E-4</v>
      </c>
    </row>
    <row r="61" spans="2:18" s="140" customFormat="1">
      <c r="B61" s="86" t="s">
        <v>360</v>
      </c>
      <c r="C61" s="84" t="s">
        <v>361</v>
      </c>
      <c r="D61" s="97" t="s">
        <v>140</v>
      </c>
      <c r="E61" s="84" t="s">
        <v>283</v>
      </c>
      <c r="F61" s="84"/>
      <c r="G61" s="84"/>
      <c r="H61" s="94">
        <v>1.4100000000000004</v>
      </c>
      <c r="I61" s="97" t="s">
        <v>182</v>
      </c>
      <c r="J61" s="98">
        <v>3.4000000000000002E-3</v>
      </c>
      <c r="K61" s="95">
        <v>4.6000000000000017E-3</v>
      </c>
      <c r="L61" s="94">
        <v>292690</v>
      </c>
      <c r="M61" s="96">
        <v>100.08</v>
      </c>
      <c r="N61" s="84"/>
      <c r="O61" s="94">
        <v>292.92413999999997</v>
      </c>
      <c r="P61" s="95">
        <v>1.5886537911795303E-5</v>
      </c>
      <c r="Q61" s="95">
        <v>6.4374782318651636E-5</v>
      </c>
      <c r="R61" s="95">
        <f>O61/'סכום נכסי הקרן'!$C$42</f>
        <v>4.4696972751037202E-6</v>
      </c>
    </row>
    <row r="62" spans="2:18" s="140" customFormat="1">
      <c r="B62" s="86" t="s">
        <v>362</v>
      </c>
      <c r="C62" s="84" t="s">
        <v>363</v>
      </c>
      <c r="D62" s="97" t="s">
        <v>140</v>
      </c>
      <c r="E62" s="84" t="s">
        <v>283</v>
      </c>
      <c r="F62" s="84"/>
      <c r="G62" s="84"/>
      <c r="H62" s="94">
        <v>7.2799999999999994</v>
      </c>
      <c r="I62" s="97" t="s">
        <v>182</v>
      </c>
      <c r="J62" s="98">
        <v>3.4000000000000002E-3</v>
      </c>
      <c r="K62" s="95">
        <v>5.6000000000000008E-3</v>
      </c>
      <c r="L62" s="94">
        <v>535300</v>
      </c>
      <c r="M62" s="96">
        <v>99.62</v>
      </c>
      <c r="N62" s="84"/>
      <c r="O62" s="94">
        <v>533.26583999999991</v>
      </c>
      <c r="P62" s="95">
        <v>8.7482100734012901E-5</v>
      </c>
      <c r="Q62" s="95">
        <v>1.1719372929787524E-4</v>
      </c>
      <c r="R62" s="95">
        <f>O62/'סכום נכסי הקרן'!$C$42</f>
        <v>8.1370448743278595E-6</v>
      </c>
    </row>
    <row r="63" spans="2:18" s="140" customFormat="1">
      <c r="B63" s="144"/>
    </row>
    <row r="64" spans="2:18" s="140" customFormat="1">
      <c r="B64" s="144"/>
    </row>
    <row r="65" spans="2:4" s="140" customFormat="1">
      <c r="B65" s="144"/>
    </row>
    <row r="66" spans="2:4" s="140" customFormat="1">
      <c r="B66" s="145" t="s">
        <v>132</v>
      </c>
      <c r="C66" s="143"/>
      <c r="D66" s="143"/>
    </row>
    <row r="67" spans="2:4" s="140" customFormat="1">
      <c r="B67" s="145" t="s">
        <v>258</v>
      </c>
      <c r="C67" s="143"/>
      <c r="D67" s="143"/>
    </row>
    <row r="68" spans="2:4" s="140" customFormat="1">
      <c r="B68" s="176" t="s">
        <v>266</v>
      </c>
      <c r="C68" s="176"/>
      <c r="D68" s="176"/>
    </row>
    <row r="69" spans="2:4" s="140" customFormat="1">
      <c r="B69" s="144"/>
    </row>
    <row r="70" spans="2:4" s="140" customFormat="1">
      <c r="B70" s="144"/>
    </row>
    <row r="71" spans="2:4" s="140" customFormat="1">
      <c r="B71" s="144"/>
    </row>
    <row r="72" spans="2:4" s="140" customFormat="1">
      <c r="B72" s="144"/>
    </row>
    <row r="73" spans="2:4" s="140" customFormat="1">
      <c r="B73" s="144"/>
    </row>
    <row r="74" spans="2:4" s="140" customFormat="1">
      <c r="B74" s="144"/>
    </row>
    <row r="75" spans="2:4" s="140" customFormat="1">
      <c r="B75" s="144"/>
    </row>
    <row r="76" spans="2:4" s="140" customFormat="1">
      <c r="B76" s="144"/>
    </row>
    <row r="77" spans="2:4" s="140" customFormat="1">
      <c r="B77" s="144"/>
    </row>
    <row r="78" spans="2:4" s="140" customFormat="1">
      <c r="B78" s="144"/>
    </row>
    <row r="79" spans="2:4" s="140" customFormat="1">
      <c r="B79" s="144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4" type="noConversion"/>
  <dataValidations count="1">
    <dataValidation allowBlank="1" showInputMessage="1" showErrorMessage="1" sqref="N10:Q10 N9 N1:N7 N32:N1048576 C5:C29 O1:Q9 O11:Q1048576 B69:B1048576 J1:M1048576 E1:I30 B66:B68 D1:D29 R1:AF1048576 AJ1:XFD1048576 AG1:AI27 AG31:AI1048576 C66:D67 A1:A1048576 B1:B65 E32:I1048576 C32:D65 C69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197</v>
      </c>
      <c r="C1" s="78" t="s" vm="1">
        <v>277</v>
      </c>
    </row>
    <row r="2" spans="2:67">
      <c r="B2" s="57" t="s">
        <v>196</v>
      </c>
      <c r="C2" s="78" t="s">
        <v>278</v>
      </c>
    </row>
    <row r="3" spans="2:67">
      <c r="B3" s="57" t="s">
        <v>198</v>
      </c>
      <c r="C3" s="78" t="s">
        <v>279</v>
      </c>
    </row>
    <row r="4" spans="2:67">
      <c r="B4" s="57" t="s">
        <v>199</v>
      </c>
      <c r="C4" s="78" t="s">
        <v>280</v>
      </c>
    </row>
    <row r="6" spans="2:67" ht="26.25" customHeight="1">
      <c r="B6" s="173" t="s">
        <v>227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8"/>
      <c r="BO6" s="3"/>
    </row>
    <row r="7" spans="2:67" ht="26.25" customHeight="1">
      <c r="B7" s="173" t="s">
        <v>107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8"/>
      <c r="AZ7" s="44"/>
      <c r="BJ7" s="3"/>
      <c r="BO7" s="3"/>
    </row>
    <row r="8" spans="2:67" s="3" customFormat="1" ht="78.75">
      <c r="B8" s="38" t="s">
        <v>135</v>
      </c>
      <c r="C8" s="14" t="s">
        <v>52</v>
      </c>
      <c r="D8" s="14" t="s">
        <v>139</v>
      </c>
      <c r="E8" s="14" t="s">
        <v>245</v>
      </c>
      <c r="F8" s="14" t="s">
        <v>137</v>
      </c>
      <c r="G8" s="14" t="s">
        <v>76</v>
      </c>
      <c r="H8" s="14" t="s">
        <v>15</v>
      </c>
      <c r="I8" s="14" t="s">
        <v>77</v>
      </c>
      <c r="J8" s="14" t="s">
        <v>122</v>
      </c>
      <c r="K8" s="14" t="s">
        <v>18</v>
      </c>
      <c r="L8" s="14" t="s">
        <v>121</v>
      </c>
      <c r="M8" s="14" t="s">
        <v>17</v>
      </c>
      <c r="N8" s="14" t="s">
        <v>19</v>
      </c>
      <c r="O8" s="14" t="s">
        <v>260</v>
      </c>
      <c r="P8" s="14" t="s">
        <v>259</v>
      </c>
      <c r="Q8" s="14" t="s">
        <v>73</v>
      </c>
      <c r="R8" s="14" t="s">
        <v>68</v>
      </c>
      <c r="S8" s="14" t="s">
        <v>200</v>
      </c>
      <c r="T8" s="39" t="s">
        <v>202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267</v>
      </c>
      <c r="P9" s="17"/>
      <c r="Q9" s="17" t="s">
        <v>263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133</v>
      </c>
      <c r="R10" s="20" t="s">
        <v>134</v>
      </c>
      <c r="S10" s="46" t="s">
        <v>203</v>
      </c>
      <c r="T10" s="73" t="s">
        <v>246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276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132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258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266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C830"/>
  <sheetViews>
    <sheetView rightToLeft="1" zoomScale="80" zoomScaleNormal="80" workbookViewId="0">
      <selection activeCell="G22" sqref="G22"/>
    </sheetView>
  </sheetViews>
  <sheetFormatPr defaultColWidth="9.140625" defaultRowHeight="18"/>
  <cols>
    <col min="1" max="1" width="6.28515625" style="1" customWidth="1"/>
    <col min="2" max="2" width="42.425781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8.7109375" style="1" customWidth="1"/>
    <col min="12" max="12" width="12.28515625" style="1" bestFit="1" customWidth="1"/>
    <col min="13" max="14" width="11.28515625" style="1" customWidth="1"/>
    <col min="15" max="15" width="16.7109375" style="1" bestFit="1" customWidth="1"/>
    <col min="16" max="16" width="13" style="1" bestFit="1" customWidth="1"/>
    <col min="17" max="17" width="13.42578125" style="1" bestFit="1" customWidth="1"/>
    <col min="18" max="18" width="14.28515625" style="1" bestFit="1" customWidth="1"/>
    <col min="19" max="19" width="15.5703125" style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5">
      <c r="B1" s="57" t="s">
        <v>197</v>
      </c>
      <c r="C1" s="78" t="s" vm="1">
        <v>277</v>
      </c>
    </row>
    <row r="2" spans="2:55">
      <c r="B2" s="57" t="s">
        <v>196</v>
      </c>
      <c r="C2" s="78" t="s">
        <v>278</v>
      </c>
    </row>
    <row r="3" spans="2:55">
      <c r="B3" s="57" t="s">
        <v>198</v>
      </c>
      <c r="C3" s="78" t="s">
        <v>279</v>
      </c>
    </row>
    <row r="4" spans="2:55">
      <c r="B4" s="57" t="s">
        <v>199</v>
      </c>
      <c r="C4" s="78" t="s">
        <v>280</v>
      </c>
    </row>
    <row r="6" spans="2:55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1"/>
    </row>
    <row r="7" spans="2:55" ht="26.25" customHeight="1">
      <c r="B7" s="179" t="s">
        <v>108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BC7" s="3"/>
    </row>
    <row r="8" spans="2:55" s="3" customFormat="1" ht="78.75">
      <c r="B8" s="23" t="s">
        <v>135</v>
      </c>
      <c r="C8" s="31" t="s">
        <v>52</v>
      </c>
      <c r="D8" s="31" t="s">
        <v>139</v>
      </c>
      <c r="E8" s="31" t="s">
        <v>245</v>
      </c>
      <c r="F8" s="31" t="s">
        <v>137</v>
      </c>
      <c r="G8" s="31" t="s">
        <v>76</v>
      </c>
      <c r="H8" s="31" t="s">
        <v>15</v>
      </c>
      <c r="I8" s="31" t="s">
        <v>77</v>
      </c>
      <c r="J8" s="31" t="s">
        <v>122</v>
      </c>
      <c r="K8" s="31" t="s">
        <v>18</v>
      </c>
      <c r="L8" s="31" t="s">
        <v>121</v>
      </c>
      <c r="M8" s="31" t="s">
        <v>17</v>
      </c>
      <c r="N8" s="31" t="s">
        <v>19</v>
      </c>
      <c r="O8" s="14" t="s">
        <v>260</v>
      </c>
      <c r="P8" s="31" t="s">
        <v>259</v>
      </c>
      <c r="Q8" s="31" t="s">
        <v>275</v>
      </c>
      <c r="R8" s="31" t="s">
        <v>73</v>
      </c>
      <c r="S8" s="14" t="s">
        <v>68</v>
      </c>
      <c r="T8" s="31" t="s">
        <v>200</v>
      </c>
      <c r="U8" s="15" t="s">
        <v>202</v>
      </c>
      <c r="V8" s="1"/>
      <c r="AY8" s="1"/>
      <c r="AZ8" s="1"/>
    </row>
    <row r="9" spans="2:55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267</v>
      </c>
      <c r="P9" s="33"/>
      <c r="Q9" s="17" t="s">
        <v>263</v>
      </c>
      <c r="R9" s="33" t="s">
        <v>263</v>
      </c>
      <c r="S9" s="17" t="s">
        <v>20</v>
      </c>
      <c r="T9" s="33" t="s">
        <v>263</v>
      </c>
      <c r="U9" s="18" t="s">
        <v>20</v>
      </c>
      <c r="AX9" s="1"/>
      <c r="AY9" s="1"/>
      <c r="AZ9" s="1"/>
      <c r="BC9" s="4"/>
    </row>
    <row r="10" spans="2:5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133</v>
      </c>
      <c r="R10" s="20" t="s">
        <v>134</v>
      </c>
      <c r="S10" s="20" t="s">
        <v>203</v>
      </c>
      <c r="T10" s="21" t="s">
        <v>246</v>
      </c>
      <c r="U10" s="21" t="s">
        <v>269</v>
      </c>
      <c r="V10" s="5"/>
      <c r="AX10" s="1"/>
      <c r="AY10" s="3"/>
      <c r="AZ10" s="1"/>
    </row>
    <row r="11" spans="2:55" s="142" customFormat="1" ht="18" customHeight="1">
      <c r="B11" s="79" t="s">
        <v>37</v>
      </c>
      <c r="C11" s="80"/>
      <c r="D11" s="80"/>
      <c r="E11" s="80"/>
      <c r="F11" s="80"/>
      <c r="G11" s="80"/>
      <c r="H11" s="80"/>
      <c r="I11" s="80"/>
      <c r="J11" s="80"/>
      <c r="K11" s="88">
        <v>4.2529179702675837</v>
      </c>
      <c r="L11" s="80"/>
      <c r="M11" s="80"/>
      <c r="N11" s="103">
        <v>3.3989670417157704E-2</v>
      </c>
      <c r="O11" s="88"/>
      <c r="P11" s="90"/>
      <c r="Q11" s="88">
        <f>Q12</f>
        <v>27026.094428110169</v>
      </c>
      <c r="R11" s="88">
        <f>R12+R265</f>
        <v>7681921.3477977496</v>
      </c>
      <c r="S11" s="80"/>
      <c r="T11" s="89">
        <v>1</v>
      </c>
      <c r="U11" s="89">
        <f>R11/'סכום נכסי הקרן'!$C$42</f>
        <v>0.1172175940016849</v>
      </c>
      <c r="V11" s="147"/>
      <c r="AX11" s="140"/>
      <c r="AY11" s="148"/>
      <c r="AZ11" s="140"/>
      <c r="BC11" s="140"/>
    </row>
    <row r="12" spans="2:55" s="140" customFormat="1">
      <c r="B12" s="81" t="s">
        <v>254</v>
      </c>
      <c r="C12" s="82"/>
      <c r="D12" s="82"/>
      <c r="E12" s="82"/>
      <c r="F12" s="82"/>
      <c r="G12" s="82"/>
      <c r="H12" s="82"/>
      <c r="I12" s="82"/>
      <c r="J12" s="82"/>
      <c r="K12" s="91">
        <v>3.978918734882753</v>
      </c>
      <c r="L12" s="82"/>
      <c r="M12" s="82"/>
      <c r="N12" s="104">
        <v>2.4432442264636266E-2</v>
      </c>
      <c r="O12" s="91"/>
      <c r="P12" s="93"/>
      <c r="Q12" s="91">
        <f>Q13+Q170</f>
        <v>27026.094428110169</v>
      </c>
      <c r="R12" s="91">
        <f>R13+R170+R259</f>
        <v>5161545.7100977488</v>
      </c>
      <c r="S12" s="82"/>
      <c r="T12" s="92">
        <v>0.67190816937711217</v>
      </c>
      <c r="U12" s="92">
        <f>R12/'סכום נכסי הקרן'!$C$42</f>
        <v>7.8759459004461727E-2</v>
      </c>
      <c r="AY12" s="148"/>
    </row>
    <row r="13" spans="2:55" s="140" customFormat="1" ht="20.25">
      <c r="B13" s="102" t="s">
        <v>36</v>
      </c>
      <c r="C13" s="82"/>
      <c r="D13" s="82"/>
      <c r="E13" s="82"/>
      <c r="F13" s="82"/>
      <c r="G13" s="82"/>
      <c r="H13" s="82"/>
      <c r="I13" s="82"/>
      <c r="J13" s="82"/>
      <c r="K13" s="91">
        <v>3.9808491698115449</v>
      </c>
      <c r="L13" s="82"/>
      <c r="M13" s="82"/>
      <c r="N13" s="104">
        <v>2.2382096067686489E-2</v>
      </c>
      <c r="O13" s="91"/>
      <c r="P13" s="93"/>
      <c r="Q13" s="91">
        <f>SUM(Q14:Q168)</f>
        <v>25454.793391898922</v>
      </c>
      <c r="R13" s="91">
        <f>SUM(R14:R168)</f>
        <v>3994933.775901217</v>
      </c>
      <c r="S13" s="82"/>
      <c r="T13" s="92">
        <v>0.52004356658070705</v>
      </c>
      <c r="U13" s="92">
        <f>R13/'סכום נכסי הקרן'!$C$42</f>
        <v>6.0958255650645554E-2</v>
      </c>
      <c r="AY13" s="142"/>
    </row>
    <row r="14" spans="2:55" s="140" customFormat="1">
      <c r="B14" s="87" t="s">
        <v>364</v>
      </c>
      <c r="C14" s="84" t="s">
        <v>365</v>
      </c>
      <c r="D14" s="97" t="s">
        <v>140</v>
      </c>
      <c r="E14" s="97" t="s">
        <v>366</v>
      </c>
      <c r="F14" s="84" t="s">
        <v>367</v>
      </c>
      <c r="G14" s="97" t="s">
        <v>368</v>
      </c>
      <c r="H14" s="84" t="s">
        <v>369</v>
      </c>
      <c r="I14" s="84" t="s">
        <v>180</v>
      </c>
      <c r="J14" s="84"/>
      <c r="K14" s="94">
        <v>1.4899999999999907</v>
      </c>
      <c r="L14" s="97" t="s">
        <v>182</v>
      </c>
      <c r="M14" s="98">
        <v>5.8999999999999999E-3</v>
      </c>
      <c r="N14" s="98">
        <v>2.6999999999999303E-3</v>
      </c>
      <c r="O14" s="94">
        <v>129257782.886375</v>
      </c>
      <c r="P14" s="96">
        <v>100.97</v>
      </c>
      <c r="Q14" s="84"/>
      <c r="R14" s="94">
        <v>130511.583817133</v>
      </c>
      <c r="S14" s="95">
        <v>2.4213961517082411E-2</v>
      </c>
      <c r="T14" s="95">
        <v>1.6989445466601649E-2</v>
      </c>
      <c r="U14" s="95">
        <f>R14/'סכום נכסי הקרן'!$C$42</f>
        <v>1.9914619210178795E-3</v>
      </c>
    </row>
    <row r="15" spans="2:55" s="140" customFormat="1">
      <c r="B15" s="87" t="s">
        <v>370</v>
      </c>
      <c r="C15" s="84" t="s">
        <v>371</v>
      </c>
      <c r="D15" s="97" t="s">
        <v>140</v>
      </c>
      <c r="E15" s="97" t="s">
        <v>366</v>
      </c>
      <c r="F15" s="84" t="s">
        <v>367</v>
      </c>
      <c r="G15" s="97" t="s">
        <v>368</v>
      </c>
      <c r="H15" s="84" t="s">
        <v>369</v>
      </c>
      <c r="I15" s="84" t="s">
        <v>180</v>
      </c>
      <c r="J15" s="84"/>
      <c r="K15" s="94">
        <v>6.3200000000000411</v>
      </c>
      <c r="L15" s="97" t="s">
        <v>182</v>
      </c>
      <c r="M15" s="98">
        <v>8.3000000000000001E-3</v>
      </c>
      <c r="N15" s="98">
        <v>1.1300000000000801E-2</v>
      </c>
      <c r="O15" s="94">
        <v>39538832.298530996</v>
      </c>
      <c r="P15" s="96">
        <v>98.84</v>
      </c>
      <c r="Q15" s="84"/>
      <c r="R15" s="94">
        <v>39080.180385845008</v>
      </c>
      <c r="S15" s="95">
        <v>3.0746310021642027E-2</v>
      </c>
      <c r="T15" s="95">
        <v>5.0872924385054362E-3</v>
      </c>
      <c r="U15" s="95">
        <f>R15/'סכום נכסי הקרן'!$C$42</f>
        <v>5.9632017962457217E-4</v>
      </c>
    </row>
    <row r="16" spans="2:55" s="140" customFormat="1">
      <c r="B16" s="87" t="s">
        <v>372</v>
      </c>
      <c r="C16" s="84" t="s">
        <v>373</v>
      </c>
      <c r="D16" s="97" t="s">
        <v>140</v>
      </c>
      <c r="E16" s="97" t="s">
        <v>366</v>
      </c>
      <c r="F16" s="84" t="s">
        <v>374</v>
      </c>
      <c r="G16" s="97" t="s">
        <v>368</v>
      </c>
      <c r="H16" s="84" t="s">
        <v>369</v>
      </c>
      <c r="I16" s="84" t="s">
        <v>180</v>
      </c>
      <c r="J16" s="84"/>
      <c r="K16" s="94">
        <v>2.4800000000000062</v>
      </c>
      <c r="L16" s="97" t="s">
        <v>182</v>
      </c>
      <c r="M16" s="98">
        <v>0.04</v>
      </c>
      <c r="N16" s="98">
        <v>3.4999999999999996E-3</v>
      </c>
      <c r="O16" s="94">
        <v>55837645.113976002</v>
      </c>
      <c r="P16" s="96">
        <v>113.05</v>
      </c>
      <c r="Q16" s="84"/>
      <c r="R16" s="94">
        <v>63124.457090920012</v>
      </c>
      <c r="S16" s="95">
        <v>2.6952624860971882E-2</v>
      </c>
      <c r="T16" s="95">
        <v>8.2172745896463076E-3</v>
      </c>
      <c r="U16" s="95">
        <f>R16/'סכום נכסי הקרן'!$C$42</f>
        <v>9.6320915664952346E-4</v>
      </c>
    </row>
    <row r="17" spans="2:50" s="140" customFormat="1" ht="20.25">
      <c r="B17" s="87" t="s">
        <v>375</v>
      </c>
      <c r="C17" s="84" t="s">
        <v>376</v>
      </c>
      <c r="D17" s="97" t="s">
        <v>140</v>
      </c>
      <c r="E17" s="97" t="s">
        <v>366</v>
      </c>
      <c r="F17" s="84" t="s">
        <v>374</v>
      </c>
      <c r="G17" s="97" t="s">
        <v>368</v>
      </c>
      <c r="H17" s="84" t="s">
        <v>369</v>
      </c>
      <c r="I17" s="84" t="s">
        <v>180</v>
      </c>
      <c r="J17" s="84"/>
      <c r="K17" s="94">
        <v>3.6799999999999953</v>
      </c>
      <c r="L17" s="97" t="s">
        <v>182</v>
      </c>
      <c r="M17" s="98">
        <v>9.8999999999999991E-3</v>
      </c>
      <c r="N17" s="98">
        <v>5.7999999999998296E-3</v>
      </c>
      <c r="O17" s="94">
        <v>80552190.653614998</v>
      </c>
      <c r="P17" s="96">
        <v>102.98</v>
      </c>
      <c r="Q17" s="84"/>
      <c r="R17" s="94">
        <v>82952.645931880033</v>
      </c>
      <c r="S17" s="95">
        <v>2.6727126168384942E-2</v>
      </c>
      <c r="T17" s="95">
        <v>1.0798424271248339E-2</v>
      </c>
      <c r="U17" s="95">
        <f>R17/'סכום נכסי הקרן'!$C$42</f>
        <v>1.2657653120851289E-3</v>
      </c>
      <c r="AX17" s="142"/>
    </row>
    <row r="18" spans="2:50" s="140" customFormat="1">
      <c r="B18" s="87" t="s">
        <v>377</v>
      </c>
      <c r="C18" s="84" t="s">
        <v>378</v>
      </c>
      <c r="D18" s="97" t="s">
        <v>140</v>
      </c>
      <c r="E18" s="97" t="s">
        <v>366</v>
      </c>
      <c r="F18" s="84" t="s">
        <v>374</v>
      </c>
      <c r="G18" s="97" t="s">
        <v>368</v>
      </c>
      <c r="H18" s="84" t="s">
        <v>369</v>
      </c>
      <c r="I18" s="84" t="s">
        <v>180</v>
      </c>
      <c r="J18" s="84"/>
      <c r="K18" s="94">
        <v>5.6200000000000339</v>
      </c>
      <c r="L18" s="97" t="s">
        <v>182</v>
      </c>
      <c r="M18" s="98">
        <v>8.6E-3</v>
      </c>
      <c r="N18" s="98">
        <v>1.1300000000000209E-2</v>
      </c>
      <c r="O18" s="94">
        <v>61516716.958562985</v>
      </c>
      <c r="P18" s="96">
        <v>100.03</v>
      </c>
      <c r="Q18" s="84"/>
      <c r="R18" s="94">
        <v>61535.171440421</v>
      </c>
      <c r="S18" s="95">
        <v>2.4593396511950135E-2</v>
      </c>
      <c r="T18" s="95">
        <v>8.0103881118311418E-3</v>
      </c>
      <c r="U18" s="95">
        <f>R18/'סכום נכסי הקרן'!$C$42</f>
        <v>9.3895842148854669E-4</v>
      </c>
    </row>
    <row r="19" spans="2:50" s="140" customFormat="1">
      <c r="B19" s="87" t="s">
        <v>379</v>
      </c>
      <c r="C19" s="84" t="s">
        <v>380</v>
      </c>
      <c r="D19" s="97" t="s">
        <v>140</v>
      </c>
      <c r="E19" s="97" t="s">
        <v>366</v>
      </c>
      <c r="F19" s="84" t="s">
        <v>374</v>
      </c>
      <c r="G19" s="97" t="s">
        <v>368</v>
      </c>
      <c r="H19" s="84" t="s">
        <v>369</v>
      </c>
      <c r="I19" s="84" t="s">
        <v>180</v>
      </c>
      <c r="J19" s="84"/>
      <c r="K19" s="94">
        <v>8.3099999999938348</v>
      </c>
      <c r="L19" s="97" t="s">
        <v>182</v>
      </c>
      <c r="M19" s="98">
        <v>1.2199999999999999E-2</v>
      </c>
      <c r="N19" s="98">
        <v>1.6899999999982609E-2</v>
      </c>
      <c r="O19" s="94">
        <v>2328511.6700000004</v>
      </c>
      <c r="P19" s="96">
        <v>97.76</v>
      </c>
      <c r="Q19" s="84"/>
      <c r="R19" s="94">
        <v>2276.3528362839993</v>
      </c>
      <c r="S19" s="95">
        <v>2.9048009376153937E-3</v>
      </c>
      <c r="T19" s="95">
        <v>2.963259753937186E-4</v>
      </c>
      <c r="U19" s="95">
        <f>R19/'סכום נכסי הקרן'!$C$42</f>
        <v>3.4734617875854203E-5</v>
      </c>
      <c r="AX19" s="148"/>
    </row>
    <row r="20" spans="2:50" s="140" customFormat="1">
      <c r="B20" s="87" t="s">
        <v>381</v>
      </c>
      <c r="C20" s="84" t="s">
        <v>382</v>
      </c>
      <c r="D20" s="97" t="s">
        <v>140</v>
      </c>
      <c r="E20" s="97" t="s">
        <v>366</v>
      </c>
      <c r="F20" s="84" t="s">
        <v>374</v>
      </c>
      <c r="G20" s="97" t="s">
        <v>368</v>
      </c>
      <c r="H20" s="84" t="s">
        <v>369</v>
      </c>
      <c r="I20" s="84" t="s">
        <v>180</v>
      </c>
      <c r="J20" s="84"/>
      <c r="K20" s="94">
        <v>10.829999999999387</v>
      </c>
      <c r="L20" s="97" t="s">
        <v>182</v>
      </c>
      <c r="M20" s="98">
        <v>1.2199999999999999E-2</v>
      </c>
      <c r="N20" s="98">
        <v>1.0299999999999232E-2</v>
      </c>
      <c r="O20" s="94">
        <v>33606149.673998006</v>
      </c>
      <c r="P20" s="96">
        <v>102.26</v>
      </c>
      <c r="Q20" s="84"/>
      <c r="R20" s="94">
        <v>34365.648768587998</v>
      </c>
      <c r="S20" s="95">
        <v>4.7876986743632895E-2</v>
      </c>
      <c r="T20" s="95">
        <v>4.473574671320985E-3</v>
      </c>
      <c r="U20" s="95">
        <f>R20/'סכום נכסי הקרן'!$C$42</f>
        <v>5.2438165955912453E-4</v>
      </c>
    </row>
    <row r="21" spans="2:50" s="140" customFormat="1">
      <c r="B21" s="87" t="s">
        <v>383</v>
      </c>
      <c r="C21" s="84" t="s">
        <v>384</v>
      </c>
      <c r="D21" s="97" t="s">
        <v>140</v>
      </c>
      <c r="E21" s="97" t="s">
        <v>366</v>
      </c>
      <c r="F21" s="84" t="s">
        <v>374</v>
      </c>
      <c r="G21" s="97" t="s">
        <v>368</v>
      </c>
      <c r="H21" s="84" t="s">
        <v>369</v>
      </c>
      <c r="I21" s="84" t="s">
        <v>180</v>
      </c>
      <c r="J21" s="84"/>
      <c r="K21" s="94">
        <v>5.9999999999993864E-2</v>
      </c>
      <c r="L21" s="97" t="s">
        <v>182</v>
      </c>
      <c r="M21" s="98">
        <v>2.58E-2</v>
      </c>
      <c r="N21" s="98">
        <v>5.4700000000000817E-2</v>
      </c>
      <c r="O21" s="94">
        <v>55309759.067834005</v>
      </c>
      <c r="P21" s="96">
        <v>105.92</v>
      </c>
      <c r="Q21" s="84"/>
      <c r="R21" s="94">
        <v>58584.09727105598</v>
      </c>
      <c r="S21" s="95">
        <v>2.0307674567577563E-2</v>
      </c>
      <c r="T21" s="95">
        <v>7.6262297696982808E-3</v>
      </c>
      <c r="U21" s="95">
        <f>R21/'סכום נכסי הקרן'!$C$42</f>
        <v>8.9392830490805659E-4</v>
      </c>
    </row>
    <row r="22" spans="2:50" s="140" customFormat="1">
      <c r="B22" s="87" t="s">
        <v>385</v>
      </c>
      <c r="C22" s="84" t="s">
        <v>386</v>
      </c>
      <c r="D22" s="97" t="s">
        <v>140</v>
      </c>
      <c r="E22" s="97" t="s">
        <v>366</v>
      </c>
      <c r="F22" s="84" t="s">
        <v>374</v>
      </c>
      <c r="G22" s="97" t="s">
        <v>368</v>
      </c>
      <c r="H22" s="84" t="s">
        <v>369</v>
      </c>
      <c r="I22" s="84" t="s">
        <v>180</v>
      </c>
      <c r="J22" s="84"/>
      <c r="K22" s="94">
        <v>1.6899999999999626</v>
      </c>
      <c r="L22" s="97" t="s">
        <v>182</v>
      </c>
      <c r="M22" s="98">
        <v>4.0999999999999995E-3</v>
      </c>
      <c r="N22" s="98">
        <v>3.4999999999997334E-3</v>
      </c>
      <c r="O22" s="94">
        <v>11312440.058292996</v>
      </c>
      <c r="P22" s="96">
        <v>100.22</v>
      </c>
      <c r="Q22" s="84"/>
      <c r="R22" s="94">
        <v>11337.327223618004</v>
      </c>
      <c r="S22" s="95">
        <v>9.175941079723816E-3</v>
      </c>
      <c r="T22" s="95">
        <v>1.4758452619237211E-3</v>
      </c>
      <c r="U22" s="95">
        <f>R22/'סכום נכסי הקרן'!$C$42</f>
        <v>1.7299503072148518E-4</v>
      </c>
    </row>
    <row r="23" spans="2:50" s="140" customFormat="1">
      <c r="B23" s="87" t="s">
        <v>387</v>
      </c>
      <c r="C23" s="84" t="s">
        <v>388</v>
      </c>
      <c r="D23" s="97" t="s">
        <v>140</v>
      </c>
      <c r="E23" s="97" t="s">
        <v>366</v>
      </c>
      <c r="F23" s="84" t="s">
        <v>374</v>
      </c>
      <c r="G23" s="97" t="s">
        <v>368</v>
      </c>
      <c r="H23" s="84" t="s">
        <v>369</v>
      </c>
      <c r="I23" s="84" t="s">
        <v>180</v>
      </c>
      <c r="J23" s="84"/>
      <c r="K23" s="94">
        <v>1.0799999999999812</v>
      </c>
      <c r="L23" s="97" t="s">
        <v>182</v>
      </c>
      <c r="M23" s="98">
        <v>6.4000000000000003E-3</v>
      </c>
      <c r="N23" s="98">
        <v>3.299999999999967E-3</v>
      </c>
      <c r="O23" s="94">
        <v>78263237.374480993</v>
      </c>
      <c r="P23" s="96">
        <v>101.21</v>
      </c>
      <c r="Q23" s="84"/>
      <c r="R23" s="94">
        <v>79210.222812618973</v>
      </c>
      <c r="S23" s="95">
        <v>2.4844722897081197E-2</v>
      </c>
      <c r="T23" s="95">
        <v>1.0311251472956941E-2</v>
      </c>
      <c r="U23" s="95">
        <f>R23/'סכום נכסי הקרן'!$C$42</f>
        <v>1.208660088806343E-3</v>
      </c>
    </row>
    <row r="24" spans="2:50" s="140" customFormat="1">
      <c r="B24" s="87" t="s">
        <v>389</v>
      </c>
      <c r="C24" s="84" t="s">
        <v>390</v>
      </c>
      <c r="D24" s="97" t="s">
        <v>140</v>
      </c>
      <c r="E24" s="97" t="s">
        <v>366</v>
      </c>
      <c r="F24" s="84" t="s">
        <v>391</v>
      </c>
      <c r="G24" s="97" t="s">
        <v>368</v>
      </c>
      <c r="H24" s="84" t="s">
        <v>369</v>
      </c>
      <c r="I24" s="84" t="s">
        <v>180</v>
      </c>
      <c r="J24" s="84"/>
      <c r="K24" s="94">
        <v>3.3200000000000411</v>
      </c>
      <c r="L24" s="97" t="s">
        <v>182</v>
      </c>
      <c r="M24" s="98">
        <v>0.05</v>
      </c>
      <c r="N24" s="98">
        <v>5.5000000000001558E-3</v>
      </c>
      <c r="O24" s="94">
        <v>100332733.90325998</v>
      </c>
      <c r="P24" s="96">
        <v>122.05</v>
      </c>
      <c r="Q24" s="84"/>
      <c r="R24" s="94">
        <v>122456.09885902201</v>
      </c>
      <c r="S24" s="95">
        <v>3.1835420438925274E-2</v>
      </c>
      <c r="T24" s="95">
        <v>1.5940816537275221E-2</v>
      </c>
      <c r="U24" s="95">
        <f>R24/'סכום נכסי הקרן'!$C$42</f>
        <v>1.8685441609216727E-3</v>
      </c>
    </row>
    <row r="25" spans="2:50" s="140" customFormat="1">
      <c r="B25" s="87" t="s">
        <v>392</v>
      </c>
      <c r="C25" s="84" t="s">
        <v>393</v>
      </c>
      <c r="D25" s="97" t="s">
        <v>140</v>
      </c>
      <c r="E25" s="97" t="s">
        <v>366</v>
      </c>
      <c r="F25" s="84" t="s">
        <v>391</v>
      </c>
      <c r="G25" s="97" t="s">
        <v>368</v>
      </c>
      <c r="H25" s="84" t="s">
        <v>369</v>
      </c>
      <c r="I25" s="84" t="s">
        <v>180</v>
      </c>
      <c r="J25" s="84"/>
      <c r="K25" s="94">
        <v>1.2000000000003312</v>
      </c>
      <c r="L25" s="97" t="s">
        <v>182</v>
      </c>
      <c r="M25" s="98">
        <v>1.6E-2</v>
      </c>
      <c r="N25" s="98">
        <v>2.9999999999985264E-3</v>
      </c>
      <c r="O25" s="94">
        <v>5324471.9138310002</v>
      </c>
      <c r="P25" s="96">
        <v>102.02</v>
      </c>
      <c r="Q25" s="84"/>
      <c r="R25" s="94">
        <v>5432.026305626001</v>
      </c>
      <c r="S25" s="95">
        <v>2.5364170959374576E-3</v>
      </c>
      <c r="T25" s="95">
        <v>7.0711818823597408E-4</v>
      </c>
      <c r="U25" s="95">
        <f>R25/'סכום נכסי הקרן'!$C$42</f>
        <v>8.2886692699851464E-5</v>
      </c>
    </row>
    <row r="26" spans="2:50" s="140" customFormat="1">
      <c r="B26" s="87" t="s">
        <v>394</v>
      </c>
      <c r="C26" s="84" t="s">
        <v>395</v>
      </c>
      <c r="D26" s="97" t="s">
        <v>140</v>
      </c>
      <c r="E26" s="97" t="s">
        <v>366</v>
      </c>
      <c r="F26" s="84" t="s">
        <v>391</v>
      </c>
      <c r="G26" s="97" t="s">
        <v>368</v>
      </c>
      <c r="H26" s="84" t="s">
        <v>369</v>
      </c>
      <c r="I26" s="84" t="s">
        <v>180</v>
      </c>
      <c r="J26" s="84"/>
      <c r="K26" s="94">
        <v>2.2099999999999751</v>
      </c>
      <c r="L26" s="97" t="s">
        <v>182</v>
      </c>
      <c r="M26" s="98">
        <v>6.9999999999999993E-3</v>
      </c>
      <c r="N26" s="98">
        <v>3.400000000000172E-3</v>
      </c>
      <c r="O26" s="94">
        <v>50139688.647886001</v>
      </c>
      <c r="P26" s="96">
        <v>103.28</v>
      </c>
      <c r="Q26" s="84"/>
      <c r="R26" s="94">
        <v>51784.274042867997</v>
      </c>
      <c r="S26" s="95">
        <v>1.4105564814315432E-2</v>
      </c>
      <c r="T26" s="95">
        <v>6.7410575685877671E-3</v>
      </c>
      <c r="U26" s="95">
        <f>R26/'סכום נכסי הקרן'!$C$42</f>
        <v>7.901705492167066E-4</v>
      </c>
    </row>
    <row r="27" spans="2:50" s="140" customFormat="1">
      <c r="B27" s="87" t="s">
        <v>396</v>
      </c>
      <c r="C27" s="84" t="s">
        <v>397</v>
      </c>
      <c r="D27" s="97" t="s">
        <v>140</v>
      </c>
      <c r="E27" s="97" t="s">
        <v>366</v>
      </c>
      <c r="F27" s="84" t="s">
        <v>391</v>
      </c>
      <c r="G27" s="97" t="s">
        <v>368</v>
      </c>
      <c r="H27" s="84" t="s">
        <v>369</v>
      </c>
      <c r="I27" s="84" t="s">
        <v>180</v>
      </c>
      <c r="J27" s="84"/>
      <c r="K27" s="94">
        <v>4.7099999999997006</v>
      </c>
      <c r="L27" s="97" t="s">
        <v>182</v>
      </c>
      <c r="M27" s="98">
        <v>6.0000000000000001E-3</v>
      </c>
      <c r="N27" s="98">
        <v>8.5999999999995594E-3</v>
      </c>
      <c r="O27" s="94">
        <v>8138148.2866500011</v>
      </c>
      <c r="P27" s="96">
        <v>100.27</v>
      </c>
      <c r="Q27" s="84"/>
      <c r="R27" s="94">
        <v>8160.1212381259984</v>
      </c>
      <c r="S27" s="95">
        <v>3.6590007785688439E-3</v>
      </c>
      <c r="T27" s="95">
        <v>1.0622500372859628E-3</v>
      </c>
      <c r="U27" s="95">
        <f>R27/'סכום נכסי הקרן'!$C$42</f>
        <v>1.2451439359886072E-4</v>
      </c>
    </row>
    <row r="28" spans="2:50" s="140" customFormat="1">
      <c r="B28" s="87" t="s">
        <v>398</v>
      </c>
      <c r="C28" s="84" t="s">
        <v>399</v>
      </c>
      <c r="D28" s="97" t="s">
        <v>140</v>
      </c>
      <c r="E28" s="97" t="s">
        <v>366</v>
      </c>
      <c r="F28" s="84" t="s">
        <v>391</v>
      </c>
      <c r="G28" s="97" t="s">
        <v>368</v>
      </c>
      <c r="H28" s="84" t="s">
        <v>369</v>
      </c>
      <c r="I28" s="84" t="s">
        <v>180</v>
      </c>
      <c r="J28" s="84"/>
      <c r="K28" s="94">
        <v>6.1000000000000645</v>
      </c>
      <c r="L28" s="97" t="s">
        <v>182</v>
      </c>
      <c r="M28" s="98">
        <v>1.7500000000000002E-2</v>
      </c>
      <c r="N28" s="98">
        <v>1.1999999999999877E-2</v>
      </c>
      <c r="O28" s="94">
        <v>46570233.400000006</v>
      </c>
      <c r="P28" s="96">
        <v>103.17</v>
      </c>
      <c r="Q28" s="84"/>
      <c r="R28" s="94">
        <v>48046.512867758</v>
      </c>
      <c r="S28" s="95">
        <v>2.326479490165341E-2</v>
      </c>
      <c r="T28" s="95">
        <v>6.2544916424498312E-3</v>
      </c>
      <c r="U28" s="95">
        <f>R28/'סכום נכסי הקרן'!$C$42</f>
        <v>7.331364620316161E-4</v>
      </c>
    </row>
    <row r="29" spans="2:50" s="140" customFormat="1">
      <c r="B29" s="87" t="s">
        <v>400</v>
      </c>
      <c r="C29" s="84" t="s">
        <v>401</v>
      </c>
      <c r="D29" s="97" t="s">
        <v>140</v>
      </c>
      <c r="E29" s="97" t="s">
        <v>366</v>
      </c>
      <c r="F29" s="84" t="s">
        <v>402</v>
      </c>
      <c r="G29" s="97" t="s">
        <v>368</v>
      </c>
      <c r="H29" s="84" t="s">
        <v>403</v>
      </c>
      <c r="I29" s="84" t="s">
        <v>180</v>
      </c>
      <c r="J29" s="84"/>
      <c r="K29" s="94">
        <v>1.2399999999999884</v>
      </c>
      <c r="L29" s="97" t="s">
        <v>182</v>
      </c>
      <c r="M29" s="98">
        <v>8.0000000000000002E-3</v>
      </c>
      <c r="N29" s="98">
        <v>5.3000000000002099E-3</v>
      </c>
      <c r="O29" s="94">
        <v>32770526.514977001</v>
      </c>
      <c r="P29" s="96">
        <v>102.87</v>
      </c>
      <c r="Q29" s="84"/>
      <c r="R29" s="94">
        <v>33711.039992309998</v>
      </c>
      <c r="S29" s="95">
        <v>5.084327817509697E-2</v>
      </c>
      <c r="T29" s="95">
        <v>4.3883604720808865E-3</v>
      </c>
      <c r="U29" s="95">
        <f>R29/'סכום נכסי הקרן'!$C$42</f>
        <v>5.1439305614942E-4</v>
      </c>
    </row>
    <row r="30" spans="2:50" s="140" customFormat="1">
      <c r="B30" s="87" t="s">
        <v>404</v>
      </c>
      <c r="C30" s="84" t="s">
        <v>405</v>
      </c>
      <c r="D30" s="97" t="s">
        <v>140</v>
      </c>
      <c r="E30" s="97" t="s">
        <v>366</v>
      </c>
      <c r="F30" s="84" t="s">
        <v>367</v>
      </c>
      <c r="G30" s="97" t="s">
        <v>368</v>
      </c>
      <c r="H30" s="84" t="s">
        <v>403</v>
      </c>
      <c r="I30" s="84" t="s">
        <v>180</v>
      </c>
      <c r="J30" s="84"/>
      <c r="K30" s="94">
        <v>1.8299999999999947</v>
      </c>
      <c r="L30" s="97" t="s">
        <v>182</v>
      </c>
      <c r="M30" s="98">
        <v>3.4000000000000002E-2</v>
      </c>
      <c r="N30" s="98">
        <v>3.000000000000056E-3</v>
      </c>
      <c r="O30" s="94">
        <v>32061924.610600006</v>
      </c>
      <c r="P30" s="96">
        <v>110.02</v>
      </c>
      <c r="Q30" s="84"/>
      <c r="R30" s="94">
        <v>35274.529705945999</v>
      </c>
      <c r="S30" s="95">
        <v>1.713858629080928E-2</v>
      </c>
      <c r="T30" s="95">
        <v>4.5918889440411236E-3</v>
      </c>
      <c r="U30" s="95">
        <f>R30/'סכום נכסי הקרן'!$C$42</f>
        <v>5.3825017394343842E-4</v>
      </c>
    </row>
    <row r="31" spans="2:50" s="140" customFormat="1">
      <c r="B31" s="87" t="s">
        <v>406</v>
      </c>
      <c r="C31" s="84" t="s">
        <v>407</v>
      </c>
      <c r="D31" s="97" t="s">
        <v>140</v>
      </c>
      <c r="E31" s="97" t="s">
        <v>366</v>
      </c>
      <c r="F31" s="84" t="s">
        <v>374</v>
      </c>
      <c r="G31" s="97" t="s">
        <v>368</v>
      </c>
      <c r="H31" s="84" t="s">
        <v>403</v>
      </c>
      <c r="I31" s="84" t="s">
        <v>180</v>
      </c>
      <c r="J31" s="84"/>
      <c r="K31" s="94">
        <v>0.72000000000007847</v>
      </c>
      <c r="L31" s="97" t="s">
        <v>182</v>
      </c>
      <c r="M31" s="98">
        <v>0.03</v>
      </c>
      <c r="N31" s="98">
        <v>2.9999999999941044E-4</v>
      </c>
      <c r="O31" s="94">
        <v>23721077.483010996</v>
      </c>
      <c r="P31" s="96">
        <v>110.09</v>
      </c>
      <c r="Q31" s="84"/>
      <c r="R31" s="94">
        <v>26114.534596417994</v>
      </c>
      <c r="S31" s="95">
        <v>4.9418911422939575E-2</v>
      </c>
      <c r="T31" s="95">
        <v>3.3994795590955224E-3</v>
      </c>
      <c r="U31" s="95">
        <f>R31/'סכום נכסי הקרן'!$C$42</f>
        <v>3.9847881477508601E-4</v>
      </c>
    </row>
    <row r="32" spans="2:50" s="140" customFormat="1">
      <c r="B32" s="87" t="s">
        <v>408</v>
      </c>
      <c r="C32" s="84" t="s">
        <v>409</v>
      </c>
      <c r="D32" s="97" t="s">
        <v>140</v>
      </c>
      <c r="E32" s="97" t="s">
        <v>366</v>
      </c>
      <c r="F32" s="84" t="s">
        <v>410</v>
      </c>
      <c r="G32" s="97" t="s">
        <v>411</v>
      </c>
      <c r="H32" s="84" t="s">
        <v>403</v>
      </c>
      <c r="I32" s="84" t="s">
        <v>180</v>
      </c>
      <c r="J32" s="84"/>
      <c r="K32" s="94">
        <v>6.4499999999998607</v>
      </c>
      <c r="L32" s="97" t="s">
        <v>182</v>
      </c>
      <c r="M32" s="98">
        <v>8.3000000000000001E-3</v>
      </c>
      <c r="N32" s="98">
        <v>1.2499999999999649E-2</v>
      </c>
      <c r="O32" s="94">
        <v>65376212.20969101</v>
      </c>
      <c r="P32" s="96">
        <v>98.51</v>
      </c>
      <c r="Q32" s="84"/>
      <c r="R32" s="94">
        <v>64402.106963689002</v>
      </c>
      <c r="S32" s="95">
        <v>4.2689873992727681E-2</v>
      </c>
      <c r="T32" s="95">
        <v>8.3835936412121337E-3</v>
      </c>
      <c r="U32" s="95">
        <f>R32/'סכום נכסי הקרן'!$C$42</f>
        <v>9.827046757107116E-4</v>
      </c>
    </row>
    <row r="33" spans="2:21" s="140" customFormat="1">
      <c r="B33" s="87" t="s">
        <v>412</v>
      </c>
      <c r="C33" s="84" t="s">
        <v>413</v>
      </c>
      <c r="D33" s="97" t="s">
        <v>140</v>
      </c>
      <c r="E33" s="97" t="s">
        <v>366</v>
      </c>
      <c r="F33" s="84" t="s">
        <v>410</v>
      </c>
      <c r="G33" s="97" t="s">
        <v>411</v>
      </c>
      <c r="H33" s="84" t="s">
        <v>403</v>
      </c>
      <c r="I33" s="84" t="s">
        <v>180</v>
      </c>
      <c r="J33" s="84"/>
      <c r="K33" s="94">
        <v>10.070000000000233</v>
      </c>
      <c r="L33" s="97" t="s">
        <v>182</v>
      </c>
      <c r="M33" s="98">
        <v>1.6500000000000001E-2</v>
      </c>
      <c r="N33" s="98">
        <v>2.020000000000052E-2</v>
      </c>
      <c r="O33" s="94">
        <v>9771216.4755699988</v>
      </c>
      <c r="P33" s="96">
        <v>97.61</v>
      </c>
      <c r="Q33" s="84"/>
      <c r="R33" s="94">
        <v>9537.6843551250022</v>
      </c>
      <c r="S33" s="95">
        <v>2.3107177173731567E-2</v>
      </c>
      <c r="T33" s="95">
        <v>1.2415753720075844E-3</v>
      </c>
      <c r="U33" s="95">
        <f>R33/'סכום נכסי הקרן'!$C$42</f>
        <v>1.4553447787847603E-4</v>
      </c>
    </row>
    <row r="34" spans="2:21" s="140" customFormat="1">
      <c r="B34" s="87" t="s">
        <v>414</v>
      </c>
      <c r="C34" s="84" t="s">
        <v>415</v>
      </c>
      <c r="D34" s="97" t="s">
        <v>140</v>
      </c>
      <c r="E34" s="97" t="s">
        <v>366</v>
      </c>
      <c r="F34" s="84" t="s">
        <v>416</v>
      </c>
      <c r="G34" s="97" t="s">
        <v>417</v>
      </c>
      <c r="H34" s="84" t="s">
        <v>403</v>
      </c>
      <c r="I34" s="84" t="s">
        <v>418</v>
      </c>
      <c r="J34" s="84"/>
      <c r="K34" s="94">
        <v>3.2000000000000877</v>
      </c>
      <c r="L34" s="97" t="s">
        <v>182</v>
      </c>
      <c r="M34" s="98">
        <v>6.5000000000000006E-3</v>
      </c>
      <c r="N34" s="98">
        <v>6.3999999999998624E-3</v>
      </c>
      <c r="O34" s="94">
        <v>31745221.592823006</v>
      </c>
      <c r="P34" s="96">
        <v>100.47</v>
      </c>
      <c r="Q34" s="84"/>
      <c r="R34" s="94">
        <v>31894.425125320999</v>
      </c>
      <c r="S34" s="95">
        <v>3.0040553842713608E-2</v>
      </c>
      <c r="T34" s="95">
        <v>4.1518812392507065E-3</v>
      </c>
      <c r="U34" s="95">
        <f>R34/'סכום נכסי הקרן'!$C$42</f>
        <v>4.8667352944570198E-4</v>
      </c>
    </row>
    <row r="35" spans="2:21" s="140" customFormat="1">
      <c r="B35" s="87" t="s">
        <v>419</v>
      </c>
      <c r="C35" s="84" t="s">
        <v>420</v>
      </c>
      <c r="D35" s="97" t="s">
        <v>140</v>
      </c>
      <c r="E35" s="97" t="s">
        <v>366</v>
      </c>
      <c r="F35" s="84" t="s">
        <v>416</v>
      </c>
      <c r="G35" s="97" t="s">
        <v>417</v>
      </c>
      <c r="H35" s="84" t="s">
        <v>403</v>
      </c>
      <c r="I35" s="84" t="s">
        <v>418</v>
      </c>
      <c r="J35" s="84"/>
      <c r="K35" s="94">
        <v>4.3400000000001553</v>
      </c>
      <c r="L35" s="97" t="s">
        <v>182</v>
      </c>
      <c r="M35" s="98">
        <v>1.6399999999999998E-2</v>
      </c>
      <c r="N35" s="98">
        <v>1.0500000000000011E-2</v>
      </c>
      <c r="O35" s="94">
        <v>47103056.707820997</v>
      </c>
      <c r="P35" s="96">
        <v>102.85</v>
      </c>
      <c r="Q35" s="94">
        <v>387.33908714099999</v>
      </c>
      <c r="R35" s="94">
        <v>48832.832845818994</v>
      </c>
      <c r="S35" s="95">
        <v>4.4197756933761427E-2</v>
      </c>
      <c r="T35" s="95">
        <v>6.3568514483447998E-3</v>
      </c>
      <c r="U35" s="95">
        <f>R35/'סכום נכסי הקרן'!$C$42</f>
        <v>7.4513483220110387E-4</v>
      </c>
    </row>
    <row r="36" spans="2:21" s="140" customFormat="1">
      <c r="B36" s="87" t="s">
        <v>421</v>
      </c>
      <c r="C36" s="84" t="s">
        <v>422</v>
      </c>
      <c r="D36" s="97" t="s">
        <v>140</v>
      </c>
      <c r="E36" s="97" t="s">
        <v>366</v>
      </c>
      <c r="F36" s="84" t="s">
        <v>416</v>
      </c>
      <c r="G36" s="97" t="s">
        <v>417</v>
      </c>
      <c r="H36" s="84" t="s">
        <v>403</v>
      </c>
      <c r="I36" s="84" t="s">
        <v>180</v>
      </c>
      <c r="J36" s="84"/>
      <c r="K36" s="94">
        <v>5.7000000000000126</v>
      </c>
      <c r="L36" s="97" t="s">
        <v>182</v>
      </c>
      <c r="M36" s="98">
        <v>1.34E-2</v>
      </c>
      <c r="N36" s="98">
        <v>1.589999999999998E-2</v>
      </c>
      <c r="O36" s="94">
        <v>157349318.98325348</v>
      </c>
      <c r="P36" s="96">
        <v>100.2</v>
      </c>
      <c r="Q36" s="149">
        <v>8068.6327881697225</v>
      </c>
      <c r="R36" s="94">
        <v>165636.68683394298</v>
      </c>
      <c r="S36" s="95">
        <v>3.9269210124096419E-2</v>
      </c>
      <c r="T36" s="95">
        <v>2.1561882676841976E-2</v>
      </c>
      <c r="U36" s="95">
        <f>R36/'סכום נכסי הקרן'!$C$42</f>
        <v>2.5274320095260271E-3</v>
      </c>
    </row>
    <row r="37" spans="2:21" s="140" customFormat="1">
      <c r="B37" s="87" t="s">
        <v>423</v>
      </c>
      <c r="C37" s="84" t="s">
        <v>424</v>
      </c>
      <c r="D37" s="97" t="s">
        <v>140</v>
      </c>
      <c r="E37" s="97" t="s">
        <v>366</v>
      </c>
      <c r="F37" s="84" t="s">
        <v>391</v>
      </c>
      <c r="G37" s="97" t="s">
        <v>368</v>
      </c>
      <c r="H37" s="84" t="s">
        <v>403</v>
      </c>
      <c r="I37" s="84" t="s">
        <v>180</v>
      </c>
      <c r="J37" s="84"/>
      <c r="K37" s="94">
        <v>3.200000000000788</v>
      </c>
      <c r="L37" s="97" t="s">
        <v>182</v>
      </c>
      <c r="M37" s="98">
        <v>4.2000000000000003E-2</v>
      </c>
      <c r="N37" s="98">
        <v>5.6999999999999421E-3</v>
      </c>
      <c r="O37" s="94">
        <v>10578904.930299001</v>
      </c>
      <c r="P37" s="96">
        <v>117.31</v>
      </c>
      <c r="Q37" s="84"/>
      <c r="R37" s="94">
        <v>12410.112893451002</v>
      </c>
      <c r="S37" s="95">
        <v>1.0602931172335513E-2</v>
      </c>
      <c r="T37" s="95">
        <v>1.6154959588344027E-3</v>
      </c>
      <c r="U37" s="95">
        <f>R37/'סכום נכסי הקרן'!$C$42</f>
        <v>1.8936454941401379E-4</v>
      </c>
    </row>
    <row r="38" spans="2:21" s="140" customFormat="1">
      <c r="B38" s="87" t="s">
        <v>425</v>
      </c>
      <c r="C38" s="84" t="s">
        <v>426</v>
      </c>
      <c r="D38" s="97" t="s">
        <v>140</v>
      </c>
      <c r="E38" s="97" t="s">
        <v>366</v>
      </c>
      <c r="F38" s="84" t="s">
        <v>391</v>
      </c>
      <c r="G38" s="97" t="s">
        <v>368</v>
      </c>
      <c r="H38" s="84" t="s">
        <v>403</v>
      </c>
      <c r="I38" s="84" t="s">
        <v>180</v>
      </c>
      <c r="J38" s="84"/>
      <c r="K38" s="94">
        <v>1.2100000000000055</v>
      </c>
      <c r="L38" s="97" t="s">
        <v>182</v>
      </c>
      <c r="M38" s="98">
        <v>4.0999999999999995E-2</v>
      </c>
      <c r="N38" s="98">
        <v>7.4000000000002068E-3</v>
      </c>
      <c r="O38" s="94">
        <v>74365814.489241987</v>
      </c>
      <c r="P38" s="96">
        <v>130.5</v>
      </c>
      <c r="Q38" s="84"/>
      <c r="R38" s="94">
        <v>97047.386689949984</v>
      </c>
      <c r="S38" s="95">
        <v>3.1816508948203467E-2</v>
      </c>
      <c r="T38" s="95">
        <v>1.2633217953705218E-2</v>
      </c>
      <c r="U38" s="95">
        <f>R38/'סכום נכסי הקרן'!$C$42</f>
        <v>1.4808354130322156E-3</v>
      </c>
    </row>
    <row r="39" spans="2:21" s="140" customFormat="1">
      <c r="B39" s="87" t="s">
        <v>427</v>
      </c>
      <c r="C39" s="84" t="s">
        <v>428</v>
      </c>
      <c r="D39" s="97" t="s">
        <v>140</v>
      </c>
      <c r="E39" s="97" t="s">
        <v>366</v>
      </c>
      <c r="F39" s="84" t="s">
        <v>391</v>
      </c>
      <c r="G39" s="97" t="s">
        <v>368</v>
      </c>
      <c r="H39" s="84" t="s">
        <v>403</v>
      </c>
      <c r="I39" s="84" t="s">
        <v>180</v>
      </c>
      <c r="J39" s="84"/>
      <c r="K39" s="94">
        <v>2.3600000000000265</v>
      </c>
      <c r="L39" s="97" t="s">
        <v>182</v>
      </c>
      <c r="M39" s="98">
        <v>0.04</v>
      </c>
      <c r="N39" s="98">
        <v>3.500000000000089E-3</v>
      </c>
      <c r="O39" s="94">
        <v>57711160.795281</v>
      </c>
      <c r="P39" s="96">
        <v>115.98</v>
      </c>
      <c r="Q39" s="84"/>
      <c r="R39" s="94">
        <v>66933.40056108401</v>
      </c>
      <c r="S39" s="95">
        <v>1.9868439491397803E-2</v>
      </c>
      <c r="T39" s="95">
        <v>8.7131067256074422E-3</v>
      </c>
      <c r="U39" s="95">
        <f>R39/'סכום נכסי הקרן'!$C$42</f>
        <v>1.021329406655604E-3</v>
      </c>
    </row>
    <row r="40" spans="2:21" s="140" customFormat="1">
      <c r="B40" s="87" t="s">
        <v>429</v>
      </c>
      <c r="C40" s="84" t="s">
        <v>430</v>
      </c>
      <c r="D40" s="97" t="s">
        <v>140</v>
      </c>
      <c r="E40" s="97" t="s">
        <v>366</v>
      </c>
      <c r="F40" s="84" t="s">
        <v>431</v>
      </c>
      <c r="G40" s="97" t="s">
        <v>417</v>
      </c>
      <c r="H40" s="84" t="s">
        <v>432</v>
      </c>
      <c r="I40" s="84" t="s">
        <v>418</v>
      </c>
      <c r="J40" s="84"/>
      <c r="K40" s="94">
        <v>1.0700000000003402</v>
      </c>
      <c r="L40" s="97" t="s">
        <v>182</v>
      </c>
      <c r="M40" s="98">
        <v>1.6399999999999998E-2</v>
      </c>
      <c r="N40" s="98">
        <v>7.3000000000029474E-3</v>
      </c>
      <c r="O40" s="94">
        <v>10836255.220906999</v>
      </c>
      <c r="P40" s="96">
        <v>101.63</v>
      </c>
      <c r="Q40" s="84"/>
      <c r="R40" s="94">
        <v>11012.886522575001</v>
      </c>
      <c r="S40" s="95">
        <v>2.0815093487307534E-2</v>
      </c>
      <c r="T40" s="95">
        <v>1.4336109449665433E-3</v>
      </c>
      <c r="U40" s="95">
        <f>R40/'סכום נכסי הקרן'!$C$42</f>
        <v>1.6804442570346023E-4</v>
      </c>
    </row>
    <row r="41" spans="2:21" s="140" customFormat="1">
      <c r="B41" s="87" t="s">
        <v>433</v>
      </c>
      <c r="C41" s="84" t="s">
        <v>434</v>
      </c>
      <c r="D41" s="97" t="s">
        <v>140</v>
      </c>
      <c r="E41" s="97" t="s">
        <v>366</v>
      </c>
      <c r="F41" s="84" t="s">
        <v>431</v>
      </c>
      <c r="G41" s="97" t="s">
        <v>417</v>
      </c>
      <c r="H41" s="84" t="s">
        <v>432</v>
      </c>
      <c r="I41" s="84" t="s">
        <v>418</v>
      </c>
      <c r="J41" s="84"/>
      <c r="K41" s="94">
        <v>5.1599999999999584</v>
      </c>
      <c r="L41" s="97" t="s">
        <v>182</v>
      </c>
      <c r="M41" s="98">
        <v>2.3399999999999997E-2</v>
      </c>
      <c r="N41" s="98">
        <v>1.6199999999999711E-2</v>
      </c>
      <c r="O41" s="94">
        <v>79722057.656633988</v>
      </c>
      <c r="P41" s="96">
        <v>105.82</v>
      </c>
      <c r="Q41" s="84"/>
      <c r="R41" s="94">
        <v>84361.888926540996</v>
      </c>
      <c r="S41" s="95">
        <v>3.2465890302446759E-2</v>
      </c>
      <c r="T41" s="95">
        <v>1.0981873558328708E-2</v>
      </c>
      <c r="U41" s="95">
        <f>R41/'סכום נכסי הקרן'!$C$42</f>
        <v>1.2872687961380141E-3</v>
      </c>
    </row>
    <row r="42" spans="2:21" s="140" customFormat="1">
      <c r="B42" s="87" t="s">
        <v>435</v>
      </c>
      <c r="C42" s="84" t="s">
        <v>436</v>
      </c>
      <c r="D42" s="97" t="s">
        <v>140</v>
      </c>
      <c r="E42" s="97" t="s">
        <v>366</v>
      </c>
      <c r="F42" s="84" t="s">
        <v>431</v>
      </c>
      <c r="G42" s="97" t="s">
        <v>417</v>
      </c>
      <c r="H42" s="84" t="s">
        <v>432</v>
      </c>
      <c r="I42" s="84" t="s">
        <v>418</v>
      </c>
      <c r="J42" s="84"/>
      <c r="K42" s="94">
        <v>2.0499999999999785</v>
      </c>
      <c r="L42" s="97" t="s">
        <v>182</v>
      </c>
      <c r="M42" s="98">
        <v>0.03</v>
      </c>
      <c r="N42" s="98">
        <v>7.6999999999997357E-3</v>
      </c>
      <c r="O42" s="94">
        <v>28323751.148766998</v>
      </c>
      <c r="P42" s="96">
        <v>107.4</v>
      </c>
      <c r="Q42" s="84"/>
      <c r="R42" s="94">
        <v>30419.707338452998</v>
      </c>
      <c r="S42" s="95">
        <v>5.2321729534620595E-2</v>
      </c>
      <c r="T42" s="95">
        <v>3.9599087209053092E-3</v>
      </c>
      <c r="U42" s="95">
        <f>R42/'סכום נכסי הקרן'!$C$42</f>
        <v>4.641709727308102E-4</v>
      </c>
    </row>
    <row r="43" spans="2:21" s="140" customFormat="1">
      <c r="B43" s="87" t="s">
        <v>437</v>
      </c>
      <c r="C43" s="84" t="s">
        <v>438</v>
      </c>
      <c r="D43" s="97" t="s">
        <v>140</v>
      </c>
      <c r="E43" s="97" t="s">
        <v>366</v>
      </c>
      <c r="F43" s="84" t="s">
        <v>439</v>
      </c>
      <c r="G43" s="97" t="s">
        <v>417</v>
      </c>
      <c r="H43" s="84" t="s">
        <v>432</v>
      </c>
      <c r="I43" s="84" t="s">
        <v>180</v>
      </c>
      <c r="J43" s="84"/>
      <c r="K43" s="94">
        <v>0.51000000000206358</v>
      </c>
      <c r="L43" s="97" t="s">
        <v>182</v>
      </c>
      <c r="M43" s="98">
        <v>4.9500000000000002E-2</v>
      </c>
      <c r="N43" s="98">
        <v>2.3000000000038072E-3</v>
      </c>
      <c r="O43" s="94">
        <v>798169.967879</v>
      </c>
      <c r="P43" s="96">
        <v>125.07</v>
      </c>
      <c r="Q43" s="84"/>
      <c r="R43" s="94">
        <v>998.27122459400005</v>
      </c>
      <c r="S43" s="95">
        <v>6.1881138612298525E-3</v>
      </c>
      <c r="T43" s="95">
        <v>1.2995072188290281E-4</v>
      </c>
      <c r="U43" s="95">
        <f>R43/'סכום נכסי הקרן'!$C$42</f>
        <v>1.5232510957895981E-5</v>
      </c>
    </row>
    <row r="44" spans="2:21" s="140" customFormat="1">
      <c r="B44" s="87" t="s">
        <v>440</v>
      </c>
      <c r="C44" s="84" t="s">
        <v>441</v>
      </c>
      <c r="D44" s="97" t="s">
        <v>140</v>
      </c>
      <c r="E44" s="97" t="s">
        <v>366</v>
      </c>
      <c r="F44" s="84" t="s">
        <v>439</v>
      </c>
      <c r="G44" s="97" t="s">
        <v>417</v>
      </c>
      <c r="H44" s="84" t="s">
        <v>432</v>
      </c>
      <c r="I44" s="84" t="s">
        <v>180</v>
      </c>
      <c r="J44" s="84"/>
      <c r="K44" s="94">
        <v>2.2099999999999946</v>
      </c>
      <c r="L44" s="97" t="s">
        <v>182</v>
      </c>
      <c r="M44" s="98">
        <v>4.8000000000000001E-2</v>
      </c>
      <c r="N44" s="98">
        <v>6.8999999999999019E-3</v>
      </c>
      <c r="O44" s="94">
        <v>74253993.877561986</v>
      </c>
      <c r="P44" s="96">
        <v>114.3</v>
      </c>
      <c r="Q44" s="84"/>
      <c r="R44" s="94">
        <v>84872.32096387801</v>
      </c>
      <c r="S44" s="95">
        <v>5.4616757268648494E-2</v>
      </c>
      <c r="T44" s="95">
        <v>1.1048319440058978E-2</v>
      </c>
      <c r="U44" s="95">
        <f>R44/'סכום נכסי הקרן'!$C$42</f>
        <v>1.2950574225257569E-3</v>
      </c>
    </row>
    <row r="45" spans="2:21" s="140" customFormat="1">
      <c r="B45" s="87" t="s">
        <v>442</v>
      </c>
      <c r="C45" s="84" t="s">
        <v>443</v>
      </c>
      <c r="D45" s="97" t="s">
        <v>140</v>
      </c>
      <c r="E45" s="97" t="s">
        <v>366</v>
      </c>
      <c r="F45" s="84" t="s">
        <v>439</v>
      </c>
      <c r="G45" s="97" t="s">
        <v>417</v>
      </c>
      <c r="H45" s="84" t="s">
        <v>432</v>
      </c>
      <c r="I45" s="84" t="s">
        <v>180</v>
      </c>
      <c r="J45" s="84"/>
      <c r="K45" s="94">
        <v>6.1600000000000428</v>
      </c>
      <c r="L45" s="97" t="s">
        <v>182</v>
      </c>
      <c r="M45" s="98">
        <v>3.2000000000000001E-2</v>
      </c>
      <c r="N45" s="98">
        <v>1.7500000000000064E-2</v>
      </c>
      <c r="O45" s="94">
        <v>66080003.06283699</v>
      </c>
      <c r="P45" s="96">
        <v>110.84</v>
      </c>
      <c r="Q45" s="84"/>
      <c r="R45" s="94">
        <v>73243.077581830003</v>
      </c>
      <c r="S45" s="95">
        <v>4.0057809249447747E-2</v>
      </c>
      <c r="T45" s="95">
        <v>9.5344737684443029E-3</v>
      </c>
      <c r="U45" s="95">
        <f>R45/'סכום נכסי הקרן'!$C$42</f>
        <v>1.1176080752092197E-3</v>
      </c>
    </row>
    <row r="46" spans="2:21" s="140" customFormat="1">
      <c r="B46" s="87" t="s">
        <v>444</v>
      </c>
      <c r="C46" s="84" t="s">
        <v>445</v>
      </c>
      <c r="D46" s="97" t="s">
        <v>140</v>
      </c>
      <c r="E46" s="97" t="s">
        <v>366</v>
      </c>
      <c r="F46" s="84" t="s">
        <v>439</v>
      </c>
      <c r="G46" s="97" t="s">
        <v>417</v>
      </c>
      <c r="H46" s="84" t="s">
        <v>432</v>
      </c>
      <c r="I46" s="84" t="s">
        <v>180</v>
      </c>
      <c r="J46" s="84"/>
      <c r="K46" s="94">
        <v>1.4800000000000371</v>
      </c>
      <c r="L46" s="97" t="s">
        <v>182</v>
      </c>
      <c r="M46" s="98">
        <v>4.9000000000000002E-2</v>
      </c>
      <c r="N46" s="98">
        <v>6.6999999999996897E-3</v>
      </c>
      <c r="O46" s="94">
        <v>8595296.6397759989</v>
      </c>
      <c r="P46" s="96">
        <v>115.47</v>
      </c>
      <c r="Q46" s="84"/>
      <c r="R46" s="94">
        <v>9924.9890471929957</v>
      </c>
      <c r="S46" s="95">
        <v>4.3387858234674746E-2</v>
      </c>
      <c r="T46" s="95">
        <v>1.291993057184617E-3</v>
      </c>
      <c r="U46" s="95">
        <f>R46/'סכום נכסי הקרן'!$C$42</f>
        <v>1.5144431763006221E-4</v>
      </c>
    </row>
    <row r="47" spans="2:21" s="140" customFormat="1">
      <c r="B47" s="87" t="s">
        <v>446</v>
      </c>
      <c r="C47" s="84" t="s">
        <v>447</v>
      </c>
      <c r="D47" s="97" t="s">
        <v>140</v>
      </c>
      <c r="E47" s="97" t="s">
        <v>366</v>
      </c>
      <c r="F47" s="84" t="s">
        <v>448</v>
      </c>
      <c r="G47" s="97" t="s">
        <v>449</v>
      </c>
      <c r="H47" s="84" t="s">
        <v>432</v>
      </c>
      <c r="I47" s="84" t="s">
        <v>180</v>
      </c>
      <c r="J47" s="84"/>
      <c r="K47" s="94">
        <v>2.3499999999999774</v>
      </c>
      <c r="L47" s="97" t="s">
        <v>182</v>
      </c>
      <c r="M47" s="98">
        <v>3.7000000000000005E-2</v>
      </c>
      <c r="N47" s="98">
        <v>6.2999999999999636E-3</v>
      </c>
      <c r="O47" s="94">
        <v>45013028.349217996</v>
      </c>
      <c r="P47" s="96">
        <v>111.93</v>
      </c>
      <c r="Q47" s="84"/>
      <c r="R47" s="94">
        <v>50383.083230586009</v>
      </c>
      <c r="S47" s="95">
        <v>1.8755543458137038E-2</v>
      </c>
      <c r="T47" s="95">
        <v>6.5586564805209541E-3</v>
      </c>
      <c r="U47" s="95">
        <f>R47/'סכום נכסי הקרן'!$C$42</f>
        <v>7.6878993253022532E-4</v>
      </c>
    </row>
    <row r="48" spans="2:21" s="140" customFormat="1">
      <c r="B48" s="87" t="s">
        <v>450</v>
      </c>
      <c r="C48" s="84" t="s">
        <v>451</v>
      </c>
      <c r="D48" s="97" t="s">
        <v>140</v>
      </c>
      <c r="E48" s="97" t="s">
        <v>366</v>
      </c>
      <c r="F48" s="84" t="s">
        <v>448</v>
      </c>
      <c r="G48" s="97" t="s">
        <v>449</v>
      </c>
      <c r="H48" s="84" t="s">
        <v>432</v>
      </c>
      <c r="I48" s="84" t="s">
        <v>180</v>
      </c>
      <c r="J48" s="84"/>
      <c r="K48" s="94">
        <v>5.3999999999996398</v>
      </c>
      <c r="L48" s="97" t="s">
        <v>182</v>
      </c>
      <c r="M48" s="98">
        <v>2.2000000000000002E-2</v>
      </c>
      <c r="N48" s="98">
        <v>1.6199999999999538E-2</v>
      </c>
      <c r="O48" s="94">
        <v>31034491.908081997</v>
      </c>
      <c r="P48" s="96">
        <v>103.89</v>
      </c>
      <c r="Q48" s="84"/>
      <c r="R48" s="94">
        <v>32241.733891054006</v>
      </c>
      <c r="S48" s="95">
        <v>3.5199117446060663E-2</v>
      </c>
      <c r="T48" s="95">
        <v>4.1970924240583418E-3</v>
      </c>
      <c r="U48" s="95">
        <f>R48/'סכום נכסי הקרן'!$C$42</f>
        <v>4.9197307575081853E-4</v>
      </c>
    </row>
    <row r="49" spans="2:21" s="140" customFormat="1">
      <c r="B49" s="87" t="s">
        <v>452</v>
      </c>
      <c r="C49" s="84" t="s">
        <v>453</v>
      </c>
      <c r="D49" s="97" t="s">
        <v>140</v>
      </c>
      <c r="E49" s="97" t="s">
        <v>366</v>
      </c>
      <c r="F49" s="84" t="s">
        <v>454</v>
      </c>
      <c r="G49" s="97" t="s">
        <v>417</v>
      </c>
      <c r="H49" s="84" t="s">
        <v>432</v>
      </c>
      <c r="I49" s="84" t="s">
        <v>418</v>
      </c>
      <c r="J49" s="84"/>
      <c r="K49" s="94">
        <v>6.7499999999995692</v>
      </c>
      <c r="L49" s="97" t="s">
        <v>182</v>
      </c>
      <c r="M49" s="98">
        <v>1.8200000000000001E-2</v>
      </c>
      <c r="N49" s="98">
        <v>1.7699999999999227E-2</v>
      </c>
      <c r="O49" s="94">
        <v>13805408.344395</v>
      </c>
      <c r="P49" s="96">
        <v>100.92</v>
      </c>
      <c r="Q49" s="84"/>
      <c r="R49" s="94">
        <v>13932.417732403999</v>
      </c>
      <c r="S49" s="95">
        <v>5.2492046936863122E-2</v>
      </c>
      <c r="T49" s="95">
        <v>1.8136631581626554E-3</v>
      </c>
      <c r="U49" s="95">
        <f>R49/'סכום נכסי הקרן'!$C$42</f>
        <v>2.1259323172932392E-4</v>
      </c>
    </row>
    <row r="50" spans="2:21" s="140" customFormat="1">
      <c r="B50" s="87" t="s">
        <v>455</v>
      </c>
      <c r="C50" s="84" t="s">
        <v>456</v>
      </c>
      <c r="D50" s="97" t="s">
        <v>140</v>
      </c>
      <c r="E50" s="97" t="s">
        <v>366</v>
      </c>
      <c r="F50" s="84" t="s">
        <v>402</v>
      </c>
      <c r="G50" s="97" t="s">
        <v>368</v>
      </c>
      <c r="H50" s="84" t="s">
        <v>432</v>
      </c>
      <c r="I50" s="84" t="s">
        <v>180</v>
      </c>
      <c r="J50" s="84"/>
      <c r="K50" s="94">
        <v>1.0500000000001686</v>
      </c>
      <c r="L50" s="97" t="s">
        <v>182</v>
      </c>
      <c r="M50" s="98">
        <v>3.1E-2</v>
      </c>
      <c r="N50" s="98">
        <v>2.2000000000001272E-3</v>
      </c>
      <c r="O50" s="94">
        <v>19501062.726002</v>
      </c>
      <c r="P50" s="96">
        <v>112.54</v>
      </c>
      <c r="Q50" s="84"/>
      <c r="R50" s="94">
        <v>21946.497254125999</v>
      </c>
      <c r="S50" s="95">
        <v>3.7788934386874043E-2</v>
      </c>
      <c r="T50" s="95">
        <v>2.8569021030679514E-3</v>
      </c>
      <c r="U50" s="95">
        <f>R50/'סכום נכסי הקרן'!$C$42</f>
        <v>3.3487919081997912E-4</v>
      </c>
    </row>
    <row r="51" spans="2:21" s="140" customFormat="1">
      <c r="B51" s="87" t="s">
        <v>457</v>
      </c>
      <c r="C51" s="84" t="s">
        <v>458</v>
      </c>
      <c r="D51" s="97" t="s">
        <v>140</v>
      </c>
      <c r="E51" s="97" t="s">
        <v>366</v>
      </c>
      <c r="F51" s="84" t="s">
        <v>402</v>
      </c>
      <c r="G51" s="97" t="s">
        <v>368</v>
      </c>
      <c r="H51" s="84" t="s">
        <v>432</v>
      </c>
      <c r="I51" s="84" t="s">
        <v>180</v>
      </c>
      <c r="J51" s="84"/>
      <c r="K51" s="94">
        <v>0.51999999999997171</v>
      </c>
      <c r="L51" s="97" t="s">
        <v>182</v>
      </c>
      <c r="M51" s="98">
        <v>2.7999999999999997E-2</v>
      </c>
      <c r="N51" s="98">
        <v>-2.199999999999658E-3</v>
      </c>
      <c r="O51" s="94">
        <v>49436714.444863014</v>
      </c>
      <c r="P51" s="96">
        <v>105.28</v>
      </c>
      <c r="Q51" s="84"/>
      <c r="R51" s="94">
        <v>52046.968477899005</v>
      </c>
      <c r="S51" s="95">
        <v>5.0264418626383672E-2</v>
      </c>
      <c r="T51" s="95">
        <v>6.7752540180354452E-3</v>
      </c>
      <c r="U51" s="95">
        <f>R51/'סכום נכסי הקרן'!$C$42</f>
        <v>7.9417897474436366E-4</v>
      </c>
    </row>
    <row r="52" spans="2:21" s="140" customFormat="1">
      <c r="B52" s="87" t="s">
        <v>459</v>
      </c>
      <c r="C52" s="84" t="s">
        <v>460</v>
      </c>
      <c r="D52" s="97" t="s">
        <v>140</v>
      </c>
      <c r="E52" s="97" t="s">
        <v>366</v>
      </c>
      <c r="F52" s="84" t="s">
        <v>402</v>
      </c>
      <c r="G52" s="97" t="s">
        <v>368</v>
      </c>
      <c r="H52" s="84" t="s">
        <v>432</v>
      </c>
      <c r="I52" s="84" t="s">
        <v>180</v>
      </c>
      <c r="J52" s="84"/>
      <c r="K52" s="94">
        <v>1.2000000000012316</v>
      </c>
      <c r="L52" s="97" t="s">
        <v>182</v>
      </c>
      <c r="M52" s="98">
        <v>4.2000000000000003E-2</v>
      </c>
      <c r="N52" s="98">
        <v>4.999999999979474E-4</v>
      </c>
      <c r="O52" s="94">
        <v>1130490.60653</v>
      </c>
      <c r="P52" s="96">
        <v>129.29</v>
      </c>
      <c r="Q52" s="84"/>
      <c r="R52" s="94">
        <v>1461.6112692860002</v>
      </c>
      <c r="S52" s="95">
        <v>1.4447348931360146E-2</v>
      </c>
      <c r="T52" s="95">
        <v>1.9026636737240395E-4</v>
      </c>
      <c r="U52" s="95">
        <f>R52/'סכום נכסי הקרן'!$C$42</f>
        <v>2.2302565802833887E-5</v>
      </c>
    </row>
    <row r="53" spans="2:21" s="140" customFormat="1">
      <c r="B53" s="87" t="s">
        <v>461</v>
      </c>
      <c r="C53" s="84" t="s">
        <v>462</v>
      </c>
      <c r="D53" s="97" t="s">
        <v>140</v>
      </c>
      <c r="E53" s="97" t="s">
        <v>366</v>
      </c>
      <c r="F53" s="84" t="s">
        <v>367</v>
      </c>
      <c r="G53" s="97" t="s">
        <v>368</v>
      </c>
      <c r="H53" s="84" t="s">
        <v>432</v>
      </c>
      <c r="I53" s="84" t="s">
        <v>180</v>
      </c>
      <c r="J53" s="84"/>
      <c r="K53" s="94">
        <v>2.0100000000000176</v>
      </c>
      <c r="L53" s="97" t="s">
        <v>182</v>
      </c>
      <c r="M53" s="98">
        <v>0.04</v>
      </c>
      <c r="N53" s="98">
        <v>4.2999999999998482E-3</v>
      </c>
      <c r="O53" s="94">
        <v>62666241.196704</v>
      </c>
      <c r="P53" s="96">
        <v>117.4</v>
      </c>
      <c r="Q53" s="84"/>
      <c r="R53" s="94">
        <v>73570.169551676998</v>
      </c>
      <c r="S53" s="95">
        <v>4.6419506693123988E-2</v>
      </c>
      <c r="T53" s="95">
        <v>9.5770532163503615E-3</v>
      </c>
      <c r="U53" s="95">
        <f>R53/'סכום נכסי הקרן'!$C$42</f>
        <v>1.1225991356466881E-3</v>
      </c>
    </row>
    <row r="54" spans="2:21" s="140" customFormat="1">
      <c r="B54" s="87" t="s">
        <v>463</v>
      </c>
      <c r="C54" s="84" t="s">
        <v>464</v>
      </c>
      <c r="D54" s="97" t="s">
        <v>140</v>
      </c>
      <c r="E54" s="97" t="s">
        <v>366</v>
      </c>
      <c r="F54" s="84" t="s">
        <v>465</v>
      </c>
      <c r="G54" s="97" t="s">
        <v>417</v>
      </c>
      <c r="H54" s="84" t="s">
        <v>432</v>
      </c>
      <c r="I54" s="84" t="s">
        <v>180</v>
      </c>
      <c r="J54" s="84"/>
      <c r="K54" s="94">
        <v>4.3199999999999186</v>
      </c>
      <c r="L54" s="97" t="s">
        <v>182</v>
      </c>
      <c r="M54" s="98">
        <v>4.7500000000000001E-2</v>
      </c>
      <c r="N54" s="98">
        <v>1.3099999999999827E-2</v>
      </c>
      <c r="O54" s="94">
        <v>72737997.446028978</v>
      </c>
      <c r="P54" s="96">
        <v>142.29</v>
      </c>
      <c r="Q54" s="84"/>
      <c r="R54" s="94">
        <v>103498.89662546702</v>
      </c>
      <c r="S54" s="95">
        <v>3.8540771178948219E-2</v>
      </c>
      <c r="T54" s="95">
        <v>1.3473048204943933E-2</v>
      </c>
      <c r="U54" s="95">
        <f>R54/'סכום נכסי הקרן'!$C$42</f>
        <v>1.5792782944522485E-3</v>
      </c>
    </row>
    <row r="55" spans="2:21" s="140" customFormat="1">
      <c r="B55" s="87" t="s">
        <v>466</v>
      </c>
      <c r="C55" s="84" t="s">
        <v>467</v>
      </c>
      <c r="D55" s="97" t="s">
        <v>140</v>
      </c>
      <c r="E55" s="97" t="s">
        <v>366</v>
      </c>
      <c r="F55" s="84" t="s">
        <v>468</v>
      </c>
      <c r="G55" s="97" t="s">
        <v>368</v>
      </c>
      <c r="H55" s="84" t="s">
        <v>432</v>
      </c>
      <c r="I55" s="84" t="s">
        <v>180</v>
      </c>
      <c r="J55" s="84"/>
      <c r="K55" s="94">
        <v>1.900000000000027</v>
      </c>
      <c r="L55" s="97" t="s">
        <v>182</v>
      </c>
      <c r="M55" s="98">
        <v>3.85E-2</v>
      </c>
      <c r="N55" s="98">
        <v>3.6999999999999013E-3</v>
      </c>
      <c r="O55" s="94">
        <v>9636503.4980299994</v>
      </c>
      <c r="P55" s="96">
        <v>115.73</v>
      </c>
      <c r="Q55" s="84"/>
      <c r="R55" s="94">
        <v>11152.326104902999</v>
      </c>
      <c r="S55" s="95">
        <v>2.262445853697647E-2</v>
      </c>
      <c r="T55" s="95">
        <v>1.4517625994830232E-3</v>
      </c>
      <c r="U55" s="95">
        <f>R55/'סכום נכסי הקרן'!$C$42</f>
        <v>1.7017211897303182E-4</v>
      </c>
    </row>
    <row r="56" spans="2:21" s="140" customFormat="1">
      <c r="B56" s="87" t="s">
        <v>469</v>
      </c>
      <c r="C56" s="84" t="s">
        <v>470</v>
      </c>
      <c r="D56" s="97" t="s">
        <v>140</v>
      </c>
      <c r="E56" s="97" t="s">
        <v>366</v>
      </c>
      <c r="F56" s="84" t="s">
        <v>468</v>
      </c>
      <c r="G56" s="97" t="s">
        <v>368</v>
      </c>
      <c r="H56" s="84" t="s">
        <v>432</v>
      </c>
      <c r="I56" s="84" t="s">
        <v>180</v>
      </c>
      <c r="J56" s="84"/>
      <c r="K56" s="94">
        <v>2.2699999999997611</v>
      </c>
      <c r="L56" s="97" t="s">
        <v>182</v>
      </c>
      <c r="M56" s="98">
        <v>4.7500000000000001E-2</v>
      </c>
      <c r="N56" s="98">
        <v>5.8000000000003101E-3</v>
      </c>
      <c r="O56" s="94">
        <v>6940933.5960880006</v>
      </c>
      <c r="P56" s="96">
        <v>130.81</v>
      </c>
      <c r="Q56" s="84"/>
      <c r="R56" s="94">
        <v>9079.4352117339968</v>
      </c>
      <c r="S56" s="95">
        <v>2.3914561375281321E-2</v>
      </c>
      <c r="T56" s="95">
        <v>1.1819224384973532E-3</v>
      </c>
      <c r="U56" s="95">
        <f>R56/'סכום נכסי הקרן'!$C$42</f>
        <v>1.3854210453726422E-4</v>
      </c>
    </row>
    <row r="57" spans="2:21" s="140" customFormat="1">
      <c r="B57" s="87" t="s">
        <v>471</v>
      </c>
      <c r="C57" s="84" t="s">
        <v>472</v>
      </c>
      <c r="D57" s="97" t="s">
        <v>140</v>
      </c>
      <c r="E57" s="97" t="s">
        <v>366</v>
      </c>
      <c r="F57" s="84" t="s">
        <v>473</v>
      </c>
      <c r="G57" s="97" t="s">
        <v>368</v>
      </c>
      <c r="H57" s="84" t="s">
        <v>432</v>
      </c>
      <c r="I57" s="84" t="s">
        <v>418</v>
      </c>
      <c r="J57" s="84"/>
      <c r="K57" s="94">
        <v>2.5100000000000762</v>
      </c>
      <c r="L57" s="97" t="s">
        <v>182</v>
      </c>
      <c r="M57" s="98">
        <v>3.5499999999999997E-2</v>
      </c>
      <c r="N57" s="98">
        <v>3.8999999999991012E-3</v>
      </c>
      <c r="O57" s="94">
        <v>11412926.308471002</v>
      </c>
      <c r="P57" s="96">
        <v>118.57</v>
      </c>
      <c r="Q57" s="84"/>
      <c r="R57" s="94">
        <v>13532.306130397998</v>
      </c>
      <c r="S57" s="95">
        <v>3.2025777672155982E-2</v>
      </c>
      <c r="T57" s="95">
        <v>1.7615783236673498E-3</v>
      </c>
      <c r="U57" s="95">
        <f>R57/'סכום נכסי הקרן'!$C$42</f>
        <v>2.0648797274580821E-4</v>
      </c>
    </row>
    <row r="58" spans="2:21" s="140" customFormat="1">
      <c r="B58" s="87" t="s">
        <v>474</v>
      </c>
      <c r="C58" s="84" t="s">
        <v>475</v>
      </c>
      <c r="D58" s="97" t="s">
        <v>140</v>
      </c>
      <c r="E58" s="97" t="s">
        <v>366</v>
      </c>
      <c r="F58" s="84" t="s">
        <v>473</v>
      </c>
      <c r="G58" s="97" t="s">
        <v>368</v>
      </c>
      <c r="H58" s="84" t="s">
        <v>432</v>
      </c>
      <c r="I58" s="84" t="s">
        <v>418</v>
      </c>
      <c r="J58" s="84"/>
      <c r="K58" s="94">
        <v>1.4199999999999042</v>
      </c>
      <c r="L58" s="97" t="s">
        <v>182</v>
      </c>
      <c r="M58" s="98">
        <v>4.6500000000000007E-2</v>
      </c>
      <c r="N58" s="98">
        <v>3.6999999999981232E-3</v>
      </c>
      <c r="O58" s="94">
        <v>5893508.3290139996</v>
      </c>
      <c r="P58" s="96">
        <v>128.44</v>
      </c>
      <c r="Q58" s="84"/>
      <c r="R58" s="94">
        <v>7569.6219903660003</v>
      </c>
      <c r="S58" s="95">
        <v>2.694258287017277E-2</v>
      </c>
      <c r="T58" s="95">
        <v>9.8538134506363458E-4</v>
      </c>
      <c r="U58" s="95">
        <f>R58/'סכום נכסי הקרן'!$C$42</f>
        <v>1.1550403044250336E-4</v>
      </c>
    </row>
    <row r="59" spans="2:21" s="140" customFormat="1">
      <c r="B59" s="87" t="s">
        <v>476</v>
      </c>
      <c r="C59" s="84" t="s">
        <v>477</v>
      </c>
      <c r="D59" s="97" t="s">
        <v>140</v>
      </c>
      <c r="E59" s="97" t="s">
        <v>366</v>
      </c>
      <c r="F59" s="84" t="s">
        <v>473</v>
      </c>
      <c r="G59" s="97" t="s">
        <v>368</v>
      </c>
      <c r="H59" s="84" t="s">
        <v>432</v>
      </c>
      <c r="I59" s="84" t="s">
        <v>418</v>
      </c>
      <c r="J59" s="84"/>
      <c r="K59" s="94">
        <v>5.2800000000000544</v>
      </c>
      <c r="L59" s="97" t="s">
        <v>182</v>
      </c>
      <c r="M59" s="98">
        <v>1.4999999999999999E-2</v>
      </c>
      <c r="N59" s="98">
        <v>1.2100000000000095E-2</v>
      </c>
      <c r="O59" s="94">
        <v>29884734.598918006</v>
      </c>
      <c r="P59" s="96">
        <v>103.21</v>
      </c>
      <c r="Q59" s="84"/>
      <c r="R59" s="94">
        <v>30844.034920550999</v>
      </c>
      <c r="S59" s="95">
        <v>5.3596890956934429E-2</v>
      </c>
      <c r="T59" s="95">
        <v>4.0151458891717669E-3</v>
      </c>
      <c r="U59" s="95">
        <f>R59/'סכום נכסי הקרן'!$C$42</f>
        <v>4.7064574069447066E-4</v>
      </c>
    </row>
    <row r="60" spans="2:21" s="140" customFormat="1">
      <c r="B60" s="87" t="s">
        <v>478</v>
      </c>
      <c r="C60" s="84" t="s">
        <v>479</v>
      </c>
      <c r="D60" s="97" t="s">
        <v>140</v>
      </c>
      <c r="E60" s="97" t="s">
        <v>366</v>
      </c>
      <c r="F60" s="84" t="s">
        <v>480</v>
      </c>
      <c r="G60" s="97" t="s">
        <v>481</v>
      </c>
      <c r="H60" s="84" t="s">
        <v>432</v>
      </c>
      <c r="I60" s="84" t="s">
        <v>418</v>
      </c>
      <c r="J60" s="84"/>
      <c r="K60" s="94">
        <v>1.9699999999989815</v>
      </c>
      <c r="L60" s="97" t="s">
        <v>182</v>
      </c>
      <c r="M60" s="98">
        <v>4.6500000000000007E-2</v>
      </c>
      <c r="N60" s="98">
        <v>7.2000000000019418E-3</v>
      </c>
      <c r="O60" s="94">
        <v>158134.10134499997</v>
      </c>
      <c r="P60" s="96">
        <v>130.33000000000001</v>
      </c>
      <c r="Q60" s="84"/>
      <c r="R60" s="94">
        <v>206.09616619299996</v>
      </c>
      <c r="S60" s="95">
        <v>2.0807613052620695E-3</v>
      </c>
      <c r="T60" s="95">
        <v>2.6828726416482171E-5</v>
      </c>
      <c r="U60" s="95">
        <f>R60/'סכום נכסי הקרן'!$C$42</f>
        <v>3.1447987606694877E-6</v>
      </c>
    </row>
    <row r="61" spans="2:21" s="140" customFormat="1">
      <c r="B61" s="87" t="s">
        <v>482</v>
      </c>
      <c r="C61" s="84" t="s">
        <v>483</v>
      </c>
      <c r="D61" s="97" t="s">
        <v>140</v>
      </c>
      <c r="E61" s="97" t="s">
        <v>366</v>
      </c>
      <c r="F61" s="84" t="s">
        <v>484</v>
      </c>
      <c r="G61" s="97" t="s">
        <v>417</v>
      </c>
      <c r="H61" s="84" t="s">
        <v>432</v>
      </c>
      <c r="I61" s="84" t="s">
        <v>418</v>
      </c>
      <c r="J61" s="84"/>
      <c r="K61" s="94">
        <v>2.0999999999988805</v>
      </c>
      <c r="L61" s="97" t="s">
        <v>182</v>
      </c>
      <c r="M61" s="98">
        <v>3.6400000000000002E-2</v>
      </c>
      <c r="N61" s="98">
        <v>8.2999999999921591E-3</v>
      </c>
      <c r="O61" s="94">
        <v>1522844.9185939999</v>
      </c>
      <c r="P61" s="96">
        <v>117.25</v>
      </c>
      <c r="Q61" s="84"/>
      <c r="R61" s="94">
        <v>1785.5356970800001</v>
      </c>
      <c r="S61" s="95">
        <v>2.0718978484272108E-2</v>
      </c>
      <c r="T61" s="95">
        <v>2.3243347806364557E-4</v>
      </c>
      <c r="U61" s="95">
        <f>R61/'סכום נכסי הקרן'!$C$42</f>
        <v>2.7245293064063957E-5</v>
      </c>
    </row>
    <row r="62" spans="2:21" s="140" customFormat="1">
      <c r="B62" s="87" t="s">
        <v>485</v>
      </c>
      <c r="C62" s="84" t="s">
        <v>486</v>
      </c>
      <c r="D62" s="97" t="s">
        <v>140</v>
      </c>
      <c r="E62" s="97" t="s">
        <v>366</v>
      </c>
      <c r="F62" s="84" t="s">
        <v>487</v>
      </c>
      <c r="G62" s="97" t="s">
        <v>488</v>
      </c>
      <c r="H62" s="84" t="s">
        <v>432</v>
      </c>
      <c r="I62" s="84" t="s">
        <v>180</v>
      </c>
      <c r="J62" s="84"/>
      <c r="K62" s="94">
        <v>7.730000000000377</v>
      </c>
      <c r="L62" s="97" t="s">
        <v>182</v>
      </c>
      <c r="M62" s="98">
        <v>3.85E-2</v>
      </c>
      <c r="N62" s="98">
        <v>2.0200000000000634E-2</v>
      </c>
      <c r="O62" s="94">
        <v>49179467.156394988</v>
      </c>
      <c r="P62" s="96">
        <v>116.97</v>
      </c>
      <c r="Q62" s="84"/>
      <c r="R62" s="94">
        <v>57525.223264866007</v>
      </c>
      <c r="S62" s="95">
        <v>1.8070836918319892E-2</v>
      </c>
      <c r="T62" s="95">
        <v>7.4883900342662679E-3</v>
      </c>
      <c r="U62" s="95">
        <f>R62/'סכום נכסי הקרן'!$C$42</f>
        <v>8.7777106276288729E-4</v>
      </c>
    </row>
    <row r="63" spans="2:21" s="140" customFormat="1">
      <c r="B63" s="87" t="s">
        <v>489</v>
      </c>
      <c r="C63" s="84" t="s">
        <v>490</v>
      </c>
      <c r="D63" s="97" t="s">
        <v>140</v>
      </c>
      <c r="E63" s="97" t="s">
        <v>366</v>
      </c>
      <c r="F63" s="84" t="s">
        <v>487</v>
      </c>
      <c r="G63" s="97" t="s">
        <v>488</v>
      </c>
      <c r="H63" s="84" t="s">
        <v>432</v>
      </c>
      <c r="I63" s="84" t="s">
        <v>180</v>
      </c>
      <c r="J63" s="84"/>
      <c r="K63" s="94">
        <v>5.8400000000000505</v>
      </c>
      <c r="L63" s="97" t="s">
        <v>182</v>
      </c>
      <c r="M63" s="98">
        <v>4.4999999999999998E-2</v>
      </c>
      <c r="N63" s="98">
        <v>1.5100000000000108E-2</v>
      </c>
      <c r="O63" s="94">
        <v>128019283.350999</v>
      </c>
      <c r="P63" s="96">
        <v>122.5</v>
      </c>
      <c r="Q63" s="84"/>
      <c r="R63" s="94">
        <v>156823.62350183001</v>
      </c>
      <c r="S63" s="95">
        <v>4.3522005678425922E-2</v>
      </c>
      <c r="T63" s="95">
        <v>2.0414635401960739E-2</v>
      </c>
      <c r="U63" s="95">
        <f>R63/'סכום נכסי הקרן'!$C$42</f>
        <v>2.3929544442394591E-3</v>
      </c>
    </row>
    <row r="64" spans="2:21" s="140" customFormat="1">
      <c r="B64" s="87" t="s">
        <v>491</v>
      </c>
      <c r="C64" s="84" t="s">
        <v>492</v>
      </c>
      <c r="D64" s="97" t="s">
        <v>140</v>
      </c>
      <c r="E64" s="97" t="s">
        <v>366</v>
      </c>
      <c r="F64" s="84" t="s">
        <v>487</v>
      </c>
      <c r="G64" s="97" t="s">
        <v>488</v>
      </c>
      <c r="H64" s="84" t="s">
        <v>432</v>
      </c>
      <c r="I64" s="84" t="s">
        <v>180</v>
      </c>
      <c r="J64" s="84"/>
      <c r="K64" s="94">
        <v>10.419999999999925</v>
      </c>
      <c r="L64" s="97" t="s">
        <v>182</v>
      </c>
      <c r="M64" s="98">
        <v>2.3900000000000001E-2</v>
      </c>
      <c r="N64" s="98">
        <v>2.6299999999999709E-2</v>
      </c>
      <c r="O64" s="94">
        <v>49479240.739999987</v>
      </c>
      <c r="P64" s="96">
        <v>98.03</v>
      </c>
      <c r="Q64" s="84"/>
      <c r="R64" s="94">
        <v>48504.500374260992</v>
      </c>
      <c r="S64" s="95">
        <v>3.9928728176250747E-2</v>
      </c>
      <c r="T64" s="95">
        <v>6.3141105171776084E-3</v>
      </c>
      <c r="U64" s="95">
        <f>R64/'סכום נכסי הקרן'!$C$42</f>
        <v>7.4012484308429399E-4</v>
      </c>
    </row>
    <row r="65" spans="2:21" s="140" customFormat="1">
      <c r="B65" s="87" t="s">
        <v>493</v>
      </c>
      <c r="C65" s="84" t="s">
        <v>494</v>
      </c>
      <c r="D65" s="97" t="s">
        <v>140</v>
      </c>
      <c r="E65" s="97" t="s">
        <v>366</v>
      </c>
      <c r="F65" s="84" t="s">
        <v>495</v>
      </c>
      <c r="G65" s="97" t="s">
        <v>481</v>
      </c>
      <c r="H65" s="84" t="s">
        <v>432</v>
      </c>
      <c r="I65" s="84" t="s">
        <v>180</v>
      </c>
      <c r="J65" s="84"/>
      <c r="K65" s="94">
        <v>1.3799999999914014</v>
      </c>
      <c r="L65" s="97" t="s">
        <v>182</v>
      </c>
      <c r="M65" s="98">
        <v>4.8899999999999999E-2</v>
      </c>
      <c r="N65" s="98">
        <v>5.499999999957008E-3</v>
      </c>
      <c r="O65" s="94">
        <v>313126.68167399999</v>
      </c>
      <c r="P65" s="96">
        <v>129.99</v>
      </c>
      <c r="Q65" s="84"/>
      <c r="R65" s="94">
        <v>407.03340502499992</v>
      </c>
      <c r="S65" s="95">
        <v>5.6102009034000883E-3</v>
      </c>
      <c r="T65" s="95">
        <v>5.2985885509188119E-5</v>
      </c>
      <c r="U65" s="95">
        <f>R65/'סכום נכסי הקרן'!$C$42</f>
        <v>6.2108780154357761E-6</v>
      </c>
    </row>
    <row r="66" spans="2:21" s="140" customFormat="1">
      <c r="B66" s="87" t="s">
        <v>496</v>
      </c>
      <c r="C66" s="84" t="s">
        <v>497</v>
      </c>
      <c r="D66" s="97" t="s">
        <v>140</v>
      </c>
      <c r="E66" s="97" t="s">
        <v>366</v>
      </c>
      <c r="F66" s="84" t="s">
        <v>367</v>
      </c>
      <c r="G66" s="97" t="s">
        <v>368</v>
      </c>
      <c r="H66" s="84" t="s">
        <v>432</v>
      </c>
      <c r="I66" s="84" t="s">
        <v>418</v>
      </c>
      <c r="J66" s="84"/>
      <c r="K66" s="94">
        <v>4.4099999999999246</v>
      </c>
      <c r="L66" s="97" t="s">
        <v>182</v>
      </c>
      <c r="M66" s="98">
        <v>1.6399999999999998E-2</v>
      </c>
      <c r="N66" s="98">
        <v>1.8899999999999091E-2</v>
      </c>
      <c r="O66" s="94">
        <f>29467315.18385/50000</f>
        <v>589.34630367700004</v>
      </c>
      <c r="P66" s="96">
        <v>4977439</v>
      </c>
      <c r="Q66" s="84"/>
      <c r="R66" s="94">
        <v>29334.354024002998</v>
      </c>
      <c r="S66" s="95">
        <f>240040.038969127%/50000</f>
        <v>4.80080077938254E-2</v>
      </c>
      <c r="T66" s="95">
        <v>3.8186220212229247E-3</v>
      </c>
      <c r="U66" s="95">
        <f>R66/'סכום נכסי הקרן'!$C$42</f>
        <v>4.4760968572960246E-4</v>
      </c>
    </row>
    <row r="67" spans="2:21" s="140" customFormat="1">
      <c r="B67" s="87" t="s">
        <v>498</v>
      </c>
      <c r="C67" s="84" t="s">
        <v>499</v>
      </c>
      <c r="D67" s="97" t="s">
        <v>140</v>
      </c>
      <c r="E67" s="97" t="s">
        <v>366</v>
      </c>
      <c r="F67" s="84" t="s">
        <v>367</v>
      </c>
      <c r="G67" s="97" t="s">
        <v>368</v>
      </c>
      <c r="H67" s="84" t="s">
        <v>432</v>
      </c>
      <c r="I67" s="84" t="s">
        <v>418</v>
      </c>
      <c r="J67" s="84"/>
      <c r="K67" s="94">
        <v>8.3799999999995762</v>
      </c>
      <c r="L67" s="97" t="s">
        <v>182</v>
      </c>
      <c r="M67" s="98">
        <v>2.7799999999999998E-2</v>
      </c>
      <c r="N67" s="98">
        <v>3.1999999999998724E-2</v>
      </c>
      <c r="O67" s="94">
        <f>11246711.3661/50000</f>
        <v>224.934227322</v>
      </c>
      <c r="P67" s="96">
        <v>4878299</v>
      </c>
      <c r="Q67" s="84"/>
      <c r="R67" s="94">
        <v>10972.965007356999</v>
      </c>
      <c r="S67" s="95">
        <f>268931.405215208%/50000</f>
        <v>5.3786281043041596E-2</v>
      </c>
      <c r="T67" s="95">
        <v>1.4284141311213395E-3</v>
      </c>
      <c r="U67" s="95">
        <f>R67/'סכום נכסי הקרן'!$C$42</f>
        <v>1.6743526768805077E-4</v>
      </c>
    </row>
    <row r="68" spans="2:21" s="140" customFormat="1">
      <c r="B68" s="87" t="s">
        <v>500</v>
      </c>
      <c r="C68" s="84" t="s">
        <v>501</v>
      </c>
      <c r="D68" s="97" t="s">
        <v>140</v>
      </c>
      <c r="E68" s="97" t="s">
        <v>366</v>
      </c>
      <c r="F68" s="84" t="s">
        <v>367</v>
      </c>
      <c r="G68" s="97" t="s">
        <v>368</v>
      </c>
      <c r="H68" s="84" t="s">
        <v>432</v>
      </c>
      <c r="I68" s="84" t="s">
        <v>180</v>
      </c>
      <c r="J68" s="84"/>
      <c r="K68" s="94">
        <v>1.5500000000000258</v>
      </c>
      <c r="L68" s="97" t="s">
        <v>182</v>
      </c>
      <c r="M68" s="98">
        <v>0.05</v>
      </c>
      <c r="N68" s="98">
        <v>4.1000000000000507E-3</v>
      </c>
      <c r="O68" s="94">
        <v>38953161.203575</v>
      </c>
      <c r="P68" s="96">
        <v>119.44</v>
      </c>
      <c r="Q68" s="84"/>
      <c r="R68" s="94">
        <v>46525.658377436012</v>
      </c>
      <c r="S68" s="95">
        <v>3.8953200156775156E-2</v>
      </c>
      <c r="T68" s="95">
        <v>6.0565132433663795E-3</v>
      </c>
      <c r="U68" s="95">
        <f>R68/'סכום נכסי הקרן'!$C$42</f>
        <v>7.0992991042674852E-4</v>
      </c>
    </row>
    <row r="69" spans="2:21" s="140" customFormat="1">
      <c r="B69" s="87" t="s">
        <v>502</v>
      </c>
      <c r="C69" s="84" t="s">
        <v>503</v>
      </c>
      <c r="D69" s="97" t="s">
        <v>140</v>
      </c>
      <c r="E69" s="97" t="s">
        <v>366</v>
      </c>
      <c r="F69" s="84" t="s">
        <v>504</v>
      </c>
      <c r="G69" s="97" t="s">
        <v>417</v>
      </c>
      <c r="H69" s="84" t="s">
        <v>432</v>
      </c>
      <c r="I69" s="84" t="s">
        <v>418</v>
      </c>
      <c r="J69" s="84"/>
      <c r="K69" s="94">
        <v>1.4700000000002797</v>
      </c>
      <c r="L69" s="97" t="s">
        <v>182</v>
      </c>
      <c r="M69" s="98">
        <v>5.0999999999999997E-2</v>
      </c>
      <c r="N69" s="98">
        <v>2.7000000000001094E-3</v>
      </c>
      <c r="O69" s="94">
        <v>12632158.267551998</v>
      </c>
      <c r="P69" s="96">
        <v>119.44</v>
      </c>
      <c r="Q69" s="94">
        <v>537.47864917700008</v>
      </c>
      <c r="R69" s="94">
        <v>15637.713496028997</v>
      </c>
      <c r="S69" s="95">
        <v>2.8075194822323277E-2</v>
      </c>
      <c r="T69" s="95">
        <v>2.0356513413811506E-3</v>
      </c>
      <c r="U69" s="95">
        <f>R69/'סכום נכסי הקרן'!$C$42</f>
        <v>2.3861415246300113E-4</v>
      </c>
    </row>
    <row r="70" spans="2:21" s="140" customFormat="1">
      <c r="B70" s="87" t="s">
        <v>505</v>
      </c>
      <c r="C70" s="84" t="s">
        <v>506</v>
      </c>
      <c r="D70" s="97" t="s">
        <v>140</v>
      </c>
      <c r="E70" s="97" t="s">
        <v>366</v>
      </c>
      <c r="F70" s="84" t="s">
        <v>504</v>
      </c>
      <c r="G70" s="97" t="s">
        <v>417</v>
      </c>
      <c r="H70" s="84" t="s">
        <v>432</v>
      </c>
      <c r="I70" s="84" t="s">
        <v>418</v>
      </c>
      <c r="J70" s="84"/>
      <c r="K70" s="94">
        <v>1.7399999909375385</v>
      </c>
      <c r="L70" s="97" t="s">
        <v>182</v>
      </c>
      <c r="M70" s="98">
        <v>3.4000000000000002E-2</v>
      </c>
      <c r="N70" s="98">
        <v>1.0199999941360543E-2</v>
      </c>
      <c r="O70" s="94">
        <v>174.61037300000001</v>
      </c>
      <c r="P70" s="96">
        <v>107.43</v>
      </c>
      <c r="Q70" s="84"/>
      <c r="R70" s="94">
        <v>0.18758700499999997</v>
      </c>
      <c r="S70" s="95">
        <v>2.5167533314299776E-6</v>
      </c>
      <c r="T70" s="95">
        <v>2.441928217004945E-8</v>
      </c>
      <c r="U70" s="95">
        <f>R70/'סכום נכסי הקרן'!$C$42</f>
        <v>2.8623695032214414E-9</v>
      </c>
    </row>
    <row r="71" spans="2:21" s="140" customFormat="1">
      <c r="B71" s="87" t="s">
        <v>507</v>
      </c>
      <c r="C71" s="84" t="s">
        <v>508</v>
      </c>
      <c r="D71" s="97" t="s">
        <v>140</v>
      </c>
      <c r="E71" s="97" t="s">
        <v>366</v>
      </c>
      <c r="F71" s="84" t="s">
        <v>504</v>
      </c>
      <c r="G71" s="97" t="s">
        <v>417</v>
      </c>
      <c r="H71" s="84" t="s">
        <v>432</v>
      </c>
      <c r="I71" s="84" t="s">
        <v>418</v>
      </c>
      <c r="J71" s="84"/>
      <c r="K71" s="94">
        <v>2.8399999999999794</v>
      </c>
      <c r="L71" s="97" t="s">
        <v>182</v>
      </c>
      <c r="M71" s="98">
        <v>2.5499999999999998E-2</v>
      </c>
      <c r="N71" s="98">
        <v>9.0000000000002561E-3</v>
      </c>
      <c r="O71" s="94">
        <v>17977459.717213999</v>
      </c>
      <c r="P71" s="96">
        <v>106.29</v>
      </c>
      <c r="Q71" s="94">
        <v>440.19280276400002</v>
      </c>
      <c r="R71" s="94">
        <v>19558.154914535</v>
      </c>
      <c r="S71" s="95">
        <v>2.0962456280800908E-2</v>
      </c>
      <c r="T71" s="95">
        <v>2.5459978082360752E-3</v>
      </c>
      <c r="U71" s="95">
        <f>R71/'סכום נכסי הקרן'!$C$42</f>
        <v>2.9843573741499603E-4</v>
      </c>
    </row>
    <row r="72" spans="2:21" s="140" customFormat="1">
      <c r="B72" s="87" t="s">
        <v>509</v>
      </c>
      <c r="C72" s="84" t="s">
        <v>510</v>
      </c>
      <c r="D72" s="97" t="s">
        <v>140</v>
      </c>
      <c r="E72" s="97" t="s">
        <v>366</v>
      </c>
      <c r="F72" s="84" t="s">
        <v>504</v>
      </c>
      <c r="G72" s="97" t="s">
        <v>417</v>
      </c>
      <c r="H72" s="84" t="s">
        <v>432</v>
      </c>
      <c r="I72" s="84" t="s">
        <v>418</v>
      </c>
      <c r="J72" s="84"/>
      <c r="K72" s="94">
        <v>6.889999999999854</v>
      </c>
      <c r="L72" s="97" t="s">
        <v>182</v>
      </c>
      <c r="M72" s="98">
        <v>2.35E-2</v>
      </c>
      <c r="N72" s="98">
        <v>2.2599999999999541E-2</v>
      </c>
      <c r="O72" s="94">
        <v>37217805.883565992</v>
      </c>
      <c r="P72" s="96">
        <v>102.84</v>
      </c>
      <c r="Q72" s="84"/>
      <c r="R72" s="94">
        <v>38274.792573422004</v>
      </c>
      <c r="S72" s="95">
        <v>4.593784289300451E-2</v>
      </c>
      <c r="T72" s="95">
        <v>4.9824504626560101E-3</v>
      </c>
      <c r="U72" s="95">
        <f>R72/'סכום נכסי הקרן'!$C$42</f>
        <v>5.8403085546511967E-4</v>
      </c>
    </row>
    <row r="73" spans="2:21" s="140" customFormat="1">
      <c r="B73" s="87" t="s">
        <v>511</v>
      </c>
      <c r="C73" s="84" t="s">
        <v>512</v>
      </c>
      <c r="D73" s="97" t="s">
        <v>140</v>
      </c>
      <c r="E73" s="97" t="s">
        <v>366</v>
      </c>
      <c r="F73" s="84" t="s">
        <v>504</v>
      </c>
      <c r="G73" s="97" t="s">
        <v>417</v>
      </c>
      <c r="H73" s="84" t="s">
        <v>432</v>
      </c>
      <c r="I73" s="84" t="s">
        <v>418</v>
      </c>
      <c r="J73" s="84"/>
      <c r="K73" s="94">
        <v>5.8100000000000458</v>
      </c>
      <c r="L73" s="97" t="s">
        <v>182</v>
      </c>
      <c r="M73" s="98">
        <v>1.7600000000000001E-2</v>
      </c>
      <c r="N73" s="98">
        <v>1.7900000000000103E-2</v>
      </c>
      <c r="O73" s="94">
        <v>42426871.496679001</v>
      </c>
      <c r="P73" s="96">
        <v>101.72</v>
      </c>
      <c r="Q73" s="94">
        <v>849.51377545499986</v>
      </c>
      <c r="R73" s="94">
        <v>44005.250166969017</v>
      </c>
      <c r="S73" s="95">
        <v>3.9127750539013184E-2</v>
      </c>
      <c r="T73" s="95">
        <v>5.7284171725585807E-3</v>
      </c>
      <c r="U73" s="95">
        <f>R73/'סכום נכסי הקרן'!$C$42</f>
        <v>6.7147127840525185E-4</v>
      </c>
    </row>
    <row r="74" spans="2:21" s="140" customFormat="1">
      <c r="B74" s="87" t="s">
        <v>513</v>
      </c>
      <c r="C74" s="84" t="s">
        <v>514</v>
      </c>
      <c r="D74" s="97" t="s">
        <v>140</v>
      </c>
      <c r="E74" s="97" t="s">
        <v>366</v>
      </c>
      <c r="F74" s="84" t="s">
        <v>504</v>
      </c>
      <c r="G74" s="97" t="s">
        <v>417</v>
      </c>
      <c r="H74" s="84" t="s">
        <v>432</v>
      </c>
      <c r="I74" s="84" t="s">
        <v>418</v>
      </c>
      <c r="J74" s="84"/>
      <c r="K74" s="94">
        <v>6.2899999999999885</v>
      </c>
      <c r="L74" s="97" t="s">
        <v>182</v>
      </c>
      <c r="M74" s="98">
        <v>2.1499999999999998E-2</v>
      </c>
      <c r="N74" s="98">
        <v>2.2200000000000383E-2</v>
      </c>
      <c r="O74" s="94">
        <v>39243421.926180013</v>
      </c>
      <c r="P74" s="96">
        <v>102.17</v>
      </c>
      <c r="Q74" s="84"/>
      <c r="R74" s="94">
        <v>40095.005808043003</v>
      </c>
      <c r="S74" s="95">
        <v>4.9525841171245914E-2</v>
      </c>
      <c r="T74" s="95">
        <v>5.2193981157510026E-3</v>
      </c>
      <c r="U74" s="95">
        <f>R74/'סכום נכסי הקרן'!$C$42</f>
        <v>6.118052892652606E-4</v>
      </c>
    </row>
    <row r="75" spans="2:21" s="140" customFormat="1">
      <c r="B75" s="87" t="s">
        <v>515</v>
      </c>
      <c r="C75" s="84" t="s">
        <v>516</v>
      </c>
      <c r="D75" s="97" t="s">
        <v>140</v>
      </c>
      <c r="E75" s="97" t="s">
        <v>366</v>
      </c>
      <c r="F75" s="84" t="s">
        <v>468</v>
      </c>
      <c r="G75" s="97" t="s">
        <v>368</v>
      </c>
      <c r="H75" s="84" t="s">
        <v>432</v>
      </c>
      <c r="I75" s="84" t="s">
        <v>180</v>
      </c>
      <c r="J75" s="84"/>
      <c r="K75" s="94">
        <v>0.91999999999993642</v>
      </c>
      <c r="L75" s="97" t="s">
        <v>182</v>
      </c>
      <c r="M75" s="98">
        <v>5.2499999999999998E-2</v>
      </c>
      <c r="N75" s="98">
        <v>-5.0000000000124381E-4</v>
      </c>
      <c r="O75" s="94">
        <v>3387892.7364919996</v>
      </c>
      <c r="P75" s="96">
        <v>130.5</v>
      </c>
      <c r="Q75" s="84"/>
      <c r="R75" s="94">
        <v>4421.1998814090002</v>
      </c>
      <c r="S75" s="95">
        <v>2.8232439470766663E-2</v>
      </c>
      <c r="T75" s="95">
        <v>5.7553308361800199E-4</v>
      </c>
      <c r="U75" s="95">
        <f>R75/'סכום נכסי הקרן'!$C$42</f>
        <v>6.7462603330072776E-5</v>
      </c>
    </row>
    <row r="76" spans="2:21" s="140" customFormat="1">
      <c r="B76" s="87" t="s">
        <v>517</v>
      </c>
      <c r="C76" s="84" t="s">
        <v>518</v>
      </c>
      <c r="D76" s="97" t="s">
        <v>140</v>
      </c>
      <c r="E76" s="97" t="s">
        <v>366</v>
      </c>
      <c r="F76" s="84" t="s">
        <v>391</v>
      </c>
      <c r="G76" s="97" t="s">
        <v>368</v>
      </c>
      <c r="H76" s="84" t="s">
        <v>432</v>
      </c>
      <c r="I76" s="84" t="s">
        <v>418</v>
      </c>
      <c r="J76" s="84"/>
      <c r="K76" s="94">
        <v>1.4400000000000113</v>
      </c>
      <c r="L76" s="97" t="s">
        <v>182</v>
      </c>
      <c r="M76" s="98">
        <v>6.5000000000000002E-2</v>
      </c>
      <c r="N76" s="98">
        <v>6.2999999999999194E-3</v>
      </c>
      <c r="O76" s="94">
        <v>78751847.55972001</v>
      </c>
      <c r="P76" s="96">
        <v>121.26</v>
      </c>
      <c r="Q76" s="94">
        <v>1163.7977200000003</v>
      </c>
      <c r="R76" s="94">
        <v>96658.294738252036</v>
      </c>
      <c r="S76" s="95">
        <v>5.0001173053790482E-2</v>
      </c>
      <c r="T76" s="95">
        <v>1.2582567610635838E-2</v>
      </c>
      <c r="U76" s="95">
        <f>R76/'סכום נכסי הקרן'!$C$42</f>
        <v>1.474898301682263E-3</v>
      </c>
    </row>
    <row r="77" spans="2:21" s="140" customFormat="1">
      <c r="B77" s="87" t="s">
        <v>519</v>
      </c>
      <c r="C77" s="84" t="s">
        <v>520</v>
      </c>
      <c r="D77" s="97" t="s">
        <v>140</v>
      </c>
      <c r="E77" s="97" t="s">
        <v>366</v>
      </c>
      <c r="F77" s="84" t="s">
        <v>521</v>
      </c>
      <c r="G77" s="97" t="s">
        <v>417</v>
      </c>
      <c r="H77" s="84" t="s">
        <v>432</v>
      </c>
      <c r="I77" s="84" t="s">
        <v>418</v>
      </c>
      <c r="J77" s="84"/>
      <c r="K77" s="94">
        <v>7.8699999999988952</v>
      </c>
      <c r="L77" s="97" t="s">
        <v>182</v>
      </c>
      <c r="M77" s="98">
        <v>3.5000000000000003E-2</v>
      </c>
      <c r="N77" s="98">
        <v>2.3799999999993288E-2</v>
      </c>
      <c r="O77" s="94">
        <v>3634112.7314119996</v>
      </c>
      <c r="P77" s="96">
        <v>112.25</v>
      </c>
      <c r="Q77" s="84"/>
      <c r="R77" s="94">
        <v>4079.2915922729999</v>
      </c>
      <c r="S77" s="95">
        <v>1.3417075084969095E-2</v>
      </c>
      <c r="T77" s="95">
        <v>5.3102490999109837E-4</v>
      </c>
      <c r="U77" s="95">
        <f>R77/'סכום נכסי הקרן'!$C$42</f>
        <v>6.2245462304117878E-5</v>
      </c>
    </row>
    <row r="78" spans="2:21" s="140" customFormat="1">
      <c r="B78" s="87" t="s">
        <v>522</v>
      </c>
      <c r="C78" s="84" t="s">
        <v>523</v>
      </c>
      <c r="D78" s="97" t="s">
        <v>140</v>
      </c>
      <c r="E78" s="97" t="s">
        <v>366</v>
      </c>
      <c r="F78" s="84" t="s">
        <v>521</v>
      </c>
      <c r="G78" s="97" t="s">
        <v>417</v>
      </c>
      <c r="H78" s="84" t="s">
        <v>432</v>
      </c>
      <c r="I78" s="84" t="s">
        <v>418</v>
      </c>
      <c r="J78" s="84"/>
      <c r="K78" s="94">
        <v>1.1399999999999999</v>
      </c>
      <c r="L78" s="97" t="s">
        <v>182</v>
      </c>
      <c r="M78" s="98">
        <v>3.9E-2</v>
      </c>
      <c r="N78" s="98">
        <v>8.0000000000000019E-3</v>
      </c>
      <c r="O78" s="94">
        <v>1.05</v>
      </c>
      <c r="P78" s="96">
        <v>112.97</v>
      </c>
      <c r="Q78" s="84"/>
      <c r="R78" s="94">
        <v>1.1999999999999999E-3</v>
      </c>
      <c r="S78" s="95">
        <v>7.5493245364098216E-9</v>
      </c>
      <c r="T78" s="95">
        <v>1.5621091985587883E-10</v>
      </c>
      <c r="U78" s="95">
        <f>R78/'סכום נכסי הקרן'!$C$42</f>
        <v>1.8310668182296158E-11</v>
      </c>
    </row>
    <row r="79" spans="2:21" s="140" customFormat="1">
      <c r="B79" s="87" t="s">
        <v>524</v>
      </c>
      <c r="C79" s="84" t="s">
        <v>525</v>
      </c>
      <c r="D79" s="97" t="s">
        <v>140</v>
      </c>
      <c r="E79" s="97" t="s">
        <v>366</v>
      </c>
      <c r="F79" s="84" t="s">
        <v>521</v>
      </c>
      <c r="G79" s="97" t="s">
        <v>417</v>
      </c>
      <c r="H79" s="84" t="s">
        <v>432</v>
      </c>
      <c r="I79" s="84" t="s">
        <v>418</v>
      </c>
      <c r="J79" s="84"/>
      <c r="K79" s="94">
        <v>3.839999999999816</v>
      </c>
      <c r="L79" s="97" t="s">
        <v>182</v>
      </c>
      <c r="M79" s="98">
        <v>0.04</v>
      </c>
      <c r="N79" s="98">
        <v>9.4999999999988895E-3</v>
      </c>
      <c r="O79" s="94">
        <v>19456727.808708999</v>
      </c>
      <c r="P79" s="96">
        <v>113.52</v>
      </c>
      <c r="Q79" s="84"/>
      <c r="R79" s="94">
        <v>22087.277923831003</v>
      </c>
      <c r="S79" s="95">
        <v>2.8452277056033631E-2</v>
      </c>
      <c r="T79" s="95">
        <v>2.8752283346617394E-3</v>
      </c>
      <c r="U79" s="95">
        <f>R79/'סכום נכסי הקרן'!$C$42</f>
        <v>3.370273475945206E-4</v>
      </c>
    </row>
    <row r="80" spans="2:21" s="140" customFormat="1">
      <c r="B80" s="87" t="s">
        <v>526</v>
      </c>
      <c r="C80" s="84" t="s">
        <v>527</v>
      </c>
      <c r="D80" s="97" t="s">
        <v>140</v>
      </c>
      <c r="E80" s="97" t="s">
        <v>366</v>
      </c>
      <c r="F80" s="84" t="s">
        <v>521</v>
      </c>
      <c r="G80" s="97" t="s">
        <v>417</v>
      </c>
      <c r="H80" s="84" t="s">
        <v>432</v>
      </c>
      <c r="I80" s="84" t="s">
        <v>418</v>
      </c>
      <c r="J80" s="84"/>
      <c r="K80" s="94">
        <v>6.5299999999999399</v>
      </c>
      <c r="L80" s="97" t="s">
        <v>182</v>
      </c>
      <c r="M80" s="98">
        <v>0.04</v>
      </c>
      <c r="N80" s="98">
        <v>1.8499999999999739E-2</v>
      </c>
      <c r="O80" s="94">
        <v>39104406.813512005</v>
      </c>
      <c r="P80" s="96">
        <v>117.02</v>
      </c>
      <c r="Q80" s="84"/>
      <c r="R80" s="94">
        <v>45759.975684644982</v>
      </c>
      <c r="S80" s="95">
        <v>5.3989912895907981E-2</v>
      </c>
      <c r="T80" s="95">
        <v>5.9568399119008684E-3</v>
      </c>
      <c r="U80" s="95">
        <f>R80/'סכום נכסי הקרן'!$C$42</f>
        <v>6.9824644232622894E-4</v>
      </c>
    </row>
    <row r="81" spans="2:21" s="140" customFormat="1">
      <c r="B81" s="87" t="s">
        <v>528</v>
      </c>
      <c r="C81" s="84" t="s">
        <v>529</v>
      </c>
      <c r="D81" s="97" t="s">
        <v>140</v>
      </c>
      <c r="E81" s="97" t="s">
        <v>366</v>
      </c>
      <c r="F81" s="84" t="s">
        <v>530</v>
      </c>
      <c r="G81" s="97" t="s">
        <v>171</v>
      </c>
      <c r="H81" s="84" t="s">
        <v>432</v>
      </c>
      <c r="I81" s="84" t="s">
        <v>418</v>
      </c>
      <c r="J81" s="84"/>
      <c r="K81" s="94">
        <v>0.23999998227098723</v>
      </c>
      <c r="L81" s="97" t="s">
        <v>182</v>
      </c>
      <c r="M81" s="98">
        <v>5.2000000000000005E-2</v>
      </c>
      <c r="N81" s="98">
        <v>2.3599999563593533E-2</v>
      </c>
      <c r="O81" s="94">
        <v>90.136239000000003</v>
      </c>
      <c r="P81" s="96">
        <v>130.16</v>
      </c>
      <c r="Q81" s="84"/>
      <c r="R81" s="94">
        <v>0.11732181699999999</v>
      </c>
      <c r="S81" s="95">
        <v>1.9035119698498493E-6</v>
      </c>
      <c r="T81" s="95">
        <v>1.5272457460610905E-8</v>
      </c>
      <c r="U81" s="95">
        <f>R81/'סכום נכסי הקרן'!$C$42</f>
        <v>1.7902007180258937E-9</v>
      </c>
    </row>
    <row r="82" spans="2:21" s="140" customFormat="1">
      <c r="B82" s="87" t="s">
        <v>531</v>
      </c>
      <c r="C82" s="84" t="s">
        <v>532</v>
      </c>
      <c r="D82" s="97" t="s">
        <v>140</v>
      </c>
      <c r="E82" s="97" t="s">
        <v>366</v>
      </c>
      <c r="F82" s="84" t="s">
        <v>533</v>
      </c>
      <c r="G82" s="97" t="s">
        <v>534</v>
      </c>
      <c r="H82" s="84" t="s">
        <v>535</v>
      </c>
      <c r="I82" s="84" t="s">
        <v>418</v>
      </c>
      <c r="J82" s="84"/>
      <c r="K82" s="94">
        <v>7.9300000000000246</v>
      </c>
      <c r="L82" s="97" t="s">
        <v>182</v>
      </c>
      <c r="M82" s="98">
        <v>5.1500000000000004E-2</v>
      </c>
      <c r="N82" s="98">
        <v>3.2100000000000024E-2</v>
      </c>
      <c r="O82" s="94">
        <v>90970213.89412798</v>
      </c>
      <c r="P82" s="96">
        <v>140.83000000000001</v>
      </c>
      <c r="Q82" s="84"/>
      <c r="R82" s="94">
        <v>128113.34561421299</v>
      </c>
      <c r="S82" s="95">
        <v>2.5618037256352671E-2</v>
      </c>
      <c r="T82" s="95">
        <v>1.6677252970175277E-2</v>
      </c>
      <c r="U82" s="95">
        <f>R82/'סכום נכסי הקרן'!$C$42</f>
        <v>1.9548674677214006E-3</v>
      </c>
    </row>
    <row r="83" spans="2:21" s="140" customFormat="1">
      <c r="B83" s="87" t="s">
        <v>536</v>
      </c>
      <c r="C83" s="84" t="s">
        <v>537</v>
      </c>
      <c r="D83" s="97" t="s">
        <v>140</v>
      </c>
      <c r="E83" s="97" t="s">
        <v>366</v>
      </c>
      <c r="F83" s="84" t="s">
        <v>454</v>
      </c>
      <c r="G83" s="97" t="s">
        <v>417</v>
      </c>
      <c r="H83" s="84" t="s">
        <v>535</v>
      </c>
      <c r="I83" s="84" t="s">
        <v>180</v>
      </c>
      <c r="J83" s="84"/>
      <c r="K83" s="94">
        <v>2.7299999999995759</v>
      </c>
      <c r="L83" s="97" t="s">
        <v>182</v>
      </c>
      <c r="M83" s="98">
        <v>2.8500000000000001E-2</v>
      </c>
      <c r="N83" s="98">
        <v>1.0499999999998741E-2</v>
      </c>
      <c r="O83" s="94">
        <v>11466682.409245996</v>
      </c>
      <c r="P83" s="96">
        <v>107.6</v>
      </c>
      <c r="Q83" s="84"/>
      <c r="R83" s="94">
        <v>12338.149763051002</v>
      </c>
      <c r="S83" s="95">
        <v>2.4999261216697263E-2</v>
      </c>
      <c r="T83" s="95">
        <v>1.6061281031714923E-3</v>
      </c>
      <c r="U83" s="95">
        <f>R83/'סכום נכסי הקרן'!$C$42</f>
        <v>1.8826647191225239E-4</v>
      </c>
    </row>
    <row r="84" spans="2:21" s="140" customFormat="1">
      <c r="B84" s="87" t="s">
        <v>538</v>
      </c>
      <c r="C84" s="84" t="s">
        <v>539</v>
      </c>
      <c r="D84" s="97" t="s">
        <v>140</v>
      </c>
      <c r="E84" s="97" t="s">
        <v>366</v>
      </c>
      <c r="F84" s="84" t="s">
        <v>454</v>
      </c>
      <c r="G84" s="97" t="s">
        <v>417</v>
      </c>
      <c r="H84" s="84" t="s">
        <v>535</v>
      </c>
      <c r="I84" s="84" t="s">
        <v>180</v>
      </c>
      <c r="J84" s="84"/>
      <c r="K84" s="94">
        <v>0.24000000000141977</v>
      </c>
      <c r="L84" s="97" t="s">
        <v>182</v>
      </c>
      <c r="M84" s="98">
        <v>4.8499999999999995E-2</v>
      </c>
      <c r="N84" s="98">
        <v>3.5299999999839113E-2</v>
      </c>
      <c r="O84" s="94">
        <v>341932.52096500003</v>
      </c>
      <c r="P84" s="96">
        <v>123.6</v>
      </c>
      <c r="Q84" s="84"/>
      <c r="R84" s="94">
        <v>422.62856775999984</v>
      </c>
      <c r="S84" s="95">
        <v>2.7303785400823971E-3</v>
      </c>
      <c r="T84" s="95">
        <v>5.5015997772635165E-5</v>
      </c>
      <c r="U84" s="95">
        <f>R84/'סכום נכסי הקרן'!$C$42</f>
        <v>6.4488428905103538E-6</v>
      </c>
    </row>
    <row r="85" spans="2:21" s="140" customFormat="1">
      <c r="B85" s="87" t="s">
        <v>540</v>
      </c>
      <c r="C85" s="84" t="s">
        <v>541</v>
      </c>
      <c r="D85" s="97" t="s">
        <v>140</v>
      </c>
      <c r="E85" s="97" t="s">
        <v>366</v>
      </c>
      <c r="F85" s="84" t="s">
        <v>454</v>
      </c>
      <c r="G85" s="97" t="s">
        <v>417</v>
      </c>
      <c r="H85" s="84" t="s">
        <v>535</v>
      </c>
      <c r="I85" s="84" t="s">
        <v>180</v>
      </c>
      <c r="J85" s="84"/>
      <c r="K85" s="94">
        <v>1.0199999999999918</v>
      </c>
      <c r="L85" s="97" t="s">
        <v>182</v>
      </c>
      <c r="M85" s="98">
        <v>3.7699999999999997E-2</v>
      </c>
      <c r="N85" s="98">
        <v>4.300000000001851E-3</v>
      </c>
      <c r="O85" s="94">
        <v>7872186.155416999</v>
      </c>
      <c r="P85" s="96">
        <v>113</v>
      </c>
      <c r="Q85" s="94">
        <v>710.5176142549999</v>
      </c>
      <c r="R85" s="94">
        <v>9623.9739561539955</v>
      </c>
      <c r="S85" s="95">
        <v>2.4501281581320897E-2</v>
      </c>
      <c r="T85" s="95">
        <v>1.252808186966531E-3</v>
      </c>
      <c r="U85" s="95">
        <f>R85/'סכום נכסי הקרן'!$C$42</f>
        <v>1.4685116142182988E-4</v>
      </c>
    </row>
    <row r="86" spans="2:21" s="140" customFormat="1">
      <c r="B86" s="87" t="s">
        <v>542</v>
      </c>
      <c r="C86" s="84" t="s">
        <v>543</v>
      </c>
      <c r="D86" s="97" t="s">
        <v>140</v>
      </c>
      <c r="E86" s="97" t="s">
        <v>366</v>
      </c>
      <c r="F86" s="84" t="s">
        <v>454</v>
      </c>
      <c r="G86" s="97" t="s">
        <v>417</v>
      </c>
      <c r="H86" s="84" t="s">
        <v>535</v>
      </c>
      <c r="I86" s="84" t="s">
        <v>180</v>
      </c>
      <c r="J86" s="84"/>
      <c r="K86" s="94">
        <v>4.6200000000002239</v>
      </c>
      <c r="L86" s="97" t="s">
        <v>182</v>
      </c>
      <c r="M86" s="98">
        <v>2.5000000000000001E-2</v>
      </c>
      <c r="N86" s="98">
        <v>1.7300000000000475E-2</v>
      </c>
      <c r="O86" s="94">
        <v>11282798.871038999</v>
      </c>
      <c r="P86" s="96">
        <v>104.47</v>
      </c>
      <c r="Q86" s="84"/>
      <c r="R86" s="94">
        <v>11787.140085728</v>
      </c>
      <c r="S86" s="95">
        <v>2.4106090359298397E-2</v>
      </c>
      <c r="T86" s="95">
        <v>1.5343999960513947E-3</v>
      </c>
      <c r="U86" s="95">
        <f>R86/'סכום נכסי הקרן'!$C$42</f>
        <v>1.7985867577333941E-4</v>
      </c>
    </row>
    <row r="87" spans="2:21" s="140" customFormat="1">
      <c r="B87" s="87" t="s">
        <v>544</v>
      </c>
      <c r="C87" s="84" t="s">
        <v>545</v>
      </c>
      <c r="D87" s="97" t="s">
        <v>140</v>
      </c>
      <c r="E87" s="97" t="s">
        <v>366</v>
      </c>
      <c r="F87" s="84" t="s">
        <v>454</v>
      </c>
      <c r="G87" s="97" t="s">
        <v>417</v>
      </c>
      <c r="H87" s="84" t="s">
        <v>535</v>
      </c>
      <c r="I87" s="84" t="s">
        <v>180</v>
      </c>
      <c r="J87" s="84"/>
      <c r="K87" s="94">
        <v>5.4700000000016784</v>
      </c>
      <c r="L87" s="97" t="s">
        <v>182</v>
      </c>
      <c r="M87" s="98">
        <v>1.34E-2</v>
      </c>
      <c r="N87" s="98">
        <v>1.600000000000577E-2</v>
      </c>
      <c r="O87" s="94">
        <v>10025330.963576</v>
      </c>
      <c r="P87" s="96">
        <v>100.18</v>
      </c>
      <c r="Q87" s="84"/>
      <c r="R87" s="94">
        <v>10043.376007662002</v>
      </c>
      <c r="S87" s="95">
        <v>2.9282624114287552E-2</v>
      </c>
      <c r="T87" s="95">
        <v>1.307404170512788E-3</v>
      </c>
      <c r="U87" s="95">
        <f>R87/'סכום נכסי הקרן'!$C$42</f>
        <v>1.532507712552777E-4</v>
      </c>
    </row>
    <row r="88" spans="2:21" s="140" customFormat="1">
      <c r="B88" s="87" t="s">
        <v>546</v>
      </c>
      <c r="C88" s="84" t="s">
        <v>547</v>
      </c>
      <c r="D88" s="97" t="s">
        <v>140</v>
      </c>
      <c r="E88" s="97" t="s">
        <v>366</v>
      </c>
      <c r="F88" s="84" t="s">
        <v>454</v>
      </c>
      <c r="G88" s="97" t="s">
        <v>417</v>
      </c>
      <c r="H88" s="84" t="s">
        <v>535</v>
      </c>
      <c r="I88" s="84" t="s">
        <v>180</v>
      </c>
      <c r="J88" s="84"/>
      <c r="K88" s="94">
        <v>5.6699999999989581</v>
      </c>
      <c r="L88" s="97" t="s">
        <v>182</v>
      </c>
      <c r="M88" s="98">
        <v>1.95E-2</v>
      </c>
      <c r="N88" s="98">
        <v>2.3599999999996676E-2</v>
      </c>
      <c r="O88" s="94">
        <v>6811738.7259720005</v>
      </c>
      <c r="P88" s="96">
        <v>99.03</v>
      </c>
      <c r="Q88" s="84"/>
      <c r="R88" s="94">
        <v>6745.6652705090009</v>
      </c>
      <c r="S88" s="95">
        <v>9.9748240632033316E-3</v>
      </c>
      <c r="T88" s="95">
        <v>8.7812214745505571E-4</v>
      </c>
      <c r="U88" s="95">
        <f>R88/'סכום נכסי הקרן'!$C$42</f>
        <v>1.0293136536427447E-4</v>
      </c>
    </row>
    <row r="89" spans="2:21" s="140" customFormat="1">
      <c r="B89" s="87" t="s">
        <v>548</v>
      </c>
      <c r="C89" s="84" t="s">
        <v>549</v>
      </c>
      <c r="D89" s="97" t="s">
        <v>140</v>
      </c>
      <c r="E89" s="97" t="s">
        <v>366</v>
      </c>
      <c r="F89" s="84" t="s">
        <v>454</v>
      </c>
      <c r="G89" s="97" t="s">
        <v>417</v>
      </c>
      <c r="H89" s="84" t="s">
        <v>535</v>
      </c>
      <c r="I89" s="84" t="s">
        <v>180</v>
      </c>
      <c r="J89" s="84"/>
      <c r="K89" s="94">
        <v>6.660000000000565</v>
      </c>
      <c r="L89" s="97" t="s">
        <v>182</v>
      </c>
      <c r="M89" s="98">
        <v>3.3500000000000002E-2</v>
      </c>
      <c r="N89" s="98">
        <v>3.0800000000001906E-2</v>
      </c>
      <c r="O89" s="94">
        <v>10663243.164759999</v>
      </c>
      <c r="P89" s="96">
        <v>102.04</v>
      </c>
      <c r="Q89" s="84"/>
      <c r="R89" s="94">
        <v>10880.773208623999</v>
      </c>
      <c r="S89" s="95">
        <v>3.9493493202814811E-2</v>
      </c>
      <c r="T89" s="95">
        <v>1.4164129930519646E-3</v>
      </c>
      <c r="U89" s="95">
        <f>R89/'סכום נכסי הקרן'!$C$42</f>
        <v>1.6602852315827663E-4</v>
      </c>
    </row>
    <row r="90" spans="2:21" s="140" customFormat="1">
      <c r="B90" s="87" t="s">
        <v>550</v>
      </c>
      <c r="C90" s="84" t="s">
        <v>551</v>
      </c>
      <c r="D90" s="97" t="s">
        <v>140</v>
      </c>
      <c r="E90" s="97" t="s">
        <v>366</v>
      </c>
      <c r="F90" s="84" t="s">
        <v>552</v>
      </c>
      <c r="G90" s="97" t="s">
        <v>417</v>
      </c>
      <c r="H90" s="84" t="s">
        <v>535</v>
      </c>
      <c r="I90" s="84" t="s">
        <v>418</v>
      </c>
      <c r="J90" s="84"/>
      <c r="K90" s="94">
        <v>1</v>
      </c>
      <c r="L90" s="97" t="s">
        <v>182</v>
      </c>
      <c r="M90" s="98">
        <v>4.8000000000000001E-2</v>
      </c>
      <c r="N90" s="98">
        <v>4.3E-3</v>
      </c>
      <c r="O90" s="94">
        <v>1.62</v>
      </c>
      <c r="P90" s="96">
        <v>112.72</v>
      </c>
      <c r="Q90" s="84"/>
      <c r="R90" s="94">
        <v>1.81E-3</v>
      </c>
      <c r="S90" s="95">
        <v>1.4160839160839162E-8</v>
      </c>
      <c r="T90" s="95">
        <v>2.3561813744928394E-10</v>
      </c>
      <c r="U90" s="95">
        <f>R90/'סכום נכסי הקרן'!$C$42</f>
        <v>2.7618591174963371E-11</v>
      </c>
    </row>
    <row r="91" spans="2:21" s="140" customFormat="1">
      <c r="B91" s="87" t="s">
        <v>553</v>
      </c>
      <c r="C91" s="84" t="s">
        <v>554</v>
      </c>
      <c r="D91" s="97" t="s">
        <v>140</v>
      </c>
      <c r="E91" s="97" t="s">
        <v>366</v>
      </c>
      <c r="F91" s="84" t="s">
        <v>552</v>
      </c>
      <c r="G91" s="97" t="s">
        <v>417</v>
      </c>
      <c r="H91" s="84" t="s">
        <v>535</v>
      </c>
      <c r="I91" s="84" t="s">
        <v>418</v>
      </c>
      <c r="J91" s="84"/>
      <c r="K91" s="94">
        <v>3.6599999999999993</v>
      </c>
      <c r="L91" s="97" t="s">
        <v>182</v>
      </c>
      <c r="M91" s="98">
        <v>3.2899999999999999E-2</v>
      </c>
      <c r="N91" s="98">
        <v>1.1000000000000001E-2</v>
      </c>
      <c r="O91" s="94">
        <v>1.87</v>
      </c>
      <c r="P91" s="96">
        <v>109.8</v>
      </c>
      <c r="Q91" s="84"/>
      <c r="R91" s="94">
        <v>2.0400000000000001E-3</v>
      </c>
      <c r="S91" s="95">
        <v>9.8421052631578952E-9</v>
      </c>
      <c r="T91" s="95">
        <v>2.6555856375499405E-10</v>
      </c>
      <c r="U91" s="95">
        <f>R91/'סכום נכסי הקרן'!$C$42</f>
        <v>3.1128135909903472E-11</v>
      </c>
    </row>
    <row r="92" spans="2:21" s="140" customFormat="1">
      <c r="B92" s="87" t="s">
        <v>555</v>
      </c>
      <c r="C92" s="84" t="s">
        <v>556</v>
      </c>
      <c r="D92" s="97" t="s">
        <v>140</v>
      </c>
      <c r="E92" s="97" t="s">
        <v>366</v>
      </c>
      <c r="F92" s="84" t="s">
        <v>557</v>
      </c>
      <c r="G92" s="97" t="s">
        <v>417</v>
      </c>
      <c r="H92" s="84" t="s">
        <v>535</v>
      </c>
      <c r="I92" s="84" t="s">
        <v>180</v>
      </c>
      <c r="J92" s="84"/>
      <c r="K92" s="94">
        <v>0.73000000000078968</v>
      </c>
      <c r="L92" s="97" t="s">
        <v>182</v>
      </c>
      <c r="M92" s="98">
        <v>6.5000000000000002E-2</v>
      </c>
      <c r="N92" s="98">
        <v>-7.0000000001771271E-4</v>
      </c>
      <c r="O92" s="94">
        <v>1162854.566872</v>
      </c>
      <c r="P92" s="96">
        <v>120.89</v>
      </c>
      <c r="Q92" s="84"/>
      <c r="R92" s="94">
        <v>1405.7748947929999</v>
      </c>
      <c r="S92" s="95">
        <v>6.2419460739845884E-3</v>
      </c>
      <c r="T92" s="95">
        <v>1.8299782452159654E-4</v>
      </c>
      <c r="U92" s="95">
        <f>R92/'סכום נכסי הקרן'!$C$42</f>
        <v>2.1450564697964096E-5</v>
      </c>
    </row>
    <row r="93" spans="2:21" s="140" customFormat="1">
      <c r="B93" s="87" t="s">
        <v>558</v>
      </c>
      <c r="C93" s="84" t="s">
        <v>559</v>
      </c>
      <c r="D93" s="97" t="s">
        <v>140</v>
      </c>
      <c r="E93" s="97" t="s">
        <v>366</v>
      </c>
      <c r="F93" s="84" t="s">
        <v>557</v>
      </c>
      <c r="G93" s="97" t="s">
        <v>417</v>
      </c>
      <c r="H93" s="84" t="s">
        <v>535</v>
      </c>
      <c r="I93" s="84" t="s">
        <v>180</v>
      </c>
      <c r="J93" s="84"/>
      <c r="K93" s="94">
        <v>6.1899999999998077</v>
      </c>
      <c r="L93" s="97" t="s">
        <v>182</v>
      </c>
      <c r="M93" s="98">
        <v>0.04</v>
      </c>
      <c r="N93" s="98">
        <v>3.9699999999998646E-2</v>
      </c>
      <c r="O93" s="94">
        <v>16156825.005819</v>
      </c>
      <c r="P93" s="96">
        <v>100.51</v>
      </c>
      <c r="Q93" s="84"/>
      <c r="R93" s="94">
        <v>16239.224897627002</v>
      </c>
      <c r="S93" s="95">
        <v>5.4624449061377017E-3</v>
      </c>
      <c r="T93" s="95">
        <v>2.1139535491706699E-3</v>
      </c>
      <c r="U93" s="95">
        <f>R93/'סכום נכסי הקרן'!$C$42</f>
        <v>2.4779254886510862E-4</v>
      </c>
    </row>
    <row r="94" spans="2:21" s="140" customFormat="1">
      <c r="B94" s="87" t="s">
        <v>560</v>
      </c>
      <c r="C94" s="84" t="s">
        <v>561</v>
      </c>
      <c r="D94" s="97" t="s">
        <v>140</v>
      </c>
      <c r="E94" s="97" t="s">
        <v>366</v>
      </c>
      <c r="F94" s="84" t="s">
        <v>557</v>
      </c>
      <c r="G94" s="97" t="s">
        <v>417</v>
      </c>
      <c r="H94" s="84" t="s">
        <v>535</v>
      </c>
      <c r="I94" s="84" t="s">
        <v>180</v>
      </c>
      <c r="J94" s="84"/>
      <c r="K94" s="94">
        <v>6.4400000000000395</v>
      </c>
      <c r="L94" s="97" t="s">
        <v>182</v>
      </c>
      <c r="M94" s="98">
        <v>2.7799999999999998E-2</v>
      </c>
      <c r="N94" s="98">
        <v>3.989999999999972E-2</v>
      </c>
      <c r="O94" s="94">
        <v>30507647.688742999</v>
      </c>
      <c r="P94" s="96">
        <v>94.31</v>
      </c>
      <c r="Q94" s="84"/>
      <c r="R94" s="94">
        <v>28771.76259862</v>
      </c>
      <c r="S94" s="95">
        <v>1.6938247907536463E-2</v>
      </c>
      <c r="T94" s="95">
        <v>3.7453862511711679E-3</v>
      </c>
      <c r="U94" s="95">
        <f>R94/'סכום נכסי הקרן'!$C$42</f>
        <v>4.390251649692749E-4</v>
      </c>
    </row>
    <row r="95" spans="2:21" s="140" customFormat="1">
      <c r="B95" s="87" t="s">
        <v>562</v>
      </c>
      <c r="C95" s="84" t="s">
        <v>563</v>
      </c>
      <c r="D95" s="97" t="s">
        <v>140</v>
      </c>
      <c r="E95" s="97" t="s">
        <v>366</v>
      </c>
      <c r="F95" s="84" t="s">
        <v>557</v>
      </c>
      <c r="G95" s="97" t="s">
        <v>417</v>
      </c>
      <c r="H95" s="84" t="s">
        <v>535</v>
      </c>
      <c r="I95" s="84" t="s">
        <v>180</v>
      </c>
      <c r="J95" s="84"/>
      <c r="K95" s="94">
        <v>1.300000000000308</v>
      </c>
      <c r="L95" s="97" t="s">
        <v>182</v>
      </c>
      <c r="M95" s="98">
        <v>5.0999999999999997E-2</v>
      </c>
      <c r="N95" s="98">
        <v>1.6800000000000481E-2</v>
      </c>
      <c r="O95" s="94">
        <v>4530371.5621069996</v>
      </c>
      <c r="P95" s="96">
        <v>129</v>
      </c>
      <c r="Q95" s="84"/>
      <c r="R95" s="94">
        <v>5844.1790700539996</v>
      </c>
      <c r="S95" s="95">
        <v>2.6672123124171477E-3</v>
      </c>
      <c r="T95" s="95">
        <v>7.6077049027967495E-4</v>
      </c>
      <c r="U95" s="95">
        <f>R95/'סכום נכסי הקרן'!$C$42</f>
        <v>8.9175686458065764E-5</v>
      </c>
    </row>
    <row r="96" spans="2:21" s="140" customFormat="1">
      <c r="B96" s="87" t="s">
        <v>564</v>
      </c>
      <c r="C96" s="84" t="s">
        <v>565</v>
      </c>
      <c r="D96" s="97" t="s">
        <v>140</v>
      </c>
      <c r="E96" s="97" t="s">
        <v>366</v>
      </c>
      <c r="F96" s="84" t="s">
        <v>468</v>
      </c>
      <c r="G96" s="97" t="s">
        <v>368</v>
      </c>
      <c r="H96" s="84" t="s">
        <v>535</v>
      </c>
      <c r="I96" s="84" t="s">
        <v>418</v>
      </c>
      <c r="J96" s="84"/>
      <c r="K96" s="94">
        <v>1.2500000000000095</v>
      </c>
      <c r="L96" s="97" t="s">
        <v>182</v>
      </c>
      <c r="M96" s="98">
        <v>6.4000000000000001E-2</v>
      </c>
      <c r="N96" s="98">
        <v>4.8999999999998359E-3</v>
      </c>
      <c r="O96" s="94">
        <v>68875266.265581995</v>
      </c>
      <c r="P96" s="96">
        <v>123.75</v>
      </c>
      <c r="Q96" s="84"/>
      <c r="R96" s="94">
        <v>85233.146187408987</v>
      </c>
      <c r="S96" s="95">
        <v>5.5013050335514006E-2</v>
      </c>
      <c r="T96" s="95">
        <v>1.109529014012146E-2</v>
      </c>
      <c r="U96" s="95">
        <f>R96/'סכום נכסי הקרן'!$C$42</f>
        <v>1.3005632149756558E-3</v>
      </c>
    </row>
    <row r="97" spans="2:21" s="140" customFormat="1">
      <c r="B97" s="87" t="s">
        <v>566</v>
      </c>
      <c r="C97" s="84" t="s">
        <v>567</v>
      </c>
      <c r="D97" s="97" t="s">
        <v>140</v>
      </c>
      <c r="E97" s="97" t="s">
        <v>366</v>
      </c>
      <c r="F97" s="84" t="s">
        <v>473</v>
      </c>
      <c r="G97" s="97" t="s">
        <v>368</v>
      </c>
      <c r="H97" s="84" t="s">
        <v>535</v>
      </c>
      <c r="I97" s="84" t="s">
        <v>418</v>
      </c>
      <c r="J97" s="84"/>
      <c r="K97" s="94">
        <v>0</v>
      </c>
      <c r="L97" s="97" t="s">
        <v>182</v>
      </c>
      <c r="M97" s="98">
        <v>4.8499999999999995E-2</v>
      </c>
      <c r="N97" s="98">
        <v>0</v>
      </c>
      <c r="O97" s="94">
        <v>1170939.8277470001</v>
      </c>
      <c r="P97" s="96">
        <v>108.5</v>
      </c>
      <c r="Q97" s="84"/>
      <c r="R97" s="94">
        <v>1270.4696979729999</v>
      </c>
      <c r="S97" s="95">
        <v>7.8062655183133347E-3</v>
      </c>
      <c r="T97" s="95">
        <v>1.6538436680781909E-4</v>
      </c>
      <c r="U97" s="95">
        <f>R97/'סכום נכסי הקרן'!$C$42</f>
        <v>1.9385957562704684E-5</v>
      </c>
    </row>
    <row r="98" spans="2:21" s="140" customFormat="1">
      <c r="B98" s="87" t="s">
        <v>568</v>
      </c>
      <c r="C98" s="84" t="s">
        <v>569</v>
      </c>
      <c r="D98" s="97" t="s">
        <v>140</v>
      </c>
      <c r="E98" s="97" t="s">
        <v>366</v>
      </c>
      <c r="F98" s="84" t="s">
        <v>480</v>
      </c>
      <c r="G98" s="97" t="s">
        <v>481</v>
      </c>
      <c r="H98" s="84" t="s">
        <v>535</v>
      </c>
      <c r="I98" s="84" t="s">
        <v>418</v>
      </c>
      <c r="J98" s="84"/>
      <c r="K98" s="94">
        <v>4.110000000000201</v>
      </c>
      <c r="L98" s="97" t="s">
        <v>182</v>
      </c>
      <c r="M98" s="98">
        <v>3.85E-2</v>
      </c>
      <c r="N98" s="98">
        <v>9.400000000000526E-3</v>
      </c>
      <c r="O98" s="94">
        <v>9135094.5523459986</v>
      </c>
      <c r="P98" s="96">
        <v>116.93</v>
      </c>
      <c r="Q98" s="84"/>
      <c r="R98" s="94">
        <v>10681.666538325997</v>
      </c>
      <c r="S98" s="95">
        <v>3.8134892645422885E-2</v>
      </c>
      <c r="T98" s="95">
        <v>1.3904941296213878E-3</v>
      </c>
      <c r="U98" s="95">
        <f>R98/'סכום נכסי הקרן'!$C$42</f>
        <v>1.6299037634768615E-4</v>
      </c>
    </row>
    <row r="99" spans="2:21" s="140" customFormat="1">
      <c r="B99" s="87" t="s">
        <v>570</v>
      </c>
      <c r="C99" s="84" t="s">
        <v>571</v>
      </c>
      <c r="D99" s="97" t="s">
        <v>140</v>
      </c>
      <c r="E99" s="97" t="s">
        <v>366</v>
      </c>
      <c r="F99" s="84" t="s">
        <v>480</v>
      </c>
      <c r="G99" s="97" t="s">
        <v>481</v>
      </c>
      <c r="H99" s="84" t="s">
        <v>535</v>
      </c>
      <c r="I99" s="84" t="s">
        <v>418</v>
      </c>
      <c r="J99" s="84"/>
      <c r="K99" s="94">
        <v>1.3899999999997887</v>
      </c>
      <c r="L99" s="97" t="s">
        <v>182</v>
      </c>
      <c r="M99" s="98">
        <v>3.9E-2</v>
      </c>
      <c r="N99" s="98">
        <v>5.5999999999980484E-3</v>
      </c>
      <c r="O99" s="94">
        <v>5381166.5068120016</v>
      </c>
      <c r="P99" s="96">
        <v>114.1</v>
      </c>
      <c r="Q99" s="84"/>
      <c r="R99" s="94">
        <v>6139.9110235699982</v>
      </c>
      <c r="S99" s="95">
        <v>2.703662219392311E-2</v>
      </c>
      <c r="T99" s="95">
        <v>7.9926762402093344E-4</v>
      </c>
      <c r="U99" s="95">
        <f>R99/'סכום נכסי הקרן'!$C$42</f>
        <v>9.3688227851177163E-5</v>
      </c>
    </row>
    <row r="100" spans="2:21" s="140" customFormat="1">
      <c r="B100" s="87" t="s">
        <v>572</v>
      </c>
      <c r="C100" s="84" t="s">
        <v>573</v>
      </c>
      <c r="D100" s="97" t="s">
        <v>140</v>
      </c>
      <c r="E100" s="97" t="s">
        <v>366</v>
      </c>
      <c r="F100" s="84" t="s">
        <v>480</v>
      </c>
      <c r="G100" s="97" t="s">
        <v>481</v>
      </c>
      <c r="H100" s="84" t="s">
        <v>535</v>
      </c>
      <c r="I100" s="84" t="s">
        <v>418</v>
      </c>
      <c r="J100" s="84"/>
      <c r="K100" s="94">
        <v>2.3200000000000616</v>
      </c>
      <c r="L100" s="97" t="s">
        <v>182</v>
      </c>
      <c r="M100" s="98">
        <v>3.9E-2</v>
      </c>
      <c r="N100" s="98">
        <v>6.1000000000009129E-3</v>
      </c>
      <c r="O100" s="94">
        <v>9853142.8440439999</v>
      </c>
      <c r="P100" s="96">
        <v>117.55</v>
      </c>
      <c r="Q100" s="84"/>
      <c r="R100" s="94">
        <v>11582.369445054001</v>
      </c>
      <c r="S100" s="95">
        <v>2.4692582293532481E-2</v>
      </c>
      <c r="T100" s="95">
        <v>1.5077438209354255E-3</v>
      </c>
      <c r="U100" s="95">
        <f>R100/'סכום נכסי הקרן'!$C$42</f>
        <v>1.7673410306095791E-4</v>
      </c>
    </row>
    <row r="101" spans="2:21" s="140" customFormat="1">
      <c r="B101" s="87" t="s">
        <v>574</v>
      </c>
      <c r="C101" s="84" t="s">
        <v>575</v>
      </c>
      <c r="D101" s="97" t="s">
        <v>140</v>
      </c>
      <c r="E101" s="97" t="s">
        <v>366</v>
      </c>
      <c r="F101" s="84" t="s">
        <v>480</v>
      </c>
      <c r="G101" s="97" t="s">
        <v>481</v>
      </c>
      <c r="H101" s="84" t="s">
        <v>535</v>
      </c>
      <c r="I101" s="84" t="s">
        <v>418</v>
      </c>
      <c r="J101" s="84"/>
      <c r="K101" s="94">
        <v>4.9600000000001057</v>
      </c>
      <c r="L101" s="97" t="s">
        <v>182</v>
      </c>
      <c r="M101" s="98">
        <v>3.85E-2</v>
      </c>
      <c r="N101" s="98">
        <v>1.4099999999999582E-2</v>
      </c>
      <c r="O101" s="94">
        <v>8312499.0289090006</v>
      </c>
      <c r="P101" s="96">
        <v>117.05</v>
      </c>
      <c r="Q101" s="84"/>
      <c r="R101" s="94">
        <v>9729.7805662010014</v>
      </c>
      <c r="S101" s="95">
        <v>3.3249996115636005E-2</v>
      </c>
      <c r="T101" s="95">
        <v>1.2665816435350936E-3</v>
      </c>
      <c r="U101" s="95">
        <f>R101/'סכום נכסי הקרן'!$C$42</f>
        <v>1.4846565286188347E-4</v>
      </c>
    </row>
    <row r="102" spans="2:21" s="140" customFormat="1">
      <c r="B102" s="87" t="s">
        <v>576</v>
      </c>
      <c r="C102" s="84" t="s">
        <v>577</v>
      </c>
      <c r="D102" s="97" t="s">
        <v>140</v>
      </c>
      <c r="E102" s="97" t="s">
        <v>366</v>
      </c>
      <c r="F102" s="84" t="s">
        <v>578</v>
      </c>
      <c r="G102" s="97" t="s">
        <v>417</v>
      </c>
      <c r="H102" s="84" t="s">
        <v>535</v>
      </c>
      <c r="I102" s="84" t="s">
        <v>180</v>
      </c>
      <c r="J102" s="84"/>
      <c r="K102" s="94">
        <v>5.9999999999995399</v>
      </c>
      <c r="L102" s="97" t="s">
        <v>182</v>
      </c>
      <c r="M102" s="98">
        <v>1.5800000000000002E-2</v>
      </c>
      <c r="N102" s="98">
        <v>1.8399999999999195E-2</v>
      </c>
      <c r="O102" s="94">
        <v>17463798.574070998</v>
      </c>
      <c r="P102" s="96">
        <v>99.99</v>
      </c>
      <c r="Q102" s="84"/>
      <c r="R102" s="94">
        <v>17462.052822760004</v>
      </c>
      <c r="S102" s="95">
        <v>4.3201132420199177E-2</v>
      </c>
      <c r="T102" s="95">
        <v>2.2731361116794051E-3</v>
      </c>
      <c r="U102" s="95">
        <f>R102/'סכום נכסי הקרן'!$C$42</f>
        <v>2.6645154584940535E-4</v>
      </c>
    </row>
    <row r="103" spans="2:21" s="140" customFormat="1">
      <c r="B103" s="87" t="s">
        <v>579</v>
      </c>
      <c r="C103" s="84" t="s">
        <v>580</v>
      </c>
      <c r="D103" s="97" t="s">
        <v>140</v>
      </c>
      <c r="E103" s="97" t="s">
        <v>366</v>
      </c>
      <c r="F103" s="84" t="s">
        <v>578</v>
      </c>
      <c r="G103" s="97" t="s">
        <v>417</v>
      </c>
      <c r="H103" s="84" t="s">
        <v>535</v>
      </c>
      <c r="I103" s="84" t="s">
        <v>180</v>
      </c>
      <c r="J103" s="84"/>
      <c r="K103" s="94">
        <v>6.8599999999996317</v>
      </c>
      <c r="L103" s="97" t="s">
        <v>182</v>
      </c>
      <c r="M103" s="98">
        <v>2.4E-2</v>
      </c>
      <c r="N103" s="98">
        <v>2.5499999999999311E-2</v>
      </c>
      <c r="O103" s="94">
        <v>22236104.522541001</v>
      </c>
      <c r="P103" s="96">
        <v>101.26</v>
      </c>
      <c r="Q103" s="84"/>
      <c r="R103" s="94">
        <v>22516.279705641002</v>
      </c>
      <c r="S103" s="95">
        <v>4.8266713316183117E-2</v>
      </c>
      <c r="T103" s="95">
        <v>2.9310739704586984E-3</v>
      </c>
      <c r="U103" s="95">
        <f>R103/'סכום נכסי הקרן'!$C$42</f>
        <v>3.4357343865813451E-4</v>
      </c>
    </row>
    <row r="104" spans="2:21" s="140" customFormat="1">
      <c r="B104" s="87" t="s">
        <v>581</v>
      </c>
      <c r="C104" s="84" t="s">
        <v>582</v>
      </c>
      <c r="D104" s="97" t="s">
        <v>140</v>
      </c>
      <c r="E104" s="97" t="s">
        <v>366</v>
      </c>
      <c r="F104" s="84" t="s">
        <v>578</v>
      </c>
      <c r="G104" s="97" t="s">
        <v>417</v>
      </c>
      <c r="H104" s="84" t="s">
        <v>535</v>
      </c>
      <c r="I104" s="84" t="s">
        <v>180</v>
      </c>
      <c r="J104" s="84"/>
      <c r="K104" s="94">
        <v>3.29000000000004</v>
      </c>
      <c r="L104" s="97" t="s">
        <v>182</v>
      </c>
      <c r="M104" s="98">
        <v>3.4799999999999998E-2</v>
      </c>
      <c r="N104" s="98">
        <v>1.2400000000022761E-2</v>
      </c>
      <c r="O104" s="94">
        <v>458449.83739100001</v>
      </c>
      <c r="P104" s="96">
        <v>107.3</v>
      </c>
      <c r="Q104" s="84"/>
      <c r="R104" s="94">
        <v>491.91667626200012</v>
      </c>
      <c r="S104" s="95">
        <v>9.8580923477991603E-4</v>
      </c>
      <c r="T104" s="95">
        <v>6.4035630409444677E-5</v>
      </c>
      <c r="U104" s="95">
        <f>R104/'סכום נכסי הקרן'!$C$42</f>
        <v>7.5061025269762377E-6</v>
      </c>
    </row>
    <row r="105" spans="2:21" s="140" customFormat="1">
      <c r="B105" s="87" t="s">
        <v>583</v>
      </c>
      <c r="C105" s="84" t="s">
        <v>584</v>
      </c>
      <c r="D105" s="97" t="s">
        <v>140</v>
      </c>
      <c r="E105" s="97" t="s">
        <v>366</v>
      </c>
      <c r="F105" s="84" t="s">
        <v>495</v>
      </c>
      <c r="G105" s="97" t="s">
        <v>481</v>
      </c>
      <c r="H105" s="84" t="s">
        <v>535</v>
      </c>
      <c r="I105" s="84" t="s">
        <v>180</v>
      </c>
      <c r="J105" s="84"/>
      <c r="K105" s="94">
        <v>2.4600000000002389</v>
      </c>
      <c r="L105" s="97" t="s">
        <v>182</v>
      </c>
      <c r="M105" s="98">
        <v>3.7499999999999999E-2</v>
      </c>
      <c r="N105" s="98">
        <v>6.6000000000005048E-3</v>
      </c>
      <c r="O105" s="94">
        <v>26962487.630055007</v>
      </c>
      <c r="P105" s="96">
        <v>118.14</v>
      </c>
      <c r="Q105" s="84"/>
      <c r="R105" s="94">
        <v>31853.483251589994</v>
      </c>
      <c r="S105" s="95">
        <v>3.4803720422356854E-2</v>
      </c>
      <c r="T105" s="95">
        <v>4.1465515994539197E-3</v>
      </c>
      <c r="U105" s="95">
        <f>R105/'סכום נכסי הקרן'!$C$42</f>
        <v>4.8604880189182708E-4</v>
      </c>
    </row>
    <row r="106" spans="2:21" s="140" customFormat="1">
      <c r="B106" s="87" t="s">
        <v>585</v>
      </c>
      <c r="C106" s="84" t="s">
        <v>586</v>
      </c>
      <c r="D106" s="97" t="s">
        <v>140</v>
      </c>
      <c r="E106" s="97" t="s">
        <v>366</v>
      </c>
      <c r="F106" s="84" t="s">
        <v>495</v>
      </c>
      <c r="G106" s="97" t="s">
        <v>481</v>
      </c>
      <c r="H106" s="84" t="s">
        <v>535</v>
      </c>
      <c r="I106" s="84" t="s">
        <v>180</v>
      </c>
      <c r="J106" s="84"/>
      <c r="K106" s="94">
        <v>6.0700000000001735</v>
      </c>
      <c r="L106" s="97" t="s">
        <v>182</v>
      </c>
      <c r="M106" s="98">
        <v>2.4799999999999999E-2</v>
      </c>
      <c r="N106" s="98">
        <v>1.8800000000000719E-2</v>
      </c>
      <c r="O106" s="94">
        <v>14213446.138327003</v>
      </c>
      <c r="P106" s="96">
        <v>105.31</v>
      </c>
      <c r="Q106" s="84"/>
      <c r="R106" s="94">
        <v>14968.180796734003</v>
      </c>
      <c r="S106" s="95">
        <v>3.3562949085789717E-2</v>
      </c>
      <c r="T106" s="95">
        <v>1.9484944090224336E-3</v>
      </c>
      <c r="U106" s="95">
        <f>R106/'סכום נכסי הקרן'!$C$42</f>
        <v>2.2839782655134473E-4</v>
      </c>
    </row>
    <row r="107" spans="2:21" s="140" customFormat="1">
      <c r="B107" s="87" t="s">
        <v>587</v>
      </c>
      <c r="C107" s="84" t="s">
        <v>588</v>
      </c>
      <c r="D107" s="97" t="s">
        <v>140</v>
      </c>
      <c r="E107" s="97" t="s">
        <v>366</v>
      </c>
      <c r="F107" s="84" t="s">
        <v>589</v>
      </c>
      <c r="G107" s="97" t="s">
        <v>417</v>
      </c>
      <c r="H107" s="84" t="s">
        <v>535</v>
      </c>
      <c r="I107" s="84" t="s">
        <v>418</v>
      </c>
      <c r="J107" s="84"/>
      <c r="K107" s="94">
        <v>4.690000000000202</v>
      </c>
      <c r="L107" s="97" t="s">
        <v>182</v>
      </c>
      <c r="M107" s="98">
        <v>2.8500000000000001E-2</v>
      </c>
      <c r="N107" s="98">
        <v>1.5200000000000461E-2</v>
      </c>
      <c r="O107" s="94">
        <v>35865653.609463997</v>
      </c>
      <c r="P107" s="96">
        <v>109.38</v>
      </c>
      <c r="Q107" s="84"/>
      <c r="R107" s="94">
        <v>39229.850657334988</v>
      </c>
      <c r="S107" s="95">
        <v>5.2511937934793557E-2</v>
      </c>
      <c r="T107" s="95">
        <v>5.1067758808258767E-3</v>
      </c>
      <c r="U107" s="95">
        <f>R107/'סכום נכסי הקרן'!$C$42</f>
        <v>5.9860398185624481E-4</v>
      </c>
    </row>
    <row r="108" spans="2:21" s="140" customFormat="1">
      <c r="B108" s="87" t="s">
        <v>590</v>
      </c>
      <c r="C108" s="84" t="s">
        <v>591</v>
      </c>
      <c r="D108" s="97" t="s">
        <v>140</v>
      </c>
      <c r="E108" s="97" t="s">
        <v>366</v>
      </c>
      <c r="F108" s="84" t="s">
        <v>592</v>
      </c>
      <c r="G108" s="97" t="s">
        <v>417</v>
      </c>
      <c r="H108" s="84" t="s">
        <v>535</v>
      </c>
      <c r="I108" s="84" t="s">
        <v>418</v>
      </c>
      <c r="J108" s="84"/>
      <c r="K108" s="94">
        <v>6.6900000000009188</v>
      </c>
      <c r="L108" s="97" t="s">
        <v>182</v>
      </c>
      <c r="M108" s="98">
        <v>1.3999999999999999E-2</v>
      </c>
      <c r="N108" s="98">
        <v>2.0900000000004443E-2</v>
      </c>
      <c r="O108" s="94">
        <v>14003558.700000005</v>
      </c>
      <c r="P108" s="96">
        <v>96.67</v>
      </c>
      <c r="Q108" s="84"/>
      <c r="R108" s="94">
        <v>13537.240417010997</v>
      </c>
      <c r="S108" s="95">
        <v>5.5219080047318632E-2</v>
      </c>
      <c r="T108" s="95">
        <v>1.7622206482095573E-3</v>
      </c>
      <c r="U108" s="95">
        <f>R108/'סכום נכסי הקרן'!$C$42</f>
        <v>2.0656326448321402E-4</v>
      </c>
    </row>
    <row r="109" spans="2:21" s="140" customFormat="1">
      <c r="B109" s="87" t="s">
        <v>593</v>
      </c>
      <c r="C109" s="84" t="s">
        <v>594</v>
      </c>
      <c r="D109" s="97" t="s">
        <v>140</v>
      </c>
      <c r="E109" s="97" t="s">
        <v>366</v>
      </c>
      <c r="F109" s="84" t="s">
        <v>374</v>
      </c>
      <c r="G109" s="97" t="s">
        <v>368</v>
      </c>
      <c r="H109" s="84" t="s">
        <v>535</v>
      </c>
      <c r="I109" s="84" t="s">
        <v>180</v>
      </c>
      <c r="J109" s="84"/>
      <c r="K109" s="94">
        <v>4.6299999999999066</v>
      </c>
      <c r="L109" s="97" t="s">
        <v>182</v>
      </c>
      <c r="M109" s="98">
        <v>1.8200000000000001E-2</v>
      </c>
      <c r="N109" s="98">
        <v>2.4599999999999657E-2</v>
      </c>
      <c r="O109" s="94">
        <f>24065168.10945/50000</f>
        <v>481.30336218900004</v>
      </c>
      <c r="P109" s="96">
        <v>4874248</v>
      </c>
      <c r="Q109" s="84"/>
      <c r="R109" s="94">
        <v>23459.920308766996</v>
      </c>
      <c r="S109" s="95">
        <f>169341.834560904%/50000</f>
        <v>3.3868366912180807E-2</v>
      </c>
      <c r="T109" s="95">
        <v>3.0539131093150883E-3</v>
      </c>
      <c r="U109" s="95">
        <f>R109/'סכום נכסי הקרן'!$C$42</f>
        <v>3.579723469641194E-4</v>
      </c>
    </row>
    <row r="110" spans="2:21" s="140" customFormat="1">
      <c r="B110" s="87" t="s">
        <v>595</v>
      </c>
      <c r="C110" s="84" t="s">
        <v>596</v>
      </c>
      <c r="D110" s="97" t="s">
        <v>140</v>
      </c>
      <c r="E110" s="97" t="s">
        <v>366</v>
      </c>
      <c r="F110" s="84" t="s">
        <v>374</v>
      </c>
      <c r="G110" s="97" t="s">
        <v>368</v>
      </c>
      <c r="H110" s="84" t="s">
        <v>535</v>
      </c>
      <c r="I110" s="84" t="s">
        <v>180</v>
      </c>
      <c r="J110" s="84"/>
      <c r="K110" s="94">
        <v>3.9000000000001487</v>
      </c>
      <c r="L110" s="97" t="s">
        <v>182</v>
      </c>
      <c r="M110" s="98">
        <v>1.06E-2</v>
      </c>
      <c r="N110" s="98">
        <v>2.4600000000000781E-2</v>
      </c>
      <c r="O110" s="94">
        <f>27523007.9394/50000</f>
        <v>550.46015878799994</v>
      </c>
      <c r="P110" s="96">
        <v>4797066</v>
      </c>
      <c r="Q110" s="84"/>
      <c r="R110" s="94">
        <v>26405.938678539002</v>
      </c>
      <c r="S110" s="95">
        <f>202688.032545843%/50000</f>
        <v>4.05376065091686E-2</v>
      </c>
      <c r="T110" s="95">
        <v>3.4374133088604228E-3</v>
      </c>
      <c r="U110" s="95">
        <f>R110/'סכום נכסי הקרן'!$C$42</f>
        <v>4.0292531765398964E-4</v>
      </c>
    </row>
    <row r="111" spans="2:21" s="140" customFormat="1">
      <c r="B111" s="87" t="s">
        <v>597</v>
      </c>
      <c r="C111" s="84" t="s">
        <v>598</v>
      </c>
      <c r="D111" s="97" t="s">
        <v>140</v>
      </c>
      <c r="E111" s="97" t="s">
        <v>366</v>
      </c>
      <c r="F111" s="84" t="s">
        <v>504</v>
      </c>
      <c r="G111" s="97" t="s">
        <v>417</v>
      </c>
      <c r="H111" s="84" t="s">
        <v>535</v>
      </c>
      <c r="I111" s="84" t="s">
        <v>418</v>
      </c>
      <c r="J111" s="84"/>
      <c r="K111" s="94">
        <v>2.6399999999999189</v>
      </c>
      <c r="L111" s="97" t="s">
        <v>182</v>
      </c>
      <c r="M111" s="98">
        <v>4.9000000000000002E-2</v>
      </c>
      <c r="N111" s="98">
        <v>1.0500000000000146E-2</v>
      </c>
      <c r="O111" s="94">
        <v>18633988.808401998</v>
      </c>
      <c r="P111" s="96">
        <v>115.35</v>
      </c>
      <c r="Q111" s="84"/>
      <c r="R111" s="94">
        <v>21494.305396333988</v>
      </c>
      <c r="S111" s="95">
        <v>2.8020476277439865E-2</v>
      </c>
      <c r="T111" s="95">
        <v>2.7980376813537609E-3</v>
      </c>
      <c r="U111" s="95">
        <f>R111/'סכום נכסי הקרן'!$C$42</f>
        <v>3.2797924493434115E-4</v>
      </c>
    </row>
    <row r="112" spans="2:21" s="140" customFormat="1">
      <c r="B112" s="87" t="s">
        <v>599</v>
      </c>
      <c r="C112" s="84" t="s">
        <v>600</v>
      </c>
      <c r="D112" s="97" t="s">
        <v>140</v>
      </c>
      <c r="E112" s="97" t="s">
        <v>366</v>
      </c>
      <c r="F112" s="84" t="s">
        <v>504</v>
      </c>
      <c r="G112" s="97" t="s">
        <v>417</v>
      </c>
      <c r="H112" s="84" t="s">
        <v>535</v>
      </c>
      <c r="I112" s="84" t="s">
        <v>418</v>
      </c>
      <c r="J112" s="84"/>
      <c r="K112" s="94">
        <v>5.7099999999989244</v>
      </c>
      <c r="L112" s="97" t="s">
        <v>182</v>
      </c>
      <c r="M112" s="98">
        <v>2.3E-2</v>
      </c>
      <c r="N112" s="98">
        <v>2.4599999999997787E-2</v>
      </c>
      <c r="O112" s="94">
        <v>5085753.117920002</v>
      </c>
      <c r="P112" s="96">
        <v>101</v>
      </c>
      <c r="Q112" s="94">
        <v>115.976681954</v>
      </c>
      <c r="R112" s="94">
        <v>5252.0885084459997</v>
      </c>
      <c r="S112" s="95">
        <v>3.6839325860849085E-3</v>
      </c>
      <c r="T112" s="95">
        <v>6.8369464755736698E-4</v>
      </c>
      <c r="U112" s="95">
        <f>R112/'סכום נכסי הקרן'!$C$42</f>
        <v>8.0141041618504545E-5</v>
      </c>
    </row>
    <row r="113" spans="2:21" s="140" customFormat="1">
      <c r="B113" s="87" t="s">
        <v>601</v>
      </c>
      <c r="C113" s="84" t="s">
        <v>602</v>
      </c>
      <c r="D113" s="97" t="s">
        <v>140</v>
      </c>
      <c r="E113" s="97" t="s">
        <v>366</v>
      </c>
      <c r="F113" s="84" t="s">
        <v>504</v>
      </c>
      <c r="G113" s="97" t="s">
        <v>417</v>
      </c>
      <c r="H113" s="84" t="s">
        <v>535</v>
      </c>
      <c r="I113" s="84" t="s">
        <v>418</v>
      </c>
      <c r="J113" s="84"/>
      <c r="K113" s="94">
        <v>2.3099999999999747</v>
      </c>
      <c r="L113" s="97" t="s">
        <v>182</v>
      </c>
      <c r="M113" s="98">
        <v>5.8499999999999996E-2</v>
      </c>
      <c r="N113" s="98">
        <v>9.6000000000001709E-3</v>
      </c>
      <c r="O113" s="94">
        <v>15173301.011116</v>
      </c>
      <c r="P113" s="96">
        <v>121.82</v>
      </c>
      <c r="Q113" s="84"/>
      <c r="R113" s="94">
        <v>18484.115219208001</v>
      </c>
      <c r="S113" s="95">
        <v>1.4312043373699424E-2</v>
      </c>
      <c r="T113" s="95">
        <v>2.4061838675954431E-3</v>
      </c>
      <c r="U113" s="95">
        <f>R113/'סכום נכסי הקרן'!$C$42</f>
        <v>2.8204708368520677E-4</v>
      </c>
    </row>
    <row r="114" spans="2:21" s="140" customFormat="1">
      <c r="B114" s="87" t="s">
        <v>603</v>
      </c>
      <c r="C114" s="84" t="s">
        <v>604</v>
      </c>
      <c r="D114" s="97" t="s">
        <v>140</v>
      </c>
      <c r="E114" s="97" t="s">
        <v>366</v>
      </c>
      <c r="F114" s="84" t="s">
        <v>504</v>
      </c>
      <c r="G114" s="97" t="s">
        <v>417</v>
      </c>
      <c r="H114" s="84" t="s">
        <v>535</v>
      </c>
      <c r="I114" s="84" t="s">
        <v>418</v>
      </c>
      <c r="J114" s="84"/>
      <c r="K114" s="94">
        <v>7.0900000000003001</v>
      </c>
      <c r="L114" s="97" t="s">
        <v>182</v>
      </c>
      <c r="M114" s="98">
        <v>2.2499999999999999E-2</v>
      </c>
      <c r="N114" s="98">
        <v>3.3200000000000826E-2</v>
      </c>
      <c r="O114" s="94">
        <v>10602377.863831</v>
      </c>
      <c r="P114" s="96">
        <v>94.36</v>
      </c>
      <c r="Q114" s="94">
        <v>287.07616249900008</v>
      </c>
      <c r="R114" s="94">
        <v>10279.787693888</v>
      </c>
      <c r="S114" s="95">
        <v>5.8116137432270031E-2</v>
      </c>
      <c r="T114" s="95">
        <v>1.3381792429878233E-3</v>
      </c>
      <c r="U114" s="95">
        <f>R114/'סכום נכסי הקרן'!$C$42</f>
        <v>1.5685815120602883E-4</v>
      </c>
    </row>
    <row r="115" spans="2:21" s="140" customFormat="1">
      <c r="B115" s="87" t="s">
        <v>605</v>
      </c>
      <c r="C115" s="84" t="s">
        <v>606</v>
      </c>
      <c r="D115" s="97" t="s">
        <v>140</v>
      </c>
      <c r="E115" s="97" t="s">
        <v>366</v>
      </c>
      <c r="F115" s="84" t="s">
        <v>607</v>
      </c>
      <c r="G115" s="97" t="s">
        <v>481</v>
      </c>
      <c r="H115" s="84" t="s">
        <v>535</v>
      </c>
      <c r="I115" s="84" t="s">
        <v>180</v>
      </c>
      <c r="J115" s="84"/>
      <c r="K115" s="94">
        <v>1.9400000000011162</v>
      </c>
      <c r="L115" s="97" t="s">
        <v>182</v>
      </c>
      <c r="M115" s="98">
        <v>4.0500000000000001E-2</v>
      </c>
      <c r="N115" s="98">
        <v>8.1000000000020396E-3</v>
      </c>
      <c r="O115" s="94">
        <v>4048792.1378320004</v>
      </c>
      <c r="P115" s="96">
        <v>131</v>
      </c>
      <c r="Q115" s="84"/>
      <c r="R115" s="94">
        <v>5303.9180691319998</v>
      </c>
      <c r="S115" s="95">
        <v>2.7835397235649841E-2</v>
      </c>
      <c r="T115" s="95">
        <v>6.9044160034943875E-4</v>
      </c>
      <c r="U115" s="95">
        <f>R115/'סכום נכסי הקרן'!$C$42</f>
        <v>8.0931903191634155E-5</v>
      </c>
    </row>
    <row r="116" spans="2:21" s="140" customFormat="1">
      <c r="B116" s="87" t="s">
        <v>608</v>
      </c>
      <c r="C116" s="84" t="s">
        <v>609</v>
      </c>
      <c r="D116" s="97" t="s">
        <v>140</v>
      </c>
      <c r="E116" s="97" t="s">
        <v>366</v>
      </c>
      <c r="F116" s="84" t="s">
        <v>607</v>
      </c>
      <c r="G116" s="97" t="s">
        <v>481</v>
      </c>
      <c r="H116" s="84" t="s">
        <v>535</v>
      </c>
      <c r="I116" s="84" t="s">
        <v>180</v>
      </c>
      <c r="J116" s="84"/>
      <c r="K116" s="94">
        <v>0.52999999999922243</v>
      </c>
      <c r="L116" s="97" t="s">
        <v>182</v>
      </c>
      <c r="M116" s="98">
        <v>4.2800000000000005E-2</v>
      </c>
      <c r="N116" s="98">
        <v>1.399999999981677E-3</v>
      </c>
      <c r="O116" s="94">
        <v>1031500.5047610002</v>
      </c>
      <c r="P116" s="96">
        <v>125.92</v>
      </c>
      <c r="Q116" s="84"/>
      <c r="R116" s="94">
        <v>1298.865449417</v>
      </c>
      <c r="S116" s="95">
        <v>1.442086135407614E-2</v>
      </c>
      <c r="T116" s="95">
        <v>1.6908080551870756E-4</v>
      </c>
      <c r="U116" s="95">
        <f>R116/'סכום נכסי הקרן'!$C$42</f>
        <v>1.9819245214769718E-5</v>
      </c>
    </row>
    <row r="117" spans="2:21" s="140" customFormat="1">
      <c r="B117" s="87" t="s">
        <v>610</v>
      </c>
      <c r="C117" s="84" t="s">
        <v>611</v>
      </c>
      <c r="D117" s="97" t="s">
        <v>140</v>
      </c>
      <c r="E117" s="97" t="s">
        <v>366</v>
      </c>
      <c r="F117" s="84" t="s">
        <v>612</v>
      </c>
      <c r="G117" s="97" t="s">
        <v>417</v>
      </c>
      <c r="H117" s="84" t="s">
        <v>535</v>
      </c>
      <c r="I117" s="84" t="s">
        <v>180</v>
      </c>
      <c r="J117" s="84"/>
      <c r="K117" s="94">
        <v>6.6499999999995989</v>
      </c>
      <c r="L117" s="97" t="s">
        <v>182</v>
      </c>
      <c r="M117" s="98">
        <v>1.9599999999999999E-2</v>
      </c>
      <c r="N117" s="98">
        <v>2.2999999999999209E-2</v>
      </c>
      <c r="O117" s="94">
        <v>12708432.478493001</v>
      </c>
      <c r="P117" s="96">
        <v>99.12</v>
      </c>
      <c r="Q117" s="84"/>
      <c r="R117" s="94">
        <v>12596.598866080003</v>
      </c>
      <c r="S117" s="95">
        <v>1.9730753743317345E-2</v>
      </c>
      <c r="T117" s="95">
        <v>1.6397719132715649E-3</v>
      </c>
      <c r="U117" s="95">
        <f>R117/'סכום נכסי הקרן'!$C$42</f>
        <v>1.9221011838523248E-4</v>
      </c>
    </row>
    <row r="118" spans="2:21" s="140" customFormat="1">
      <c r="B118" s="87" t="s">
        <v>613</v>
      </c>
      <c r="C118" s="84" t="s">
        <v>614</v>
      </c>
      <c r="D118" s="97" t="s">
        <v>140</v>
      </c>
      <c r="E118" s="97" t="s">
        <v>366</v>
      </c>
      <c r="F118" s="84" t="s">
        <v>612</v>
      </c>
      <c r="G118" s="97" t="s">
        <v>417</v>
      </c>
      <c r="H118" s="84" t="s">
        <v>535</v>
      </c>
      <c r="I118" s="84" t="s">
        <v>180</v>
      </c>
      <c r="J118" s="84"/>
      <c r="K118" s="94">
        <v>3.8399999999989127</v>
      </c>
      <c r="L118" s="97" t="s">
        <v>182</v>
      </c>
      <c r="M118" s="98">
        <v>2.75E-2</v>
      </c>
      <c r="N118" s="98">
        <v>1.3499999999997854E-2</v>
      </c>
      <c r="O118" s="94">
        <v>5230694.950635002</v>
      </c>
      <c r="P118" s="96">
        <v>106.9</v>
      </c>
      <c r="Q118" s="84"/>
      <c r="R118" s="94">
        <v>5591.6132875120011</v>
      </c>
      <c r="S118" s="95">
        <v>1.1244550319428457E-2</v>
      </c>
      <c r="T118" s="95">
        <v>7.2789254593383704E-4</v>
      </c>
      <c r="U118" s="95">
        <f>R118/'סכום נכסי הקרן'!$C$42</f>
        <v>8.5321812926125346E-5</v>
      </c>
    </row>
    <row r="119" spans="2:21" s="140" customFormat="1">
      <c r="B119" s="87" t="s">
        <v>615</v>
      </c>
      <c r="C119" s="84" t="s">
        <v>616</v>
      </c>
      <c r="D119" s="97" t="s">
        <v>140</v>
      </c>
      <c r="E119" s="97" t="s">
        <v>366</v>
      </c>
      <c r="F119" s="84" t="s">
        <v>391</v>
      </c>
      <c r="G119" s="97" t="s">
        <v>368</v>
      </c>
      <c r="H119" s="84" t="s">
        <v>535</v>
      </c>
      <c r="I119" s="84" t="s">
        <v>180</v>
      </c>
      <c r="J119" s="84"/>
      <c r="K119" s="94">
        <v>4.1899999999999906</v>
      </c>
      <c r="L119" s="97" t="s">
        <v>182</v>
      </c>
      <c r="M119" s="98">
        <v>1.4199999999999999E-2</v>
      </c>
      <c r="N119" s="98">
        <v>2.4999999999999994E-2</v>
      </c>
      <c r="O119" s="94">
        <f>47455067.8346/50000</f>
        <v>949.10135669200008</v>
      </c>
      <c r="P119" s="96">
        <v>4877094</v>
      </c>
      <c r="Q119" s="84"/>
      <c r="R119" s="94">
        <v>46288.567458718004</v>
      </c>
      <c r="S119" s="95">
        <f>223918.594982305%/50000</f>
        <v>4.478371899646099E-2</v>
      </c>
      <c r="T119" s="95">
        <v>6.0256497512810332E-3</v>
      </c>
      <c r="U119" s="95">
        <f>R119/'סכום נכסי הקרן'!$C$42</f>
        <v>7.0631216614201427E-4</v>
      </c>
    </row>
    <row r="120" spans="2:21" s="140" customFormat="1">
      <c r="B120" s="87" t="s">
        <v>617</v>
      </c>
      <c r="C120" s="84" t="s">
        <v>618</v>
      </c>
      <c r="D120" s="97" t="s">
        <v>140</v>
      </c>
      <c r="E120" s="97" t="s">
        <v>366</v>
      </c>
      <c r="F120" s="84" t="s">
        <v>391</v>
      </c>
      <c r="G120" s="97" t="s">
        <v>368</v>
      </c>
      <c r="H120" s="84" t="s">
        <v>535</v>
      </c>
      <c r="I120" s="84" t="s">
        <v>180</v>
      </c>
      <c r="J120" s="84"/>
      <c r="K120" s="94">
        <v>4.8400000000002308</v>
      </c>
      <c r="L120" s="97" t="s">
        <v>182</v>
      </c>
      <c r="M120" s="98">
        <v>1.5900000000000001E-2</v>
      </c>
      <c r="N120" s="98">
        <v>2.2500000000000936E-2</v>
      </c>
      <c r="O120" s="94">
        <f>32843657.10535/50000</f>
        <v>656.87314210700004</v>
      </c>
      <c r="P120" s="96">
        <v>4860000</v>
      </c>
      <c r="Q120" s="84"/>
      <c r="R120" s="94">
        <v>31924.034804195995</v>
      </c>
      <c r="S120" s="95">
        <f>219396.507049766%/50000</f>
        <v>4.3879301409953199E-2</v>
      </c>
      <c r="T120" s="95">
        <v>4.1557357018954565E-3</v>
      </c>
      <c r="U120" s="95">
        <f>R120/'סכום נכסי הקרן'!$C$42</f>
        <v>4.8712534028308896E-4</v>
      </c>
    </row>
    <row r="121" spans="2:21" s="140" customFormat="1">
      <c r="B121" s="87" t="s">
        <v>619</v>
      </c>
      <c r="C121" s="84" t="s">
        <v>620</v>
      </c>
      <c r="D121" s="97" t="s">
        <v>140</v>
      </c>
      <c r="E121" s="97" t="s">
        <v>366</v>
      </c>
      <c r="F121" s="84" t="s">
        <v>621</v>
      </c>
      <c r="G121" s="97" t="s">
        <v>622</v>
      </c>
      <c r="H121" s="84" t="s">
        <v>535</v>
      </c>
      <c r="I121" s="84" t="s">
        <v>418</v>
      </c>
      <c r="J121" s="84"/>
      <c r="K121" s="94">
        <v>5.1300000000001944</v>
      </c>
      <c r="L121" s="97" t="s">
        <v>182</v>
      </c>
      <c r="M121" s="98">
        <v>1.9400000000000001E-2</v>
      </c>
      <c r="N121" s="98">
        <v>1.4400000000000412E-2</v>
      </c>
      <c r="O121" s="94">
        <v>21314773.636327006</v>
      </c>
      <c r="P121" s="96">
        <v>103.9</v>
      </c>
      <c r="Q121" s="84"/>
      <c r="R121" s="94">
        <v>22146.049503682003</v>
      </c>
      <c r="S121" s="95">
        <v>3.5393773539157222E-2</v>
      </c>
      <c r="T121" s="95">
        <v>2.8828789701199958E-3</v>
      </c>
      <c r="U121" s="95">
        <f>R121/'סכום נכסי הקרן'!$C$42</f>
        <v>3.379241366755214E-4</v>
      </c>
    </row>
    <row r="122" spans="2:21" s="140" customFormat="1">
      <c r="B122" s="87" t="s">
        <v>623</v>
      </c>
      <c r="C122" s="84" t="s">
        <v>624</v>
      </c>
      <c r="D122" s="97" t="s">
        <v>140</v>
      </c>
      <c r="E122" s="97" t="s">
        <v>366</v>
      </c>
      <c r="F122" s="84" t="s">
        <v>621</v>
      </c>
      <c r="G122" s="97" t="s">
        <v>622</v>
      </c>
      <c r="H122" s="84" t="s">
        <v>535</v>
      </c>
      <c r="I122" s="84" t="s">
        <v>418</v>
      </c>
      <c r="J122" s="84"/>
      <c r="K122" s="94">
        <v>6.5800000000001573</v>
      </c>
      <c r="L122" s="97" t="s">
        <v>182</v>
      </c>
      <c r="M122" s="98">
        <v>1.23E-2</v>
      </c>
      <c r="N122" s="98">
        <v>1.7600000000000705E-2</v>
      </c>
      <c r="O122" s="94">
        <v>29908536.237593003</v>
      </c>
      <c r="P122" s="96">
        <v>97.58</v>
      </c>
      <c r="Q122" s="84"/>
      <c r="R122" s="94">
        <v>29184.748764742006</v>
      </c>
      <c r="S122" s="95">
        <v>2.8226757782173335E-2</v>
      </c>
      <c r="T122" s="95">
        <v>3.7991470419192273E-3</v>
      </c>
      <c r="U122" s="95">
        <f>R122/'סכום נכסי הקרן'!$C$42</f>
        <v>4.4532687551239046E-4</v>
      </c>
    </row>
    <row r="123" spans="2:21" s="140" customFormat="1">
      <c r="B123" s="87" t="s">
        <v>625</v>
      </c>
      <c r="C123" s="84" t="s">
        <v>626</v>
      </c>
      <c r="D123" s="97" t="s">
        <v>140</v>
      </c>
      <c r="E123" s="97" t="s">
        <v>366</v>
      </c>
      <c r="F123" s="84" t="s">
        <v>627</v>
      </c>
      <c r="G123" s="97" t="s">
        <v>481</v>
      </c>
      <c r="H123" s="84" t="s">
        <v>535</v>
      </c>
      <c r="I123" s="84" t="s">
        <v>180</v>
      </c>
      <c r="J123" s="84"/>
      <c r="K123" s="94">
        <v>0.74000000000005839</v>
      </c>
      <c r="L123" s="97" t="s">
        <v>182</v>
      </c>
      <c r="M123" s="98">
        <v>3.6000000000000004E-2</v>
      </c>
      <c r="N123" s="98">
        <v>-2.7999999999993672E-3</v>
      </c>
      <c r="O123" s="94">
        <v>19968538.701318998</v>
      </c>
      <c r="P123" s="96">
        <v>110.99</v>
      </c>
      <c r="Q123" s="84"/>
      <c r="R123" s="94">
        <v>22163.080031955004</v>
      </c>
      <c r="S123" s="95">
        <v>4.8266762146901704E-2</v>
      </c>
      <c r="T123" s="95">
        <v>2.8850959321926268E-3</v>
      </c>
      <c r="U123" s="95">
        <f>R123/'סכום נכסי הקרן'!$C$42</f>
        <v>3.3818400363566816E-4</v>
      </c>
    </row>
    <row r="124" spans="2:21" s="140" customFormat="1">
      <c r="B124" s="87" t="s">
        <v>628</v>
      </c>
      <c r="C124" s="84" t="s">
        <v>629</v>
      </c>
      <c r="D124" s="97" t="s">
        <v>140</v>
      </c>
      <c r="E124" s="97" t="s">
        <v>366</v>
      </c>
      <c r="F124" s="84" t="s">
        <v>627</v>
      </c>
      <c r="G124" s="97" t="s">
        <v>481</v>
      </c>
      <c r="H124" s="84" t="s">
        <v>535</v>
      </c>
      <c r="I124" s="84" t="s">
        <v>180</v>
      </c>
      <c r="J124" s="84"/>
      <c r="K124" s="94">
        <v>7.1999999999999469</v>
      </c>
      <c r="L124" s="97" t="s">
        <v>182</v>
      </c>
      <c r="M124" s="98">
        <v>2.2499999999999999E-2</v>
      </c>
      <c r="N124" s="98">
        <v>2.3299999999999991E-2</v>
      </c>
      <c r="O124" s="94">
        <v>7576018.6137580005</v>
      </c>
      <c r="P124" s="96">
        <v>101.51</v>
      </c>
      <c r="Q124" s="84"/>
      <c r="R124" s="94">
        <v>7690.416513496999</v>
      </c>
      <c r="S124" s="95">
        <v>1.8518014728893546E-2</v>
      </c>
      <c r="T124" s="95">
        <v>1.0011058647068391E-3</v>
      </c>
      <c r="U124" s="95">
        <f>R124/'סכום נכסי הקרן'!$C$42</f>
        <v>1.1734722080191205E-4</v>
      </c>
    </row>
    <row r="125" spans="2:21" s="140" customFormat="1">
      <c r="B125" s="87" t="s">
        <v>630</v>
      </c>
      <c r="C125" s="84" t="s">
        <v>631</v>
      </c>
      <c r="D125" s="97" t="s">
        <v>140</v>
      </c>
      <c r="E125" s="97" t="s">
        <v>366</v>
      </c>
      <c r="F125" s="84" t="s">
        <v>632</v>
      </c>
      <c r="G125" s="97" t="s">
        <v>633</v>
      </c>
      <c r="H125" s="84" t="s">
        <v>535</v>
      </c>
      <c r="I125" s="84" t="s">
        <v>418</v>
      </c>
      <c r="J125" s="84"/>
      <c r="K125" s="94">
        <v>3.6799999999993225</v>
      </c>
      <c r="L125" s="97" t="s">
        <v>182</v>
      </c>
      <c r="M125" s="98">
        <v>1.8000000000000002E-2</v>
      </c>
      <c r="N125" s="98">
        <v>1.7699999999996597E-2</v>
      </c>
      <c r="O125" s="94">
        <v>15374805.367859997</v>
      </c>
      <c r="P125" s="96">
        <v>101</v>
      </c>
      <c r="Q125" s="84"/>
      <c r="R125" s="94">
        <v>15528.325217264002</v>
      </c>
      <c r="S125" s="95">
        <v>1.8412705208451865E-2</v>
      </c>
      <c r="T125" s="95">
        <v>2.0214116383417079E-3</v>
      </c>
      <c r="U125" s="95">
        <f>R125/'סכום נכסי הקרן'!$C$42</f>
        <v>2.369450087334192E-4</v>
      </c>
    </row>
    <row r="126" spans="2:21" s="140" customFormat="1">
      <c r="B126" s="87" t="s">
        <v>634</v>
      </c>
      <c r="C126" s="84" t="s">
        <v>635</v>
      </c>
      <c r="D126" s="97" t="s">
        <v>140</v>
      </c>
      <c r="E126" s="97" t="s">
        <v>366</v>
      </c>
      <c r="F126" s="84" t="s">
        <v>636</v>
      </c>
      <c r="G126" s="97" t="s">
        <v>368</v>
      </c>
      <c r="H126" s="84" t="s">
        <v>637</v>
      </c>
      <c r="I126" s="84" t="s">
        <v>180</v>
      </c>
      <c r="J126" s="84"/>
      <c r="K126" s="94">
        <v>1.4800000000008944</v>
      </c>
      <c r="L126" s="97" t="s">
        <v>182</v>
      </c>
      <c r="M126" s="98">
        <v>4.1500000000000002E-2</v>
      </c>
      <c r="N126" s="98">
        <v>6.7000000000045365E-3</v>
      </c>
      <c r="O126" s="94">
        <v>1364124.7984529999</v>
      </c>
      <c r="P126" s="96">
        <v>111.5</v>
      </c>
      <c r="Q126" s="84"/>
      <c r="R126" s="94">
        <v>1520.9991071929999</v>
      </c>
      <c r="S126" s="95">
        <v>4.5335575481579952E-3</v>
      </c>
      <c r="T126" s="95">
        <v>1.9799722469549083E-4</v>
      </c>
      <c r="U126" s="95">
        <f>R126/'סכום נכסי הקרן'!$C$42</f>
        <v>2.3208758297816438E-5</v>
      </c>
    </row>
    <row r="127" spans="2:21" s="140" customFormat="1">
      <c r="B127" s="87" t="s">
        <v>638</v>
      </c>
      <c r="C127" s="84" t="s">
        <v>639</v>
      </c>
      <c r="D127" s="97" t="s">
        <v>140</v>
      </c>
      <c r="E127" s="97" t="s">
        <v>366</v>
      </c>
      <c r="F127" s="84" t="s">
        <v>640</v>
      </c>
      <c r="G127" s="97" t="s">
        <v>633</v>
      </c>
      <c r="H127" s="84" t="s">
        <v>637</v>
      </c>
      <c r="I127" s="84" t="s">
        <v>418</v>
      </c>
      <c r="J127" s="84"/>
      <c r="K127" s="94">
        <v>2.2500000000007416</v>
      </c>
      <c r="L127" s="97" t="s">
        <v>182</v>
      </c>
      <c r="M127" s="98">
        <v>2.8500000000000001E-2</v>
      </c>
      <c r="N127" s="98">
        <v>2.5500000000002888E-2</v>
      </c>
      <c r="O127" s="94">
        <v>6238500.6793200001</v>
      </c>
      <c r="P127" s="96">
        <v>102.6</v>
      </c>
      <c r="Q127" s="84"/>
      <c r="R127" s="94">
        <v>6400.7017431930008</v>
      </c>
      <c r="S127" s="95">
        <v>2.1391587983350054E-2</v>
      </c>
      <c r="T127" s="95">
        <v>8.3321625585608828E-4</v>
      </c>
      <c r="U127" s="95">
        <f>R127/'סכום נכסי הקרן'!$C$42</f>
        <v>9.7667604794543031E-5</v>
      </c>
    </row>
    <row r="128" spans="2:21" s="140" customFormat="1">
      <c r="B128" s="87" t="s">
        <v>641</v>
      </c>
      <c r="C128" s="84" t="s">
        <v>642</v>
      </c>
      <c r="D128" s="97" t="s">
        <v>140</v>
      </c>
      <c r="E128" s="97" t="s">
        <v>366</v>
      </c>
      <c r="F128" s="84" t="s">
        <v>402</v>
      </c>
      <c r="G128" s="97" t="s">
        <v>368</v>
      </c>
      <c r="H128" s="84" t="s">
        <v>637</v>
      </c>
      <c r="I128" s="84" t="s">
        <v>180</v>
      </c>
      <c r="J128" s="84"/>
      <c r="K128" s="94">
        <v>2.4099999999999229</v>
      </c>
      <c r="L128" s="97" t="s">
        <v>182</v>
      </c>
      <c r="M128" s="98">
        <v>2.7999999999999997E-2</v>
      </c>
      <c r="N128" s="98">
        <v>1.8699999999998818E-2</v>
      </c>
      <c r="O128" s="94">
        <f>38222519.06305/50000</f>
        <v>764.45038126100008</v>
      </c>
      <c r="P128" s="96">
        <v>5266854</v>
      </c>
      <c r="Q128" s="84"/>
      <c r="R128" s="94">
        <v>40262.485688370994</v>
      </c>
      <c r="S128" s="95">
        <f>216105.156685984%/50000</f>
        <v>4.3221031337196798E-2</v>
      </c>
      <c r="T128" s="95">
        <v>5.2411999375538256E-3</v>
      </c>
      <c r="U128" s="95">
        <f>R128/'סכום נכסי הקרן'!$C$42</f>
        <v>6.1436084636184096E-4</v>
      </c>
    </row>
    <row r="129" spans="2:21" s="140" customFormat="1">
      <c r="B129" s="87" t="s">
        <v>643</v>
      </c>
      <c r="C129" s="84" t="s">
        <v>644</v>
      </c>
      <c r="D129" s="97" t="s">
        <v>140</v>
      </c>
      <c r="E129" s="97" t="s">
        <v>366</v>
      </c>
      <c r="F129" s="84" t="s">
        <v>402</v>
      </c>
      <c r="G129" s="97" t="s">
        <v>368</v>
      </c>
      <c r="H129" s="84" t="s">
        <v>637</v>
      </c>
      <c r="I129" s="84" t="s">
        <v>180</v>
      </c>
      <c r="J129" s="84"/>
      <c r="K129" s="94">
        <v>3.65999999999995</v>
      </c>
      <c r="L129" s="97" t="s">
        <v>182</v>
      </c>
      <c r="M129" s="98">
        <v>1.49E-2</v>
      </c>
      <c r="N129" s="98">
        <v>2.4000000000002689E-2</v>
      </c>
      <c r="O129" s="94">
        <f>4517312.6398/50000</f>
        <v>90.346252796000002</v>
      </c>
      <c r="P129" s="96">
        <v>4920095</v>
      </c>
      <c r="Q129" s="84"/>
      <c r="R129" s="94">
        <v>4445.1214758170008</v>
      </c>
      <c r="S129" s="95">
        <f>74691.015869709%/50000</f>
        <v>1.4938203173941799E-2</v>
      </c>
      <c r="T129" s="95">
        <v>5.7864709550707952E-4</v>
      </c>
      <c r="U129" s="95">
        <f>R129/'סכום נכסי הקרן'!$C$42</f>
        <v>6.7827620311403087E-5</v>
      </c>
    </row>
    <row r="130" spans="2:21" s="140" customFormat="1">
      <c r="B130" s="87" t="s">
        <v>645</v>
      </c>
      <c r="C130" s="84" t="s">
        <v>646</v>
      </c>
      <c r="D130" s="97" t="s">
        <v>140</v>
      </c>
      <c r="E130" s="97" t="s">
        <v>366</v>
      </c>
      <c r="F130" s="84" t="s">
        <v>402</v>
      </c>
      <c r="G130" s="97" t="s">
        <v>368</v>
      </c>
      <c r="H130" s="84" t="s">
        <v>637</v>
      </c>
      <c r="I130" s="84" t="s">
        <v>180</v>
      </c>
      <c r="J130" s="84"/>
      <c r="K130" s="94">
        <v>5.2199999999994517</v>
      </c>
      <c r="L130" s="97" t="s">
        <v>182</v>
      </c>
      <c r="M130" s="98">
        <v>2.2000000000000002E-2</v>
      </c>
      <c r="N130" s="98">
        <v>1.6899999999997015E-2</v>
      </c>
      <c r="O130" s="94">
        <f>8731918.7625/50000</f>
        <v>174.63837525</v>
      </c>
      <c r="P130" s="96">
        <v>5199480</v>
      </c>
      <c r="Q130" s="84"/>
      <c r="R130" s="94">
        <v>9080.2870348590022</v>
      </c>
      <c r="S130" s="95">
        <f>173458.855035757%/50000</f>
        <v>3.4691771007151401E-2</v>
      </c>
      <c r="T130" s="95">
        <v>1.1820333252256128E-3</v>
      </c>
      <c r="U130" s="95">
        <f>R130/'סכום נכסי הקרן'!$C$42</f>
        <v>1.3855510241275756E-4</v>
      </c>
    </row>
    <row r="131" spans="2:21" s="140" customFormat="1">
      <c r="B131" s="87" t="s">
        <v>647</v>
      </c>
      <c r="C131" s="84" t="s">
        <v>648</v>
      </c>
      <c r="D131" s="97" t="s">
        <v>140</v>
      </c>
      <c r="E131" s="97" t="s">
        <v>366</v>
      </c>
      <c r="F131" s="84" t="s">
        <v>649</v>
      </c>
      <c r="G131" s="97" t="s">
        <v>417</v>
      </c>
      <c r="H131" s="84" t="s">
        <v>637</v>
      </c>
      <c r="I131" s="84" t="s">
        <v>180</v>
      </c>
      <c r="J131" s="84"/>
      <c r="K131" s="94">
        <v>5.4200000000029105</v>
      </c>
      <c r="L131" s="97" t="s">
        <v>182</v>
      </c>
      <c r="M131" s="98">
        <v>2.5000000000000001E-2</v>
      </c>
      <c r="N131" s="98">
        <v>2.5500000000015354E-2</v>
      </c>
      <c r="O131" s="94">
        <v>2926131.3693399997</v>
      </c>
      <c r="P131" s="96">
        <v>101.29</v>
      </c>
      <c r="Q131" s="84"/>
      <c r="R131" s="94">
        <v>2963.8784589389998</v>
      </c>
      <c r="S131" s="95">
        <v>1.2238314648351496E-2</v>
      </c>
      <c r="T131" s="95">
        <v>3.858251503432382E-4</v>
      </c>
      <c r="U131" s="95">
        <f>R131/'סכום נכסי הקרן'!$C$42</f>
        <v>4.5225495828572761E-5</v>
      </c>
    </row>
    <row r="132" spans="2:21" s="140" customFormat="1">
      <c r="B132" s="87" t="s">
        <v>650</v>
      </c>
      <c r="C132" s="84" t="s">
        <v>651</v>
      </c>
      <c r="D132" s="97" t="s">
        <v>140</v>
      </c>
      <c r="E132" s="97" t="s">
        <v>366</v>
      </c>
      <c r="F132" s="84" t="s">
        <v>649</v>
      </c>
      <c r="G132" s="97" t="s">
        <v>417</v>
      </c>
      <c r="H132" s="84" t="s">
        <v>637</v>
      </c>
      <c r="I132" s="84" t="s">
        <v>180</v>
      </c>
      <c r="J132" s="84"/>
      <c r="K132" s="94">
        <v>7.3100000000008798</v>
      </c>
      <c r="L132" s="97" t="s">
        <v>182</v>
      </c>
      <c r="M132" s="98">
        <v>1.9E-2</v>
      </c>
      <c r="N132" s="98">
        <v>3.1800000000002313E-2</v>
      </c>
      <c r="O132" s="94">
        <v>14108912.359344997</v>
      </c>
      <c r="P132" s="96">
        <v>92</v>
      </c>
      <c r="Q132" s="84"/>
      <c r="R132" s="94">
        <v>12980.199301788996</v>
      </c>
      <c r="S132" s="95">
        <v>5.6949010598519277E-2</v>
      </c>
      <c r="T132" s="95">
        <v>1.6897073940375796E-3</v>
      </c>
      <c r="U132" s="95">
        <f>R132/'סכום נכסי הקרן'!$C$42</f>
        <v>1.9806343529594215E-4</v>
      </c>
    </row>
    <row r="133" spans="2:21" s="140" customFormat="1">
      <c r="B133" s="87" t="s">
        <v>652</v>
      </c>
      <c r="C133" s="84" t="s">
        <v>653</v>
      </c>
      <c r="D133" s="97" t="s">
        <v>140</v>
      </c>
      <c r="E133" s="97" t="s">
        <v>366</v>
      </c>
      <c r="F133" s="84" t="s">
        <v>654</v>
      </c>
      <c r="G133" s="97" t="s">
        <v>417</v>
      </c>
      <c r="H133" s="84" t="s">
        <v>637</v>
      </c>
      <c r="I133" s="84" t="s">
        <v>180</v>
      </c>
      <c r="J133" s="84"/>
      <c r="K133" s="94">
        <v>1.4799999999998628</v>
      </c>
      <c r="L133" s="97" t="s">
        <v>182</v>
      </c>
      <c r="M133" s="98">
        <v>4.5999999999999999E-2</v>
      </c>
      <c r="N133" s="98">
        <v>1.0100000000001073E-2</v>
      </c>
      <c r="O133" s="94">
        <v>4946826.465733001</v>
      </c>
      <c r="P133" s="96">
        <v>130.01</v>
      </c>
      <c r="Q133" s="84"/>
      <c r="R133" s="94">
        <v>6431.3692123310011</v>
      </c>
      <c r="S133" s="95">
        <v>1.717083032857733E-2</v>
      </c>
      <c r="T133" s="95">
        <v>8.3720841715917058E-4</v>
      </c>
      <c r="U133" s="95">
        <f>R133/'סכום נכסי הקרן'!$C$42</f>
        <v>9.8135556337356969E-5</v>
      </c>
    </row>
    <row r="134" spans="2:21" s="140" customFormat="1">
      <c r="B134" s="87" t="s">
        <v>655</v>
      </c>
      <c r="C134" s="84" t="s">
        <v>656</v>
      </c>
      <c r="D134" s="97" t="s">
        <v>140</v>
      </c>
      <c r="E134" s="97" t="s">
        <v>366</v>
      </c>
      <c r="F134" s="84" t="s">
        <v>657</v>
      </c>
      <c r="G134" s="97" t="s">
        <v>368</v>
      </c>
      <c r="H134" s="84" t="s">
        <v>637</v>
      </c>
      <c r="I134" s="84" t="s">
        <v>418</v>
      </c>
      <c r="J134" s="84"/>
      <c r="K134" s="94">
        <v>1.9899999999998859</v>
      </c>
      <c r="L134" s="97" t="s">
        <v>182</v>
      </c>
      <c r="M134" s="98">
        <v>0.02</v>
      </c>
      <c r="N134" s="98">
        <v>3.8999999999992548E-3</v>
      </c>
      <c r="O134" s="94">
        <v>10516435.988217942</v>
      </c>
      <c r="P134" s="96">
        <v>105.37</v>
      </c>
      <c r="Q134" s="94">
        <v>4088.0266199999996</v>
      </c>
      <c r="R134" s="94">
        <f>15298.400696726</f>
        <v>15298.400696725999</v>
      </c>
      <c r="S134" s="95">
        <v>3.3349315000316355E-2</v>
      </c>
      <c r="T134" s="95">
        <v>1.991481037632822E-3</v>
      </c>
      <c r="U134" s="95">
        <f>R134/'סכום נכסי הקרן'!$C$42</f>
        <v>2.3343661573129845E-4</v>
      </c>
    </row>
    <row r="135" spans="2:21" s="140" customFormat="1">
      <c r="B135" s="87" t="s">
        <v>658</v>
      </c>
      <c r="C135" s="84" t="s">
        <v>659</v>
      </c>
      <c r="D135" s="97" t="s">
        <v>140</v>
      </c>
      <c r="E135" s="97" t="s">
        <v>366</v>
      </c>
      <c r="F135" s="84" t="s">
        <v>589</v>
      </c>
      <c r="G135" s="97" t="s">
        <v>417</v>
      </c>
      <c r="H135" s="84" t="s">
        <v>637</v>
      </c>
      <c r="I135" s="84" t="s">
        <v>418</v>
      </c>
      <c r="J135" s="84"/>
      <c r="K135" s="94">
        <v>6.8099999999989995</v>
      </c>
      <c r="L135" s="97" t="s">
        <v>182</v>
      </c>
      <c r="M135" s="98">
        <v>2.81E-2</v>
      </c>
      <c r="N135" s="98">
        <v>3.1799999999989219E-2</v>
      </c>
      <c r="O135" s="94">
        <v>1965117.2918380001</v>
      </c>
      <c r="P135" s="96">
        <v>99.19</v>
      </c>
      <c r="Q135" s="84"/>
      <c r="R135" s="94">
        <v>1949.1998340949999</v>
      </c>
      <c r="S135" s="95">
        <v>3.753655138643913E-3</v>
      </c>
      <c r="T135" s="95">
        <v>2.5373858255575531E-4</v>
      </c>
      <c r="U135" s="95">
        <f>R135/'סכום נכסי הקרן'!$C$42</f>
        <v>2.9742626152583553E-5</v>
      </c>
    </row>
    <row r="136" spans="2:21" s="140" customFormat="1">
      <c r="B136" s="87" t="s">
        <v>660</v>
      </c>
      <c r="C136" s="84" t="s">
        <v>661</v>
      </c>
      <c r="D136" s="97" t="s">
        <v>140</v>
      </c>
      <c r="E136" s="97" t="s">
        <v>366</v>
      </c>
      <c r="F136" s="84" t="s">
        <v>589</v>
      </c>
      <c r="G136" s="97" t="s">
        <v>417</v>
      </c>
      <c r="H136" s="84" t="s">
        <v>637</v>
      </c>
      <c r="I136" s="84" t="s">
        <v>418</v>
      </c>
      <c r="J136" s="84"/>
      <c r="K136" s="94">
        <v>4.9699999999995539</v>
      </c>
      <c r="L136" s="97" t="s">
        <v>182</v>
      </c>
      <c r="M136" s="98">
        <v>3.7000000000000005E-2</v>
      </c>
      <c r="N136" s="98">
        <v>2.3499999999998238E-2</v>
      </c>
      <c r="O136" s="94">
        <v>12491528.104295997</v>
      </c>
      <c r="P136" s="96">
        <v>107.25</v>
      </c>
      <c r="Q136" s="84"/>
      <c r="R136" s="94">
        <v>13397.163855601002</v>
      </c>
      <c r="S136" s="95">
        <v>1.8460139786304279E-2</v>
      </c>
      <c r="T136" s="95">
        <v>1.7439860744528043E-3</v>
      </c>
      <c r="U136" s="95">
        <f>R136/'סכום נכסי הקרן'!$C$42</f>
        <v>2.0442585161980115E-4</v>
      </c>
    </row>
    <row r="137" spans="2:21" s="140" customFormat="1">
      <c r="B137" s="87" t="s">
        <v>662</v>
      </c>
      <c r="C137" s="84" t="s">
        <v>663</v>
      </c>
      <c r="D137" s="97" t="s">
        <v>140</v>
      </c>
      <c r="E137" s="97" t="s">
        <v>366</v>
      </c>
      <c r="F137" s="84" t="s">
        <v>374</v>
      </c>
      <c r="G137" s="97" t="s">
        <v>368</v>
      </c>
      <c r="H137" s="84" t="s">
        <v>637</v>
      </c>
      <c r="I137" s="84" t="s">
        <v>418</v>
      </c>
      <c r="J137" s="84"/>
      <c r="K137" s="94">
        <v>2.8400000000000429</v>
      </c>
      <c r="L137" s="97" t="s">
        <v>182</v>
      </c>
      <c r="M137" s="98">
        <v>4.4999999999999998E-2</v>
      </c>
      <c r="N137" s="98">
        <v>1.0500000000000002E-2</v>
      </c>
      <c r="O137" s="94">
        <v>54240651.218986996</v>
      </c>
      <c r="P137" s="96">
        <v>133.24</v>
      </c>
      <c r="Q137" s="94">
        <v>722.21693999999991</v>
      </c>
      <c r="R137" s="94">
        <v>72992.46269213903</v>
      </c>
      <c r="S137" s="95">
        <v>3.1869066686014004E-2</v>
      </c>
      <c r="T137" s="95">
        <v>9.5018497830707972E-3</v>
      </c>
      <c r="U137" s="95">
        <f>R137/'סכום נכסי הקרן'!$C$42</f>
        <v>1.1137839701369913E-3</v>
      </c>
    </row>
    <row r="138" spans="2:21" s="140" customFormat="1">
      <c r="B138" s="87" t="s">
        <v>664</v>
      </c>
      <c r="C138" s="84" t="s">
        <v>665</v>
      </c>
      <c r="D138" s="97" t="s">
        <v>140</v>
      </c>
      <c r="E138" s="97" t="s">
        <v>366</v>
      </c>
      <c r="F138" s="84" t="s">
        <v>666</v>
      </c>
      <c r="G138" s="97" t="s">
        <v>417</v>
      </c>
      <c r="H138" s="84" t="s">
        <v>637</v>
      </c>
      <c r="I138" s="84" t="s">
        <v>180</v>
      </c>
      <c r="J138" s="84"/>
      <c r="K138" s="94">
        <v>2.8600000026568022</v>
      </c>
      <c r="L138" s="97" t="s">
        <v>182</v>
      </c>
      <c r="M138" s="98">
        <v>4.9500000000000002E-2</v>
      </c>
      <c r="N138" s="98">
        <v>1.0599999969049614E-2</v>
      </c>
      <c r="O138" s="94">
        <v>641.93352800000002</v>
      </c>
      <c r="P138" s="96">
        <v>113.75</v>
      </c>
      <c r="Q138" s="84"/>
      <c r="R138" s="94">
        <v>0.730200921</v>
      </c>
      <c r="S138" s="95">
        <v>1.0381810244630207E-6</v>
      </c>
      <c r="T138" s="95">
        <v>9.5054464624183278E-8</v>
      </c>
      <c r="U138" s="95">
        <f>R138/'סכום נכסי הקרן'!$C$42</f>
        <v>1.1142055642365042E-8</v>
      </c>
    </row>
    <row r="139" spans="2:21" s="140" customFormat="1">
      <c r="B139" s="87" t="s">
        <v>667</v>
      </c>
      <c r="C139" s="84" t="s">
        <v>668</v>
      </c>
      <c r="D139" s="97" t="s">
        <v>140</v>
      </c>
      <c r="E139" s="97" t="s">
        <v>366</v>
      </c>
      <c r="F139" s="84" t="s">
        <v>669</v>
      </c>
      <c r="G139" s="97" t="s">
        <v>449</v>
      </c>
      <c r="H139" s="84" t="s">
        <v>637</v>
      </c>
      <c r="I139" s="84" t="s">
        <v>418</v>
      </c>
      <c r="J139" s="84"/>
      <c r="K139" s="94">
        <v>1</v>
      </c>
      <c r="L139" s="97" t="s">
        <v>182</v>
      </c>
      <c r="M139" s="98">
        <v>4.5999999999999999E-2</v>
      </c>
      <c r="N139" s="98">
        <v>4.0999999999992284E-3</v>
      </c>
      <c r="O139" s="94">
        <v>824174.60722251376</v>
      </c>
      <c r="P139" s="96">
        <v>107.9</v>
      </c>
      <c r="Q139" s="149">
        <v>892.88537256375116</v>
      </c>
      <c r="R139" s="94">
        <v>1817.8351882539996</v>
      </c>
      <c r="S139" s="95">
        <v>7.6867397298692507E-3</v>
      </c>
      <c r="T139" s="95">
        <v>2.3663808908628499E-4</v>
      </c>
      <c r="U139" s="95">
        <f>R139/'סכום נכסי הקרן'!$C$42</f>
        <v>2.7738147451850715E-5</v>
      </c>
    </row>
    <row r="140" spans="2:21" s="140" customFormat="1">
      <c r="B140" s="87" t="s">
        <v>670</v>
      </c>
      <c r="C140" s="84" t="s">
        <v>671</v>
      </c>
      <c r="D140" s="97" t="s">
        <v>140</v>
      </c>
      <c r="E140" s="97" t="s">
        <v>366</v>
      </c>
      <c r="F140" s="84" t="s">
        <v>669</v>
      </c>
      <c r="G140" s="97" t="s">
        <v>449</v>
      </c>
      <c r="H140" s="84" t="s">
        <v>637</v>
      </c>
      <c r="I140" s="84" t="s">
        <v>418</v>
      </c>
      <c r="J140" s="84"/>
      <c r="K140" s="94">
        <v>3.1099999999999088</v>
      </c>
      <c r="L140" s="97" t="s">
        <v>182</v>
      </c>
      <c r="M140" s="98">
        <v>1.9799999999999998E-2</v>
      </c>
      <c r="N140" s="98">
        <v>1.15000000000001E-2</v>
      </c>
      <c r="O140" s="94">
        <v>27636389.147474006</v>
      </c>
      <c r="P140" s="96">
        <v>102.95</v>
      </c>
      <c r="Q140" s="96">
        <v>274.64959006544876</v>
      </c>
      <c r="R140" s="94">
        <v>28726.313596078016</v>
      </c>
      <c r="S140" s="95">
        <v>3.3070981820011475E-2</v>
      </c>
      <c r="T140" s="95">
        <v>3.7394698924264882E-3</v>
      </c>
      <c r="U140" s="95">
        <f>R140/'סכום נכסי הקרן'!$C$42</f>
        <v>4.383316636319727E-4</v>
      </c>
    </row>
    <row r="141" spans="2:21" s="140" customFormat="1">
      <c r="B141" s="87" t="s">
        <v>672</v>
      </c>
      <c r="C141" s="84" t="s">
        <v>673</v>
      </c>
      <c r="D141" s="97" t="s">
        <v>140</v>
      </c>
      <c r="E141" s="97" t="s">
        <v>366</v>
      </c>
      <c r="F141" s="84" t="s">
        <v>627</v>
      </c>
      <c r="G141" s="97" t="s">
        <v>481</v>
      </c>
      <c r="H141" s="84" t="s">
        <v>637</v>
      </c>
      <c r="I141" s="84" t="s">
        <v>418</v>
      </c>
      <c r="J141" s="84"/>
      <c r="K141" s="94">
        <v>0.23000000000208562</v>
      </c>
      <c r="L141" s="97" t="s">
        <v>182</v>
      </c>
      <c r="M141" s="98">
        <v>4.4999999999999998E-2</v>
      </c>
      <c r="N141" s="98">
        <v>2.6200000000065365E-2</v>
      </c>
      <c r="O141" s="94">
        <v>788857.3236039998</v>
      </c>
      <c r="P141" s="96">
        <v>126.42</v>
      </c>
      <c r="Q141" s="84"/>
      <c r="R141" s="94">
        <v>997.27347570400036</v>
      </c>
      <c r="S141" s="95">
        <v>1.5122034531171629E-2</v>
      </c>
      <c r="T141" s="95">
        <v>1.2982083915632613E-4</v>
      </c>
      <c r="U141" s="95">
        <f>R141/'סכום נכסי הקרן'!$C$42</f>
        <v>1.5217286417184283E-5</v>
      </c>
    </row>
    <row r="142" spans="2:21" s="140" customFormat="1">
      <c r="B142" s="87" t="s">
        <v>674</v>
      </c>
      <c r="C142" s="84" t="s">
        <v>675</v>
      </c>
      <c r="D142" s="97" t="s">
        <v>140</v>
      </c>
      <c r="E142" s="97" t="s">
        <v>366</v>
      </c>
      <c r="F142" s="84" t="s">
        <v>676</v>
      </c>
      <c r="G142" s="97" t="s">
        <v>417</v>
      </c>
      <c r="H142" s="84" t="s">
        <v>637</v>
      </c>
      <c r="I142" s="84" t="s">
        <v>180</v>
      </c>
      <c r="J142" s="84"/>
      <c r="K142" s="94">
        <v>0.99000000000016342</v>
      </c>
      <c r="L142" s="97" t="s">
        <v>182</v>
      </c>
      <c r="M142" s="98">
        <v>4.4999999999999998E-2</v>
      </c>
      <c r="N142" s="98">
        <v>5.9000000000001499E-3</v>
      </c>
      <c r="O142" s="94">
        <v>8377829.0004370008</v>
      </c>
      <c r="P142" s="96">
        <v>112.44</v>
      </c>
      <c r="Q142" s="84"/>
      <c r="R142" s="94">
        <v>9420.0308870539975</v>
      </c>
      <c r="S142" s="95">
        <v>2.4108860432912233E-2</v>
      </c>
      <c r="T142" s="95">
        <v>1.2262597416145796E-3</v>
      </c>
      <c r="U142" s="95">
        <f>R142/'סכום נכסי הקרן'!$C$42</f>
        <v>1.4373921653318891E-4</v>
      </c>
    </row>
    <row r="143" spans="2:21" s="140" customFormat="1">
      <c r="B143" s="87" t="s">
        <v>677</v>
      </c>
      <c r="C143" s="84" t="s">
        <v>678</v>
      </c>
      <c r="D143" s="97" t="s">
        <v>140</v>
      </c>
      <c r="E143" s="97" t="s">
        <v>366</v>
      </c>
      <c r="F143" s="84" t="s">
        <v>676</v>
      </c>
      <c r="G143" s="97" t="s">
        <v>417</v>
      </c>
      <c r="H143" s="84" t="s">
        <v>637</v>
      </c>
      <c r="I143" s="84" t="s">
        <v>180</v>
      </c>
      <c r="J143" s="84"/>
      <c r="K143" s="94">
        <v>3.159999999644914</v>
      </c>
      <c r="L143" s="97" t="s">
        <v>182</v>
      </c>
      <c r="M143" s="98">
        <v>3.3000000000000002E-2</v>
      </c>
      <c r="N143" s="98">
        <v>1.519999999824366E-2</v>
      </c>
      <c r="O143" s="94">
        <v>19749.898008999993</v>
      </c>
      <c r="P143" s="96">
        <v>106.09</v>
      </c>
      <c r="Q143" s="84"/>
      <c r="R143" s="94">
        <v>20.952668334000002</v>
      </c>
      <c r="S143" s="95">
        <v>3.2915362473134765E-5</v>
      </c>
      <c r="T143" s="95">
        <v>2.727529661574404E-6</v>
      </c>
      <c r="U143" s="95">
        <f>R143/'סכום נכסי הקרן'!$C$42</f>
        <v>3.1971446449798172E-7</v>
      </c>
    </row>
    <row r="144" spans="2:21" s="140" customFormat="1">
      <c r="B144" s="87" t="s">
        <v>679</v>
      </c>
      <c r="C144" s="84" t="s">
        <v>680</v>
      </c>
      <c r="D144" s="97" t="s">
        <v>140</v>
      </c>
      <c r="E144" s="97" t="s">
        <v>366</v>
      </c>
      <c r="F144" s="84" t="s">
        <v>676</v>
      </c>
      <c r="G144" s="97" t="s">
        <v>417</v>
      </c>
      <c r="H144" s="84" t="s">
        <v>637</v>
      </c>
      <c r="I144" s="84" t="s">
        <v>180</v>
      </c>
      <c r="J144" s="84"/>
      <c r="K144" s="94">
        <v>5.2499999999966853</v>
      </c>
      <c r="L144" s="97" t="s">
        <v>182</v>
      </c>
      <c r="M144" s="98">
        <v>1.6E-2</v>
      </c>
      <c r="N144" s="98">
        <v>1.9399999999984444E-2</v>
      </c>
      <c r="O144" s="94">
        <v>2787164.2538680001</v>
      </c>
      <c r="P144" s="96">
        <v>100.11</v>
      </c>
      <c r="Q144" s="84"/>
      <c r="R144" s="94">
        <v>2790.2302583609994</v>
      </c>
      <c r="S144" s="95">
        <v>1.7310485000386032E-2</v>
      </c>
      <c r="T144" s="95">
        <v>3.632203627235652E-4</v>
      </c>
      <c r="U144" s="95">
        <f>R144/'סכום נכסי הקרן'!$C$42</f>
        <v>4.2575817010875618E-5</v>
      </c>
    </row>
    <row r="145" spans="2:21" s="140" customFormat="1">
      <c r="B145" s="87" t="s">
        <v>681</v>
      </c>
      <c r="C145" s="84" t="s">
        <v>682</v>
      </c>
      <c r="D145" s="97" t="s">
        <v>140</v>
      </c>
      <c r="E145" s="97" t="s">
        <v>366</v>
      </c>
      <c r="F145" s="84" t="s">
        <v>636</v>
      </c>
      <c r="G145" s="97" t="s">
        <v>368</v>
      </c>
      <c r="H145" s="84" t="s">
        <v>683</v>
      </c>
      <c r="I145" s="84" t="s">
        <v>180</v>
      </c>
      <c r="J145" s="84"/>
      <c r="K145" s="94">
        <v>1.6300000000002253</v>
      </c>
      <c r="L145" s="97" t="s">
        <v>182</v>
      </c>
      <c r="M145" s="98">
        <v>5.2999999999999999E-2</v>
      </c>
      <c r="N145" s="98">
        <v>7.5000000000002261E-3</v>
      </c>
      <c r="O145" s="94">
        <v>9331587.8241120018</v>
      </c>
      <c r="P145" s="96">
        <v>118.07</v>
      </c>
      <c r="Q145" s="84"/>
      <c r="R145" s="94">
        <v>11017.806560677001</v>
      </c>
      <c r="S145" s="95">
        <v>3.5889894172103726E-2</v>
      </c>
      <c r="T145" s="95">
        <v>1.4342514146979094E-3</v>
      </c>
      <c r="U145" s="95">
        <f>R145/'סכום נכסי הקרן'!$C$42</f>
        <v>1.6811950002440187E-4</v>
      </c>
    </row>
    <row r="146" spans="2:21" s="140" customFormat="1">
      <c r="B146" s="87" t="s">
        <v>684</v>
      </c>
      <c r="C146" s="84" t="s">
        <v>685</v>
      </c>
      <c r="D146" s="97" t="s">
        <v>140</v>
      </c>
      <c r="E146" s="97" t="s">
        <v>366</v>
      </c>
      <c r="F146" s="84" t="s">
        <v>686</v>
      </c>
      <c r="G146" s="97" t="s">
        <v>417</v>
      </c>
      <c r="H146" s="84" t="s">
        <v>683</v>
      </c>
      <c r="I146" s="84" t="s">
        <v>180</v>
      </c>
      <c r="J146" s="84"/>
      <c r="K146" s="94">
        <v>1.9299999999910826</v>
      </c>
      <c r="L146" s="97" t="s">
        <v>182</v>
      </c>
      <c r="M146" s="98">
        <v>5.3499999999999999E-2</v>
      </c>
      <c r="N146" s="98">
        <v>2.3500000000181633E-2</v>
      </c>
      <c r="O146" s="94">
        <v>140118.68598599997</v>
      </c>
      <c r="P146" s="96">
        <v>108.05</v>
      </c>
      <c r="Q146" s="84"/>
      <c r="R146" s="94">
        <v>151.39824009500003</v>
      </c>
      <c r="S146" s="95">
        <v>7.9520774435862989E-4</v>
      </c>
      <c r="T146" s="95">
        <v>1.9708381958167628E-5</v>
      </c>
      <c r="U146" s="95">
        <f>R146/'סכום נכסי הקרן'!$C$42</f>
        <v>2.3101691148026263E-6</v>
      </c>
    </row>
    <row r="147" spans="2:21" s="140" customFormat="1">
      <c r="B147" s="87" t="s">
        <v>687</v>
      </c>
      <c r="C147" s="84" t="s">
        <v>688</v>
      </c>
      <c r="D147" s="97" t="s">
        <v>140</v>
      </c>
      <c r="E147" s="97" t="s">
        <v>366</v>
      </c>
      <c r="F147" s="84" t="s">
        <v>689</v>
      </c>
      <c r="G147" s="97" t="s">
        <v>417</v>
      </c>
      <c r="H147" s="84" t="s">
        <v>683</v>
      </c>
      <c r="I147" s="84" t="s">
        <v>418</v>
      </c>
      <c r="J147" s="84"/>
      <c r="K147" s="94">
        <v>0.90000000000392943</v>
      </c>
      <c r="L147" s="97" t="s">
        <v>182</v>
      </c>
      <c r="M147" s="98">
        <v>4.8499999999999995E-2</v>
      </c>
      <c r="N147" s="98">
        <v>7.4000000000070286E-3</v>
      </c>
      <c r="O147" s="94">
        <v>382237.19394099998</v>
      </c>
      <c r="P147" s="96">
        <v>126.5</v>
      </c>
      <c r="Q147" s="84"/>
      <c r="R147" s="94">
        <v>483.530024309</v>
      </c>
      <c r="S147" s="95">
        <v>2.8103371135355559E-3</v>
      </c>
      <c r="T147" s="95">
        <v>6.2943891562703625E-5</v>
      </c>
      <c r="U147" s="95">
        <f>R147/'סכום נכסי הקרן'!$C$42</f>
        <v>7.3781315260830786E-6</v>
      </c>
    </row>
    <row r="148" spans="2:21" s="140" customFormat="1">
      <c r="B148" s="87" t="s">
        <v>690</v>
      </c>
      <c r="C148" s="84" t="s">
        <v>691</v>
      </c>
      <c r="D148" s="97" t="s">
        <v>140</v>
      </c>
      <c r="E148" s="97" t="s">
        <v>366</v>
      </c>
      <c r="F148" s="84" t="s">
        <v>692</v>
      </c>
      <c r="G148" s="97" t="s">
        <v>417</v>
      </c>
      <c r="H148" s="84" t="s">
        <v>683</v>
      </c>
      <c r="I148" s="84" t="s">
        <v>418</v>
      </c>
      <c r="J148" s="84"/>
      <c r="K148" s="94">
        <v>1.4700000000030411</v>
      </c>
      <c r="L148" s="97" t="s">
        <v>182</v>
      </c>
      <c r="M148" s="98">
        <v>4.2500000000000003E-2</v>
      </c>
      <c r="N148" s="98">
        <v>1.0499999999925163E-2</v>
      </c>
      <c r="O148" s="94">
        <v>149642.59729799998</v>
      </c>
      <c r="P148" s="96">
        <v>113.05</v>
      </c>
      <c r="Q148" s="94">
        <v>36.416637468999994</v>
      </c>
      <c r="R148" s="94">
        <v>207.12322437100005</v>
      </c>
      <c r="S148" s="95">
        <v>1.3997338442902959E-3</v>
      </c>
      <c r="T148" s="95">
        <v>2.6962424502091251E-5</v>
      </c>
      <c r="U148" s="95">
        <f>R148/'סכום נכסי הקרן'!$C$42</f>
        <v>3.1604705285872156E-6</v>
      </c>
    </row>
    <row r="149" spans="2:21" s="140" customFormat="1">
      <c r="B149" s="87" t="s">
        <v>693</v>
      </c>
      <c r="C149" s="84" t="s">
        <v>694</v>
      </c>
      <c r="D149" s="97" t="s">
        <v>140</v>
      </c>
      <c r="E149" s="97" t="s">
        <v>366</v>
      </c>
      <c r="F149" s="84" t="s">
        <v>692</v>
      </c>
      <c r="G149" s="97" t="s">
        <v>417</v>
      </c>
      <c r="H149" s="84" t="s">
        <v>683</v>
      </c>
      <c r="I149" s="84" t="s">
        <v>418</v>
      </c>
      <c r="J149" s="84"/>
      <c r="K149" s="94">
        <v>2.0899999999999994</v>
      </c>
      <c r="L149" s="97" t="s">
        <v>182</v>
      </c>
      <c r="M149" s="98">
        <v>4.5999999999999999E-2</v>
      </c>
      <c r="N149" s="98">
        <v>1.2800000000000001E-2</v>
      </c>
      <c r="O149" s="94">
        <v>3.8400000000000007</v>
      </c>
      <c r="P149" s="96">
        <v>109.17</v>
      </c>
      <c r="Q149" s="84"/>
      <c r="R149" s="94">
        <v>4.1800000000000006E-3</v>
      </c>
      <c r="S149" s="95">
        <v>1.2235286470593017E-8</v>
      </c>
      <c r="T149" s="95">
        <v>5.4413470416464471E-10</v>
      </c>
      <c r="U149" s="95">
        <f>R149/'סכום נכסי הקרן'!$C$42</f>
        <v>6.3782160834998288E-11</v>
      </c>
    </row>
    <row r="150" spans="2:21" s="140" customFormat="1">
      <c r="B150" s="87" t="s">
        <v>695</v>
      </c>
      <c r="C150" s="84" t="s">
        <v>696</v>
      </c>
      <c r="D150" s="97" t="s">
        <v>140</v>
      </c>
      <c r="E150" s="97" t="s">
        <v>366</v>
      </c>
      <c r="F150" s="84" t="s">
        <v>468</v>
      </c>
      <c r="G150" s="97" t="s">
        <v>368</v>
      </c>
      <c r="H150" s="84" t="s">
        <v>683</v>
      </c>
      <c r="I150" s="84" t="s">
        <v>418</v>
      </c>
      <c r="J150" s="84"/>
      <c r="K150" s="94">
        <v>2.8200000000000469</v>
      </c>
      <c r="L150" s="97" t="s">
        <v>182</v>
      </c>
      <c r="M150" s="98">
        <v>5.0999999999999997E-2</v>
      </c>
      <c r="N150" s="98">
        <v>1.1000000000000057E-2</v>
      </c>
      <c r="O150" s="94">
        <v>50943535.509951003</v>
      </c>
      <c r="P150" s="96">
        <v>135.46</v>
      </c>
      <c r="Q150" s="94">
        <v>698.41781999999989</v>
      </c>
      <c r="R150" s="94">
        <v>69706.533748346003</v>
      </c>
      <c r="S150" s="95">
        <v>4.4405206779672961E-2</v>
      </c>
      <c r="T150" s="95">
        <v>9.0741014639949928E-3</v>
      </c>
      <c r="U150" s="95">
        <f>R150/'סכום נכסי הקרן'!$C$42</f>
        <v>1.0636443413366604E-3</v>
      </c>
    </row>
    <row r="151" spans="2:21" s="140" customFormat="1">
      <c r="B151" s="87" t="s">
        <v>697</v>
      </c>
      <c r="C151" s="84" t="s">
        <v>698</v>
      </c>
      <c r="D151" s="97" t="s">
        <v>140</v>
      </c>
      <c r="E151" s="97" t="s">
        <v>366</v>
      </c>
      <c r="F151" s="84" t="s">
        <v>699</v>
      </c>
      <c r="G151" s="97" t="s">
        <v>417</v>
      </c>
      <c r="H151" s="84" t="s">
        <v>683</v>
      </c>
      <c r="I151" s="84" t="s">
        <v>418</v>
      </c>
      <c r="J151" s="84"/>
      <c r="K151" s="94">
        <v>1.4800000000001583</v>
      </c>
      <c r="L151" s="97" t="s">
        <v>182</v>
      </c>
      <c r="M151" s="98">
        <v>5.4000000000000006E-2</v>
      </c>
      <c r="N151" s="98">
        <v>4.2000000000007942E-3</v>
      </c>
      <c r="O151" s="94">
        <v>3151736.1714149988</v>
      </c>
      <c r="P151" s="96">
        <v>129.80000000000001</v>
      </c>
      <c r="Q151" s="94">
        <v>2057.9201058960007</v>
      </c>
      <c r="R151" s="94">
        <v>6290.4848980250017</v>
      </c>
      <c r="S151" s="95">
        <v>4.6396714223311077E-2</v>
      </c>
      <c r="T151" s="95">
        <v>8.1886869354999981E-4</v>
      </c>
      <c r="U151" s="95">
        <f>R151/'סכום נכסי הקרן'!$C$42</f>
        <v>9.598581806123408E-5</v>
      </c>
    </row>
    <row r="152" spans="2:21" s="140" customFormat="1">
      <c r="B152" s="87" t="s">
        <v>700</v>
      </c>
      <c r="C152" s="84" t="s">
        <v>701</v>
      </c>
      <c r="D152" s="97" t="s">
        <v>140</v>
      </c>
      <c r="E152" s="97" t="s">
        <v>366</v>
      </c>
      <c r="F152" s="84" t="s">
        <v>702</v>
      </c>
      <c r="G152" s="97" t="s">
        <v>417</v>
      </c>
      <c r="H152" s="84" t="s">
        <v>683</v>
      </c>
      <c r="I152" s="84" t="s">
        <v>180</v>
      </c>
      <c r="J152" s="84"/>
      <c r="K152" s="94">
        <v>6.7899999999999636</v>
      </c>
      <c r="L152" s="97" t="s">
        <v>182</v>
      </c>
      <c r="M152" s="98">
        <v>2.6000000000000002E-2</v>
      </c>
      <c r="N152" s="98">
        <v>3.119999999999996E-2</v>
      </c>
      <c r="O152" s="94">
        <v>32487556.006065</v>
      </c>
      <c r="P152" s="96">
        <v>97.47</v>
      </c>
      <c r="Q152" s="84"/>
      <c r="R152" s="94">
        <v>31665.620699076004</v>
      </c>
      <c r="S152" s="95">
        <v>5.3014076150952168E-2</v>
      </c>
      <c r="T152" s="95">
        <v>4.1220964476750164E-3</v>
      </c>
      <c r="U152" s="95">
        <f>R152/'סכום נכסי הקרן'!$C$42</f>
        <v>4.8318222783935803E-4</v>
      </c>
    </row>
    <row r="153" spans="2:21" s="140" customFormat="1">
      <c r="B153" s="87" t="s">
        <v>703</v>
      </c>
      <c r="C153" s="84" t="s">
        <v>704</v>
      </c>
      <c r="D153" s="97" t="s">
        <v>140</v>
      </c>
      <c r="E153" s="97" t="s">
        <v>366</v>
      </c>
      <c r="F153" s="84" t="s">
        <v>702</v>
      </c>
      <c r="G153" s="97" t="s">
        <v>417</v>
      </c>
      <c r="H153" s="84" t="s">
        <v>683</v>
      </c>
      <c r="I153" s="84" t="s">
        <v>180</v>
      </c>
      <c r="J153" s="84"/>
      <c r="K153" s="94">
        <v>3.6499999999969912</v>
      </c>
      <c r="L153" s="97" t="s">
        <v>182</v>
      </c>
      <c r="M153" s="98">
        <v>4.4000000000000004E-2</v>
      </c>
      <c r="N153" s="98">
        <v>1.9899999999940562E-2</v>
      </c>
      <c r="O153" s="94">
        <v>485848.69781599991</v>
      </c>
      <c r="P153" s="96">
        <v>109.42</v>
      </c>
      <c r="Q153" s="84"/>
      <c r="R153" s="94">
        <v>531.61563848399999</v>
      </c>
      <c r="S153" s="95">
        <v>3.5592268198441066E-3</v>
      </c>
      <c r="T153" s="95">
        <v>6.9203473247796658E-5</v>
      </c>
      <c r="U153" s="95">
        <f>R153/'סכום נכסי הקרן'!$C$42</f>
        <v>8.1118646306666963E-6</v>
      </c>
    </row>
    <row r="154" spans="2:21" s="140" customFormat="1">
      <c r="B154" s="87" t="s">
        <v>705</v>
      </c>
      <c r="C154" s="84" t="s">
        <v>706</v>
      </c>
      <c r="D154" s="97" t="s">
        <v>140</v>
      </c>
      <c r="E154" s="97" t="s">
        <v>366</v>
      </c>
      <c r="F154" s="84" t="s">
        <v>592</v>
      </c>
      <c r="G154" s="97" t="s">
        <v>417</v>
      </c>
      <c r="H154" s="84" t="s">
        <v>683</v>
      </c>
      <c r="I154" s="84" t="s">
        <v>418</v>
      </c>
      <c r="J154" s="84"/>
      <c r="K154" s="94">
        <v>4.6399999999952399</v>
      </c>
      <c r="L154" s="97" t="s">
        <v>182</v>
      </c>
      <c r="M154" s="98">
        <v>2.0499999999999997E-2</v>
      </c>
      <c r="N154" s="98">
        <v>1.9399999999965518E-2</v>
      </c>
      <c r="O154" s="94">
        <v>1044681.816506</v>
      </c>
      <c r="P154" s="96">
        <v>102.18</v>
      </c>
      <c r="Q154" s="84"/>
      <c r="R154" s="94">
        <v>1067.4559417220003</v>
      </c>
      <c r="S154" s="95">
        <v>2.2386310758902074E-3</v>
      </c>
      <c r="T154" s="95">
        <v>1.3895689546834756E-4</v>
      </c>
      <c r="U154" s="95">
        <f>R154/'סכום נכסי הקרן'!$C$42</f>
        <v>1.6288192956743344E-5</v>
      </c>
    </row>
    <row r="155" spans="2:21" s="140" customFormat="1">
      <c r="B155" s="87" t="s">
        <v>707</v>
      </c>
      <c r="C155" s="84" t="s">
        <v>708</v>
      </c>
      <c r="D155" s="97" t="s">
        <v>140</v>
      </c>
      <c r="E155" s="97" t="s">
        <v>366</v>
      </c>
      <c r="F155" s="84" t="s">
        <v>709</v>
      </c>
      <c r="G155" s="97" t="s">
        <v>417</v>
      </c>
      <c r="H155" s="84" t="s">
        <v>683</v>
      </c>
      <c r="I155" s="84" t="s">
        <v>180</v>
      </c>
      <c r="J155" s="84"/>
      <c r="K155" s="94">
        <v>3.8199999993548142</v>
      </c>
      <c r="L155" s="97" t="s">
        <v>182</v>
      </c>
      <c r="M155" s="98">
        <v>4.3400000000000001E-2</v>
      </c>
      <c r="N155" s="98">
        <v>3.4300000002207211E-2</v>
      </c>
      <c r="O155" s="94">
        <v>560.92888400000004</v>
      </c>
      <c r="P155" s="96">
        <v>105</v>
      </c>
      <c r="Q155" s="84"/>
      <c r="R155" s="94">
        <v>0.58897800899999997</v>
      </c>
      <c r="S155" s="95">
        <v>3.4813550718812475E-7</v>
      </c>
      <c r="T155" s="95">
        <v>7.6670663800645076E-8</v>
      </c>
      <c r="U155" s="95">
        <f>R155/'סכום נכסי הקרן'!$C$42</f>
        <v>8.9871507412237003E-9</v>
      </c>
    </row>
    <row r="156" spans="2:21" s="140" customFormat="1">
      <c r="B156" s="87" t="s">
        <v>710</v>
      </c>
      <c r="C156" s="84" t="s">
        <v>711</v>
      </c>
      <c r="D156" s="97" t="s">
        <v>140</v>
      </c>
      <c r="E156" s="97" t="s">
        <v>366</v>
      </c>
      <c r="F156" s="84" t="s">
        <v>712</v>
      </c>
      <c r="G156" s="97" t="s">
        <v>417</v>
      </c>
      <c r="H156" s="84" t="s">
        <v>713</v>
      </c>
      <c r="I156" s="84" t="s">
        <v>180</v>
      </c>
      <c r="J156" s="84"/>
      <c r="K156" s="94">
        <v>4.1100025503698046</v>
      </c>
      <c r="L156" s="97" t="s">
        <v>182</v>
      </c>
      <c r="M156" s="98">
        <v>4.6500000000000007E-2</v>
      </c>
      <c r="N156" s="98">
        <v>3.2599982997534645E-2</v>
      </c>
      <c r="O156" s="94">
        <v>0.26840199999999997</v>
      </c>
      <c r="P156" s="96">
        <v>106.7</v>
      </c>
      <c r="Q156" s="94">
        <v>7.0030000000000005E-6</v>
      </c>
      <c r="R156" s="94">
        <v>2.9407499999999998E-4</v>
      </c>
      <c r="S156" s="95">
        <v>3.7453776188841532E-10</v>
      </c>
      <c r="T156" s="95">
        <v>3.8281438547181312E-11</v>
      </c>
      <c r="U156" s="95">
        <f>R156/'סכום נכסי הקרן'!$C$42</f>
        <v>4.4872581214239521E-12</v>
      </c>
    </row>
    <row r="157" spans="2:21" s="140" customFormat="1">
      <c r="B157" s="87" t="s">
        <v>714</v>
      </c>
      <c r="C157" s="84" t="s">
        <v>715</v>
      </c>
      <c r="D157" s="97" t="s">
        <v>140</v>
      </c>
      <c r="E157" s="97" t="s">
        <v>366</v>
      </c>
      <c r="F157" s="84" t="s">
        <v>712</v>
      </c>
      <c r="G157" s="97" t="s">
        <v>417</v>
      </c>
      <c r="H157" s="84" t="s">
        <v>713</v>
      </c>
      <c r="I157" s="84" t="s">
        <v>180</v>
      </c>
      <c r="J157" s="84"/>
      <c r="K157" s="94">
        <v>0.98999999999982458</v>
      </c>
      <c r="L157" s="97" t="s">
        <v>182</v>
      </c>
      <c r="M157" s="98">
        <v>5.5999999999999994E-2</v>
      </c>
      <c r="N157" s="98">
        <v>1.4099999999998489E-2</v>
      </c>
      <c r="O157" s="94">
        <v>2155195.9304270004</v>
      </c>
      <c r="P157" s="96">
        <v>110.62</v>
      </c>
      <c r="Q157" s="94">
        <v>2417.3094775380009</v>
      </c>
      <c r="R157" s="94">
        <v>4896.3464561139999</v>
      </c>
      <c r="S157" s="95">
        <v>6.8086053629699245E-2</v>
      </c>
      <c r="T157" s="95">
        <v>6.3738565320220042E-4</v>
      </c>
      <c r="U157" s="95">
        <f>R157/'סכום נכסי הקרן'!$C$42</f>
        <v>7.4712812719554306E-5</v>
      </c>
    </row>
    <row r="158" spans="2:21" s="140" customFormat="1">
      <c r="B158" s="87" t="s">
        <v>716</v>
      </c>
      <c r="C158" s="84" t="s">
        <v>717</v>
      </c>
      <c r="D158" s="97" t="s">
        <v>140</v>
      </c>
      <c r="E158" s="97" t="s">
        <v>366</v>
      </c>
      <c r="F158" s="84" t="s">
        <v>718</v>
      </c>
      <c r="G158" s="97" t="s">
        <v>633</v>
      </c>
      <c r="H158" s="84" t="s">
        <v>713</v>
      </c>
      <c r="I158" s="84" t="s">
        <v>180</v>
      </c>
      <c r="J158" s="84"/>
      <c r="K158" s="94">
        <v>0.16000000000112435</v>
      </c>
      <c r="L158" s="97" t="s">
        <v>182</v>
      </c>
      <c r="M158" s="98">
        <v>4.2000000000000003E-2</v>
      </c>
      <c r="N158" s="98">
        <v>3.3399999999988758E-2</v>
      </c>
      <c r="O158" s="94">
        <v>967345.63719599997</v>
      </c>
      <c r="P158" s="96">
        <v>102.98</v>
      </c>
      <c r="Q158" s="84"/>
      <c r="R158" s="94">
        <v>996.17256726799974</v>
      </c>
      <c r="S158" s="95">
        <v>1.0771899734457861E-2</v>
      </c>
      <c r="T158" s="95">
        <v>1.2967752755677216E-4</v>
      </c>
      <c r="U158" s="95">
        <f>R158/'סכום נכסי הקרן'!$C$42</f>
        <v>1.5200487776292034E-5</v>
      </c>
    </row>
    <row r="159" spans="2:21" s="140" customFormat="1">
      <c r="B159" s="87" t="s">
        <v>719</v>
      </c>
      <c r="C159" s="84" t="s">
        <v>720</v>
      </c>
      <c r="D159" s="97" t="s">
        <v>140</v>
      </c>
      <c r="E159" s="97" t="s">
        <v>366</v>
      </c>
      <c r="F159" s="84" t="s">
        <v>721</v>
      </c>
      <c r="G159" s="97" t="s">
        <v>417</v>
      </c>
      <c r="H159" s="84" t="s">
        <v>713</v>
      </c>
      <c r="I159" s="84" t="s">
        <v>180</v>
      </c>
      <c r="J159" s="84"/>
      <c r="K159" s="94">
        <v>1.5300000000000453</v>
      </c>
      <c r="L159" s="97" t="s">
        <v>182</v>
      </c>
      <c r="M159" s="98">
        <v>4.8000000000000001E-2</v>
      </c>
      <c r="N159" s="98">
        <v>1.5900000000001354E-2</v>
      </c>
      <c r="O159" s="94">
        <v>3551519.5438160002</v>
      </c>
      <c r="P159" s="96">
        <v>105.2</v>
      </c>
      <c r="Q159" s="94">
        <v>1706.425539949</v>
      </c>
      <c r="R159" s="94">
        <v>5520.2019269750008</v>
      </c>
      <c r="S159" s="95">
        <v>3.6611489900713105E-2</v>
      </c>
      <c r="T159" s="95">
        <v>7.1859651733579991E-4</v>
      </c>
      <c r="U159" s="95">
        <f>R159/'סכום נכסי הקרן'!$C$42</f>
        <v>8.4232154820092567E-5</v>
      </c>
    </row>
    <row r="160" spans="2:21" s="140" customFormat="1">
      <c r="B160" s="87" t="s">
        <v>722</v>
      </c>
      <c r="C160" s="84" t="s">
        <v>723</v>
      </c>
      <c r="D160" s="97" t="s">
        <v>140</v>
      </c>
      <c r="E160" s="97" t="s">
        <v>366</v>
      </c>
      <c r="F160" s="84" t="s">
        <v>724</v>
      </c>
      <c r="G160" s="97" t="s">
        <v>534</v>
      </c>
      <c r="H160" s="84" t="s">
        <v>713</v>
      </c>
      <c r="I160" s="84" t="s">
        <v>418</v>
      </c>
      <c r="J160" s="84"/>
      <c r="K160" s="94">
        <v>0.99000000000011912</v>
      </c>
      <c r="L160" s="97" t="s">
        <v>182</v>
      </c>
      <c r="M160" s="98">
        <v>4.8000000000000001E-2</v>
      </c>
      <c r="N160" s="98">
        <v>3.6999999999996836E-3</v>
      </c>
      <c r="O160" s="94">
        <v>6649270.2790469993</v>
      </c>
      <c r="P160" s="96">
        <v>123.57</v>
      </c>
      <c r="Q160" s="84"/>
      <c r="R160" s="94">
        <v>8216.5038596980012</v>
      </c>
      <c r="S160" s="95">
        <v>2.1667421239638943E-2</v>
      </c>
      <c r="T160" s="95">
        <v>1.0695896882690031E-3</v>
      </c>
      <c r="U160" s="95">
        <f>R160/'סכום נכסי הקרן'!$C$42</f>
        <v>1.253747298279048E-4</v>
      </c>
    </row>
    <row r="161" spans="2:21" s="140" customFormat="1">
      <c r="B161" s="87" t="s">
        <v>725</v>
      </c>
      <c r="C161" s="84" t="s">
        <v>726</v>
      </c>
      <c r="D161" s="97" t="s">
        <v>140</v>
      </c>
      <c r="E161" s="97" t="s">
        <v>366</v>
      </c>
      <c r="F161" s="84" t="s">
        <v>727</v>
      </c>
      <c r="G161" s="97" t="s">
        <v>417</v>
      </c>
      <c r="H161" s="84" t="s">
        <v>713</v>
      </c>
      <c r="I161" s="84" t="s">
        <v>418</v>
      </c>
      <c r="J161" s="84"/>
      <c r="K161" s="94">
        <v>1.3000000000000849</v>
      </c>
      <c r="L161" s="97" t="s">
        <v>182</v>
      </c>
      <c r="M161" s="98">
        <v>5.4000000000000006E-2</v>
      </c>
      <c r="N161" s="98">
        <v>4.790000000001985E-2</v>
      </c>
      <c r="O161" s="94">
        <v>2244451.9440010008</v>
      </c>
      <c r="P161" s="96">
        <v>104.5</v>
      </c>
      <c r="Q161" s="84"/>
      <c r="R161" s="94">
        <v>2345.452310046001</v>
      </c>
      <c r="S161" s="95">
        <v>4.5342463515171731E-2</v>
      </c>
      <c r="T161" s="95">
        <v>3.0532105235865149E-4</v>
      </c>
      <c r="U161" s="95">
        <f>R161/'סכום נכסי הקרן'!$C$42</f>
        <v>3.5788999155543611E-5</v>
      </c>
    </row>
    <row r="162" spans="2:21" s="140" customFormat="1">
      <c r="B162" s="87" t="s">
        <v>728</v>
      </c>
      <c r="C162" s="84" t="s">
        <v>729</v>
      </c>
      <c r="D162" s="97" t="s">
        <v>140</v>
      </c>
      <c r="E162" s="97" t="s">
        <v>366</v>
      </c>
      <c r="F162" s="84" t="s">
        <v>727</v>
      </c>
      <c r="G162" s="97" t="s">
        <v>417</v>
      </c>
      <c r="H162" s="84" t="s">
        <v>713</v>
      </c>
      <c r="I162" s="84" t="s">
        <v>418</v>
      </c>
      <c r="J162" s="84"/>
      <c r="K162" s="94">
        <v>0.42000000000022436</v>
      </c>
      <c r="L162" s="97" t="s">
        <v>182</v>
      </c>
      <c r="M162" s="98">
        <v>6.4000000000000001E-2</v>
      </c>
      <c r="N162" s="98">
        <v>2.2200000000014871E-2</v>
      </c>
      <c r="O162" s="94">
        <v>1272134.71438</v>
      </c>
      <c r="P162" s="96">
        <v>112.14</v>
      </c>
      <c r="Q162" s="84"/>
      <c r="R162" s="94">
        <v>1426.5719159039998</v>
      </c>
      <c r="S162" s="95">
        <v>3.7072479349435229E-2</v>
      </c>
      <c r="T162" s="95">
        <v>1.8570509268660604E-4</v>
      </c>
      <c r="U162" s="95">
        <f>R162/'סכום נכסי הקרן'!$C$42</f>
        <v>2.1767904158583866E-5</v>
      </c>
    </row>
    <row r="163" spans="2:21" s="140" customFormat="1">
      <c r="B163" s="87" t="s">
        <v>730</v>
      </c>
      <c r="C163" s="84" t="s">
        <v>731</v>
      </c>
      <c r="D163" s="97" t="s">
        <v>140</v>
      </c>
      <c r="E163" s="97" t="s">
        <v>366</v>
      </c>
      <c r="F163" s="84" t="s">
        <v>727</v>
      </c>
      <c r="G163" s="97" t="s">
        <v>417</v>
      </c>
      <c r="H163" s="84" t="s">
        <v>713</v>
      </c>
      <c r="I163" s="84" t="s">
        <v>418</v>
      </c>
      <c r="J163" s="84"/>
      <c r="K163" s="94">
        <v>2.1800000000003243</v>
      </c>
      <c r="L163" s="97" t="s">
        <v>182</v>
      </c>
      <c r="M163" s="98">
        <v>2.5000000000000001E-2</v>
      </c>
      <c r="N163" s="98">
        <v>5.9900000000013269E-2</v>
      </c>
      <c r="O163" s="94">
        <v>7035876.2789910007</v>
      </c>
      <c r="P163" s="96">
        <v>93.83</v>
      </c>
      <c r="Q163" s="84"/>
      <c r="R163" s="94">
        <v>6601.762491077</v>
      </c>
      <c r="S163" s="95">
        <v>1.4451094363055996E-2</v>
      </c>
      <c r="T163" s="95">
        <v>8.5938949283431362E-4</v>
      </c>
      <c r="U163" s="95">
        <f>R163/'סכום נכסי הקרן'!$C$42</f>
        <v>1.0073556866036653E-4</v>
      </c>
    </row>
    <row r="164" spans="2:21" s="140" customFormat="1">
      <c r="B164" s="87" t="s">
        <v>732</v>
      </c>
      <c r="C164" s="84" t="s">
        <v>733</v>
      </c>
      <c r="D164" s="97" t="s">
        <v>140</v>
      </c>
      <c r="E164" s="97" t="s">
        <v>366</v>
      </c>
      <c r="F164" s="84" t="s">
        <v>734</v>
      </c>
      <c r="G164" s="97" t="s">
        <v>622</v>
      </c>
      <c r="H164" s="84" t="s">
        <v>713</v>
      </c>
      <c r="I164" s="84" t="s">
        <v>418</v>
      </c>
      <c r="J164" s="84"/>
      <c r="K164" s="94">
        <v>1.2199999994338822</v>
      </c>
      <c r="L164" s="97" t="s">
        <v>182</v>
      </c>
      <c r="M164" s="98">
        <v>0.05</v>
      </c>
      <c r="N164" s="98">
        <v>1.9199999995103845E-2</v>
      </c>
      <c r="O164" s="94">
        <v>3770.9833149999995</v>
      </c>
      <c r="P164" s="96">
        <v>103.99</v>
      </c>
      <c r="Q164" s="84"/>
      <c r="R164" s="94">
        <v>3.921444551</v>
      </c>
      <c r="S164" s="95">
        <v>2.4437434706041502E-5</v>
      </c>
      <c r="T164" s="95">
        <v>5.1047705039627822E-7</v>
      </c>
      <c r="U164" s="95">
        <f>R164/'סכום נכסי הקרן'!$C$42</f>
        <v>5.9836891640528614E-8</v>
      </c>
    </row>
    <row r="165" spans="2:21" s="140" customFormat="1">
      <c r="B165" s="87" t="s">
        <v>735</v>
      </c>
      <c r="C165" s="84" t="s">
        <v>736</v>
      </c>
      <c r="D165" s="97" t="s">
        <v>140</v>
      </c>
      <c r="E165" s="97" t="s">
        <v>366</v>
      </c>
      <c r="F165" s="84" t="s">
        <v>657</v>
      </c>
      <c r="G165" s="97" t="s">
        <v>368</v>
      </c>
      <c r="H165" s="84" t="s">
        <v>713</v>
      </c>
      <c r="I165" s="84" t="s">
        <v>418</v>
      </c>
      <c r="J165" s="84"/>
      <c r="K165" s="94">
        <v>1.4799999999996287</v>
      </c>
      <c r="L165" s="97" t="s">
        <v>182</v>
      </c>
      <c r="M165" s="98">
        <v>2.4E-2</v>
      </c>
      <c r="N165" s="98">
        <v>8.7999999999936289E-3</v>
      </c>
      <c r="O165" s="94">
        <v>3608064.9245949998</v>
      </c>
      <c r="P165" s="96">
        <v>104.41</v>
      </c>
      <c r="Q165" s="84"/>
      <c r="R165" s="94">
        <v>3767.1805958049995</v>
      </c>
      <c r="S165" s="95">
        <v>2.763720633771476E-2</v>
      </c>
      <c r="T165" s="95">
        <v>4.9039562177826399E-4</v>
      </c>
      <c r="U165" s="95">
        <f>R165/'סכום נכסי הקרן'!$C$42</f>
        <v>5.7482994893808406E-5</v>
      </c>
    </row>
    <row r="166" spans="2:21" s="140" customFormat="1">
      <c r="B166" s="87" t="s">
        <v>737</v>
      </c>
      <c r="C166" s="84" t="s">
        <v>738</v>
      </c>
      <c r="D166" s="97" t="s">
        <v>140</v>
      </c>
      <c r="E166" s="97" t="s">
        <v>366</v>
      </c>
      <c r="F166" s="84" t="s">
        <v>739</v>
      </c>
      <c r="G166" s="97" t="s">
        <v>481</v>
      </c>
      <c r="H166" s="84" t="s">
        <v>740</v>
      </c>
      <c r="I166" s="84" t="s">
        <v>180</v>
      </c>
      <c r="J166" s="84"/>
      <c r="K166" s="94">
        <v>0.15999999999629061</v>
      </c>
      <c r="L166" s="97" t="s">
        <v>182</v>
      </c>
      <c r="M166" s="98">
        <v>3.85E-2</v>
      </c>
      <c r="N166" s="98">
        <v>3.5000000000103039E-2</v>
      </c>
      <c r="O166" s="94">
        <v>478078.22651999997</v>
      </c>
      <c r="P166" s="96">
        <v>101.5</v>
      </c>
      <c r="Q166" s="84"/>
      <c r="R166" s="94">
        <v>485.24938357999991</v>
      </c>
      <c r="S166" s="95">
        <v>1.1951955662999999E-2</v>
      </c>
      <c r="T166" s="95">
        <v>6.3167710473774986E-5</v>
      </c>
      <c r="U166" s="95">
        <f>R166/'סכום נכסי הקרן'!$C$42</f>
        <v>7.4043670403309405E-6</v>
      </c>
    </row>
    <row r="167" spans="2:21" s="140" customFormat="1">
      <c r="B167" s="87" t="s">
        <v>741</v>
      </c>
      <c r="C167" s="84" t="s">
        <v>742</v>
      </c>
      <c r="D167" s="97" t="s">
        <v>140</v>
      </c>
      <c r="E167" s="97" t="s">
        <v>366</v>
      </c>
      <c r="F167" s="84" t="s">
        <v>743</v>
      </c>
      <c r="G167" s="97" t="s">
        <v>417</v>
      </c>
      <c r="H167" s="84" t="s">
        <v>744</v>
      </c>
      <c r="I167" s="84" t="s">
        <v>418</v>
      </c>
      <c r="J167" s="84"/>
      <c r="K167" s="94">
        <v>0</v>
      </c>
      <c r="L167" s="97" t="s">
        <v>182</v>
      </c>
      <c r="M167" s="98">
        <v>0.14152799999999999</v>
      </c>
      <c r="N167" s="98">
        <v>0</v>
      </c>
      <c r="O167" s="94">
        <v>2846745.35</v>
      </c>
      <c r="P167" s="96">
        <v>103.63</v>
      </c>
      <c r="Q167" s="84"/>
      <c r="R167" s="94">
        <v>2948.9202500000006</v>
      </c>
      <c r="S167" s="95">
        <v>3.4085955370871723E-2</v>
      </c>
      <c r="T167" s="95">
        <v>3.8387795402844026E-4</v>
      </c>
      <c r="U167" s="95">
        <f>R167/'סכום נכסי הקרן'!$C$42</f>
        <v>4.4997250161503203E-5</v>
      </c>
    </row>
    <row r="168" spans="2:21" s="140" customFormat="1">
      <c r="B168" s="87" t="s">
        <v>745</v>
      </c>
      <c r="C168" s="84" t="s">
        <v>746</v>
      </c>
      <c r="D168" s="97" t="s">
        <v>140</v>
      </c>
      <c r="E168" s="97" t="s">
        <v>366</v>
      </c>
      <c r="F168" s="84" t="s">
        <v>747</v>
      </c>
      <c r="G168" s="97" t="s">
        <v>622</v>
      </c>
      <c r="H168" s="84" t="s">
        <v>744</v>
      </c>
      <c r="I168" s="84" t="s">
        <v>418</v>
      </c>
      <c r="J168" s="84"/>
      <c r="K168" s="94">
        <v>0.24999999999966194</v>
      </c>
      <c r="L168" s="97" t="s">
        <v>182</v>
      </c>
      <c r="M168" s="98">
        <v>4.9000000000000002E-2</v>
      </c>
      <c r="N168" s="98">
        <v>0</v>
      </c>
      <c r="O168" s="94">
        <v>9194273.9858459979</v>
      </c>
      <c r="P168" s="96">
        <v>40.21</v>
      </c>
      <c r="Q168" s="84"/>
      <c r="R168" s="94">
        <v>3697.017398597</v>
      </c>
      <c r="S168" s="95">
        <v>1.2061742830106113E-2</v>
      </c>
      <c r="T168" s="95">
        <v>4.8126207379835473E-4</v>
      </c>
      <c r="U168" s="95">
        <f>R168/'סכום נכסי הקרן'!$C$42</f>
        <v>5.64123823749045E-5</v>
      </c>
    </row>
    <row r="169" spans="2:21" s="140" customFormat="1">
      <c r="B169" s="83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4"/>
      <c r="P169" s="96"/>
      <c r="Q169" s="84"/>
      <c r="R169" s="84"/>
      <c r="S169" s="84"/>
      <c r="T169" s="95"/>
      <c r="U169" s="84"/>
    </row>
    <row r="170" spans="2:21" s="140" customFormat="1">
      <c r="B170" s="102" t="s">
        <v>53</v>
      </c>
      <c r="C170" s="82"/>
      <c r="D170" s="82"/>
      <c r="E170" s="82"/>
      <c r="F170" s="82"/>
      <c r="G170" s="82"/>
      <c r="H170" s="82"/>
      <c r="I170" s="82"/>
      <c r="J170" s="82"/>
      <c r="K170" s="91">
        <v>3.9193064828398447</v>
      </c>
      <c r="L170" s="82"/>
      <c r="M170" s="82"/>
      <c r="N170" s="104">
        <v>2.7697075492366423E-2</v>
      </c>
      <c r="O170" s="91"/>
      <c r="P170" s="93"/>
      <c r="Q170" s="91">
        <f>SUM(Q171:Q257)</f>
        <v>1571.3010362112486</v>
      </c>
      <c r="R170" s="91">
        <v>1024116.63620779</v>
      </c>
      <c r="S170" s="82"/>
      <c r="T170" s="92">
        <v>0.13331516815143943</v>
      </c>
      <c r="U170" s="92">
        <f>R170/'סכום נכסי הקרן'!$C$42</f>
        <v>1.5626883254641791E-2</v>
      </c>
    </row>
    <row r="171" spans="2:21" s="140" customFormat="1">
      <c r="B171" s="87" t="s">
        <v>748</v>
      </c>
      <c r="C171" s="84" t="s">
        <v>749</v>
      </c>
      <c r="D171" s="97" t="s">
        <v>140</v>
      </c>
      <c r="E171" s="97" t="s">
        <v>366</v>
      </c>
      <c r="F171" s="84" t="s">
        <v>374</v>
      </c>
      <c r="G171" s="97" t="s">
        <v>368</v>
      </c>
      <c r="H171" s="84" t="s">
        <v>369</v>
      </c>
      <c r="I171" s="84" t="s">
        <v>180</v>
      </c>
      <c r="J171" s="84"/>
      <c r="K171" s="94">
        <v>5.8699999999998509</v>
      </c>
      <c r="L171" s="97" t="s">
        <v>182</v>
      </c>
      <c r="M171" s="98">
        <v>2.98E-2</v>
      </c>
      <c r="N171" s="98">
        <v>2.5199999999999494E-2</v>
      </c>
      <c r="O171" s="94">
        <v>23434241.572882</v>
      </c>
      <c r="P171" s="96">
        <v>104.35</v>
      </c>
      <c r="Q171" s="84"/>
      <c r="R171" s="94">
        <v>24453.630300086996</v>
      </c>
      <c r="S171" s="95">
        <v>9.218417910501155E-3</v>
      </c>
      <c r="T171" s="95">
        <v>3.1832700691601505E-3</v>
      </c>
      <c r="U171" s="95">
        <f>R171/'סכום נכסי הקרן'!$C$42</f>
        <v>3.7313525856453016E-4</v>
      </c>
    </row>
    <row r="172" spans="2:21" s="140" customFormat="1">
      <c r="B172" s="87" t="s">
        <v>750</v>
      </c>
      <c r="C172" s="84" t="s">
        <v>751</v>
      </c>
      <c r="D172" s="97" t="s">
        <v>140</v>
      </c>
      <c r="E172" s="97" t="s">
        <v>366</v>
      </c>
      <c r="F172" s="84" t="s">
        <v>374</v>
      </c>
      <c r="G172" s="97" t="s">
        <v>368</v>
      </c>
      <c r="H172" s="84" t="s">
        <v>369</v>
      </c>
      <c r="I172" s="84" t="s">
        <v>180</v>
      </c>
      <c r="J172" s="84"/>
      <c r="K172" s="94">
        <v>3.2899999999995613</v>
      </c>
      <c r="L172" s="97" t="s">
        <v>182</v>
      </c>
      <c r="M172" s="98">
        <v>2.4700000000000003E-2</v>
      </c>
      <c r="N172" s="98">
        <v>1.7499999999998506E-2</v>
      </c>
      <c r="O172" s="94">
        <v>17774416.740058005</v>
      </c>
      <c r="P172" s="96">
        <v>103.77</v>
      </c>
      <c r="Q172" s="84"/>
      <c r="R172" s="94">
        <v>18444.512542921002</v>
      </c>
      <c r="S172" s="95">
        <v>5.3356918435706942E-3</v>
      </c>
      <c r="T172" s="95">
        <v>2.4010285588524877E-3</v>
      </c>
      <c r="U172" s="95">
        <f>R172/'סכום נכסי הקרן'!$C$42</f>
        <v>2.8144279079802165E-4</v>
      </c>
    </row>
    <row r="173" spans="2:21" s="140" customFormat="1">
      <c r="B173" s="87" t="s">
        <v>752</v>
      </c>
      <c r="C173" s="84" t="s">
        <v>753</v>
      </c>
      <c r="D173" s="97" t="s">
        <v>140</v>
      </c>
      <c r="E173" s="97" t="s">
        <v>366</v>
      </c>
      <c r="F173" s="84" t="s">
        <v>754</v>
      </c>
      <c r="G173" s="97" t="s">
        <v>417</v>
      </c>
      <c r="H173" s="84" t="s">
        <v>369</v>
      </c>
      <c r="I173" s="84" t="s">
        <v>180</v>
      </c>
      <c r="J173" s="84"/>
      <c r="K173" s="94">
        <v>4.4899999999997702</v>
      </c>
      <c r="L173" s="97" t="s">
        <v>182</v>
      </c>
      <c r="M173" s="98">
        <v>1.44E-2</v>
      </c>
      <c r="N173" s="98">
        <v>2.0899999999999048E-2</v>
      </c>
      <c r="O173" s="94">
        <v>19722261.984114997</v>
      </c>
      <c r="P173" s="96">
        <v>97.51</v>
      </c>
      <c r="Q173" s="84"/>
      <c r="R173" s="94">
        <v>19231.177660709</v>
      </c>
      <c r="S173" s="95">
        <v>2.0760275772752627E-2</v>
      </c>
      <c r="T173" s="95">
        <v>2.5034332935759845E-3</v>
      </c>
      <c r="U173" s="95">
        <f>R173/'סכום נכסי הקרן'!$C$42</f>
        <v>2.9344642741669079E-4</v>
      </c>
    </row>
    <row r="174" spans="2:21" s="140" customFormat="1">
      <c r="B174" s="87" t="s">
        <v>755</v>
      </c>
      <c r="C174" s="84" t="s">
        <v>756</v>
      </c>
      <c r="D174" s="97" t="s">
        <v>140</v>
      </c>
      <c r="E174" s="97" t="s">
        <v>366</v>
      </c>
      <c r="F174" s="84" t="s">
        <v>391</v>
      </c>
      <c r="G174" s="97" t="s">
        <v>368</v>
      </c>
      <c r="H174" s="84" t="s">
        <v>369</v>
      </c>
      <c r="I174" s="84" t="s">
        <v>180</v>
      </c>
      <c r="J174" s="84"/>
      <c r="K174" s="94">
        <v>0.410000000000041</v>
      </c>
      <c r="L174" s="97" t="s">
        <v>182</v>
      </c>
      <c r="M174" s="98">
        <v>5.9000000000000004E-2</v>
      </c>
      <c r="N174" s="98">
        <v>4.8000000000000907E-3</v>
      </c>
      <c r="O174" s="94">
        <v>8532110.081643004</v>
      </c>
      <c r="P174" s="96">
        <v>102.75</v>
      </c>
      <c r="Q174" s="84"/>
      <c r="R174" s="94">
        <v>8766.7428236039996</v>
      </c>
      <c r="S174" s="95">
        <v>1.5816964740942324E-2</v>
      </c>
      <c r="T174" s="95">
        <v>1.1412174671792546E-3</v>
      </c>
      <c r="U174" s="95">
        <f>R174/'סכום נכסי הקרן'!$C$42</f>
        <v>1.337707657354491E-4</v>
      </c>
    </row>
    <row r="175" spans="2:21" s="140" customFormat="1">
      <c r="B175" s="87" t="s">
        <v>757</v>
      </c>
      <c r="C175" s="84" t="s">
        <v>758</v>
      </c>
      <c r="D175" s="97" t="s">
        <v>140</v>
      </c>
      <c r="E175" s="97" t="s">
        <v>366</v>
      </c>
      <c r="F175" s="84" t="s">
        <v>759</v>
      </c>
      <c r="G175" s="97" t="s">
        <v>760</v>
      </c>
      <c r="H175" s="84" t="s">
        <v>403</v>
      </c>
      <c r="I175" s="84" t="s">
        <v>180</v>
      </c>
      <c r="J175" s="84"/>
      <c r="K175" s="94">
        <v>0.99000000000024302</v>
      </c>
      <c r="L175" s="97" t="s">
        <v>182</v>
      </c>
      <c r="M175" s="98">
        <v>4.8399999999999999E-2</v>
      </c>
      <c r="N175" s="98">
        <v>9.2999999999985542E-3</v>
      </c>
      <c r="O175" s="94">
        <v>3129574.75972</v>
      </c>
      <c r="P175" s="96">
        <v>103.89</v>
      </c>
      <c r="Q175" s="84"/>
      <c r="R175" s="94">
        <v>3251.3153577789999</v>
      </c>
      <c r="S175" s="95">
        <v>7.4513684755238094E-3</v>
      </c>
      <c r="T175" s="95">
        <v>4.2324246898350285E-4</v>
      </c>
      <c r="U175" s="95">
        <f>R175/'סכום נכסי הקרן'!$C$42</f>
        <v>4.9611463893578983E-5</v>
      </c>
    </row>
    <row r="176" spans="2:21" s="140" customFormat="1">
      <c r="B176" s="87" t="s">
        <v>761</v>
      </c>
      <c r="C176" s="84" t="s">
        <v>762</v>
      </c>
      <c r="D176" s="97" t="s">
        <v>140</v>
      </c>
      <c r="E176" s="97" t="s">
        <v>366</v>
      </c>
      <c r="F176" s="84" t="s">
        <v>402</v>
      </c>
      <c r="G176" s="97" t="s">
        <v>368</v>
      </c>
      <c r="H176" s="84" t="s">
        <v>403</v>
      </c>
      <c r="I176" s="84" t="s">
        <v>180</v>
      </c>
      <c r="J176" s="84"/>
      <c r="K176" s="94">
        <v>1.0099999999998479</v>
      </c>
      <c r="L176" s="97" t="s">
        <v>182</v>
      </c>
      <c r="M176" s="98">
        <v>1.95E-2</v>
      </c>
      <c r="N176" s="98">
        <v>1.2699999999999387E-2</v>
      </c>
      <c r="O176" s="94">
        <v>12039461.842514003</v>
      </c>
      <c r="P176" s="96">
        <v>102.58</v>
      </c>
      <c r="Q176" s="84"/>
      <c r="R176" s="94">
        <v>12350.079957687998</v>
      </c>
      <c r="S176" s="95">
        <v>1.7575856704400004E-2</v>
      </c>
      <c r="T176" s="95">
        <v>1.607681125403413E-3</v>
      </c>
      <c r="U176" s="95">
        <f>R176/'סכום נכסי הקרן'!$C$42</f>
        <v>1.8844851344170926E-4</v>
      </c>
    </row>
    <row r="177" spans="2:21" s="140" customFormat="1">
      <c r="B177" s="87" t="s">
        <v>763</v>
      </c>
      <c r="C177" s="84" t="s">
        <v>764</v>
      </c>
      <c r="D177" s="97" t="s">
        <v>140</v>
      </c>
      <c r="E177" s="97" t="s">
        <v>366</v>
      </c>
      <c r="F177" s="84" t="s">
        <v>468</v>
      </c>
      <c r="G177" s="97" t="s">
        <v>368</v>
      </c>
      <c r="H177" s="84" t="s">
        <v>403</v>
      </c>
      <c r="I177" s="84" t="s">
        <v>180</v>
      </c>
      <c r="J177" s="84"/>
      <c r="K177" s="94">
        <v>3.3299999999999108</v>
      </c>
      <c r="L177" s="97" t="s">
        <v>182</v>
      </c>
      <c r="M177" s="98">
        <v>1.8700000000000001E-2</v>
      </c>
      <c r="N177" s="98">
        <v>1.8699999999999849E-2</v>
      </c>
      <c r="O177" s="94">
        <v>11584811.260584004</v>
      </c>
      <c r="P177" s="96">
        <v>100.05</v>
      </c>
      <c r="Q177" s="84"/>
      <c r="R177" s="94">
        <v>11590.604015491001</v>
      </c>
      <c r="S177" s="95">
        <v>1.5981254325540081E-2</v>
      </c>
      <c r="T177" s="95">
        <v>1.5088157624542436E-3</v>
      </c>
      <c r="U177" s="95">
        <f>R177/'סכום נכסי הקרן'!$C$42</f>
        <v>1.7685975346670428E-4</v>
      </c>
    </row>
    <row r="178" spans="2:21" s="140" customFormat="1">
      <c r="B178" s="87" t="s">
        <v>765</v>
      </c>
      <c r="C178" s="84" t="s">
        <v>766</v>
      </c>
      <c r="D178" s="97" t="s">
        <v>140</v>
      </c>
      <c r="E178" s="97" t="s">
        <v>366</v>
      </c>
      <c r="F178" s="84" t="s">
        <v>468</v>
      </c>
      <c r="G178" s="97" t="s">
        <v>368</v>
      </c>
      <c r="H178" s="84" t="s">
        <v>403</v>
      </c>
      <c r="I178" s="84" t="s">
        <v>180</v>
      </c>
      <c r="J178" s="84"/>
      <c r="K178" s="94">
        <v>5.8599999999997898</v>
      </c>
      <c r="L178" s="97" t="s">
        <v>182</v>
      </c>
      <c r="M178" s="98">
        <v>2.6800000000000001E-2</v>
      </c>
      <c r="N178" s="98">
        <v>2.619999999999853E-2</v>
      </c>
      <c r="O178" s="94">
        <v>17356725.988180004</v>
      </c>
      <c r="P178" s="96">
        <v>100.4</v>
      </c>
      <c r="Q178" s="84"/>
      <c r="R178" s="94">
        <v>17426.152417116999</v>
      </c>
      <c r="S178" s="95">
        <v>2.2584435644571563E-2</v>
      </c>
      <c r="T178" s="95">
        <v>2.2684627488554943E-3</v>
      </c>
      <c r="U178" s="95">
        <f>R178/'סכום נכסי הקרן'!$C$42</f>
        <v>2.6590374550328959E-4</v>
      </c>
    </row>
    <row r="179" spans="2:21" s="140" customFormat="1">
      <c r="B179" s="87" t="s">
        <v>767</v>
      </c>
      <c r="C179" s="84" t="s">
        <v>768</v>
      </c>
      <c r="D179" s="97" t="s">
        <v>140</v>
      </c>
      <c r="E179" s="97" t="s">
        <v>366</v>
      </c>
      <c r="F179" s="84" t="s">
        <v>769</v>
      </c>
      <c r="G179" s="97" t="s">
        <v>368</v>
      </c>
      <c r="H179" s="84" t="s">
        <v>403</v>
      </c>
      <c r="I179" s="84" t="s">
        <v>418</v>
      </c>
      <c r="J179" s="84"/>
      <c r="K179" s="94">
        <v>3.1299999999996992</v>
      </c>
      <c r="L179" s="97" t="s">
        <v>182</v>
      </c>
      <c r="M179" s="98">
        <v>2.07E-2</v>
      </c>
      <c r="N179" s="98">
        <v>1.6699999999995215E-2</v>
      </c>
      <c r="O179" s="94">
        <v>6996294.5967239989</v>
      </c>
      <c r="P179" s="96">
        <v>102.81</v>
      </c>
      <c r="Q179" s="84"/>
      <c r="R179" s="94">
        <v>7192.8904947320007</v>
      </c>
      <c r="S179" s="95">
        <v>2.7602824067907344E-2</v>
      </c>
      <c r="T179" s="95">
        <v>9.3634003383724445E-4</v>
      </c>
      <c r="U179" s="95">
        <f>R179/'סכום נכסי הקרן'!$C$42</f>
        <v>1.0975552593385809E-4</v>
      </c>
    </row>
    <row r="180" spans="2:21" s="140" customFormat="1">
      <c r="B180" s="87" t="s">
        <v>770</v>
      </c>
      <c r="C180" s="84" t="s">
        <v>771</v>
      </c>
      <c r="D180" s="97" t="s">
        <v>140</v>
      </c>
      <c r="E180" s="97" t="s">
        <v>366</v>
      </c>
      <c r="F180" s="84" t="s">
        <v>410</v>
      </c>
      <c r="G180" s="97" t="s">
        <v>411</v>
      </c>
      <c r="H180" s="84" t="s">
        <v>403</v>
      </c>
      <c r="I180" s="84" t="s">
        <v>180</v>
      </c>
      <c r="J180" s="84"/>
      <c r="K180" s="94">
        <v>4.3399999999998977</v>
      </c>
      <c r="L180" s="97" t="s">
        <v>182</v>
      </c>
      <c r="M180" s="98">
        <v>1.6299999999999999E-2</v>
      </c>
      <c r="N180" s="98">
        <v>1.9799999999999748E-2</v>
      </c>
      <c r="O180" s="94">
        <v>24144014.009594001</v>
      </c>
      <c r="P180" s="96">
        <v>98.53</v>
      </c>
      <c r="Q180" s="84"/>
      <c r="R180" s="94">
        <v>23789.097004818992</v>
      </c>
      <c r="S180" s="95">
        <v>4.4296472850618746E-2</v>
      </c>
      <c r="T180" s="95">
        <v>3.0967639380529229E-3</v>
      </c>
      <c r="U180" s="95">
        <f>R180/'סכום נכסי הקרן'!$C$42</f>
        <v>3.6299521800974661E-4</v>
      </c>
    </row>
    <row r="181" spans="2:21" s="140" customFormat="1">
      <c r="B181" s="87" t="s">
        <v>772</v>
      </c>
      <c r="C181" s="84" t="s">
        <v>773</v>
      </c>
      <c r="D181" s="97" t="s">
        <v>140</v>
      </c>
      <c r="E181" s="97" t="s">
        <v>366</v>
      </c>
      <c r="F181" s="84" t="s">
        <v>391</v>
      </c>
      <c r="G181" s="97" t="s">
        <v>368</v>
      </c>
      <c r="H181" s="84" t="s">
        <v>403</v>
      </c>
      <c r="I181" s="84" t="s">
        <v>180</v>
      </c>
      <c r="J181" s="84"/>
      <c r="K181" s="94">
        <v>1.2000000000000217</v>
      </c>
      <c r="L181" s="97" t="s">
        <v>182</v>
      </c>
      <c r="M181" s="98">
        <v>6.0999999999999999E-2</v>
      </c>
      <c r="N181" s="98">
        <v>8.9999999999997079E-3</v>
      </c>
      <c r="O181" s="94">
        <v>24628719.042093996</v>
      </c>
      <c r="P181" s="96">
        <v>111</v>
      </c>
      <c r="Q181" s="84"/>
      <c r="R181" s="94">
        <v>27337.877497802005</v>
      </c>
      <c r="S181" s="95">
        <v>2.3962424188349114E-2</v>
      </c>
      <c r="T181" s="95">
        <v>3.5587291590324856E-3</v>
      </c>
      <c r="U181" s="95">
        <f>R181/'סכום נכסי הקרן'!$C$42</f>
        <v>4.1714566972542774E-4</v>
      </c>
    </row>
    <row r="182" spans="2:21" s="140" customFormat="1">
      <c r="B182" s="87" t="s">
        <v>774</v>
      </c>
      <c r="C182" s="84" t="s">
        <v>775</v>
      </c>
      <c r="D182" s="97" t="s">
        <v>140</v>
      </c>
      <c r="E182" s="97" t="s">
        <v>366</v>
      </c>
      <c r="F182" s="84" t="s">
        <v>439</v>
      </c>
      <c r="G182" s="97" t="s">
        <v>417</v>
      </c>
      <c r="H182" s="84" t="s">
        <v>432</v>
      </c>
      <c r="I182" s="84" t="s">
        <v>180</v>
      </c>
      <c r="J182" s="84"/>
      <c r="K182" s="94">
        <v>4.590000000000277</v>
      </c>
      <c r="L182" s="97" t="s">
        <v>182</v>
      </c>
      <c r="M182" s="98">
        <v>3.39E-2</v>
      </c>
      <c r="N182" s="98">
        <v>2.7800000000001889E-2</v>
      </c>
      <c r="O182" s="94">
        <v>20123223.079658993</v>
      </c>
      <c r="P182" s="96">
        <v>102.69</v>
      </c>
      <c r="Q182" s="94">
        <v>682.17726352100021</v>
      </c>
      <c r="R182" s="94">
        <v>21346.715041873009</v>
      </c>
      <c r="S182" s="95">
        <v>1.8543110830749426E-2</v>
      </c>
      <c r="T182" s="95">
        <v>2.7788249938269236E-3</v>
      </c>
      <c r="U182" s="95">
        <f>R182/'סכום נכסי הקרן'!$C$42</f>
        <v>3.2572717992813906E-4</v>
      </c>
    </row>
    <row r="183" spans="2:21" s="140" customFormat="1">
      <c r="B183" s="87" t="s">
        <v>776</v>
      </c>
      <c r="C183" s="84" t="s">
        <v>777</v>
      </c>
      <c r="D183" s="97" t="s">
        <v>140</v>
      </c>
      <c r="E183" s="97" t="s">
        <v>366</v>
      </c>
      <c r="F183" s="84" t="s">
        <v>448</v>
      </c>
      <c r="G183" s="97" t="s">
        <v>449</v>
      </c>
      <c r="H183" s="84" t="s">
        <v>432</v>
      </c>
      <c r="I183" s="84" t="s">
        <v>180</v>
      </c>
      <c r="J183" s="84"/>
      <c r="K183" s="94">
        <v>2.3600000000002939</v>
      </c>
      <c r="L183" s="97" t="s">
        <v>182</v>
      </c>
      <c r="M183" s="98">
        <v>1.7299999999999999E-2</v>
      </c>
      <c r="N183" s="98">
        <v>1.1500000000001221E-2</v>
      </c>
      <c r="O183" s="94">
        <v>4414190.5238879994</v>
      </c>
      <c r="P183" s="96">
        <v>101.92</v>
      </c>
      <c r="Q183" s="84"/>
      <c r="R183" s="94">
        <v>4498.9429038629996</v>
      </c>
      <c r="S183" s="95">
        <v>7.519823477272509E-3</v>
      </c>
      <c r="T183" s="95">
        <v>5.8565334115959829E-4</v>
      </c>
      <c r="U183" s="95">
        <f>R183/'סכום נכסי הקרן'!$C$42</f>
        <v>6.864887556977609E-5</v>
      </c>
    </row>
    <row r="184" spans="2:21" s="140" customFormat="1">
      <c r="B184" s="87" t="s">
        <v>778</v>
      </c>
      <c r="C184" s="84" t="s">
        <v>779</v>
      </c>
      <c r="D184" s="97" t="s">
        <v>140</v>
      </c>
      <c r="E184" s="97" t="s">
        <v>366</v>
      </c>
      <c r="F184" s="84" t="s">
        <v>448</v>
      </c>
      <c r="G184" s="97" t="s">
        <v>449</v>
      </c>
      <c r="H184" s="84" t="s">
        <v>432</v>
      </c>
      <c r="I184" s="84" t="s">
        <v>180</v>
      </c>
      <c r="J184" s="84"/>
      <c r="K184" s="94">
        <v>5.1999999999999211</v>
      </c>
      <c r="L184" s="97" t="s">
        <v>182</v>
      </c>
      <c r="M184" s="98">
        <v>3.6499999999999998E-2</v>
      </c>
      <c r="N184" s="98">
        <v>3.1099999999999212E-2</v>
      </c>
      <c r="O184" s="94">
        <v>21977106.603851996</v>
      </c>
      <c r="P184" s="96">
        <v>103.2</v>
      </c>
      <c r="Q184" s="84"/>
      <c r="R184" s="94">
        <v>22680.373282788994</v>
      </c>
      <c r="S184" s="95">
        <v>1.024589019689431E-2</v>
      </c>
      <c r="T184" s="95">
        <v>2.9524349776493064E-3</v>
      </c>
      <c r="U184" s="95">
        <f>R184/'סכום נכסי הקרן'!$C$42</f>
        <v>3.4607732452647023E-4</v>
      </c>
    </row>
    <row r="185" spans="2:21" s="140" customFormat="1">
      <c r="B185" s="87" t="s">
        <v>780</v>
      </c>
      <c r="C185" s="84" t="s">
        <v>781</v>
      </c>
      <c r="D185" s="97" t="s">
        <v>140</v>
      </c>
      <c r="E185" s="97" t="s">
        <v>366</v>
      </c>
      <c r="F185" s="84" t="s">
        <v>367</v>
      </c>
      <c r="G185" s="97" t="s">
        <v>368</v>
      </c>
      <c r="H185" s="84" t="s">
        <v>432</v>
      </c>
      <c r="I185" s="84" t="s">
        <v>180</v>
      </c>
      <c r="J185" s="84"/>
      <c r="K185" s="94">
        <v>2.0599999999999778</v>
      </c>
      <c r="L185" s="97" t="s">
        <v>182</v>
      </c>
      <c r="M185" s="98">
        <v>1.66E-2</v>
      </c>
      <c r="N185" s="98">
        <v>9.7999999999992069E-3</v>
      </c>
      <c r="O185" s="94">
        <v>30191943.470297996</v>
      </c>
      <c r="P185" s="96">
        <v>102.17</v>
      </c>
      <c r="Q185" s="84"/>
      <c r="R185" s="94">
        <v>30847.109117128002</v>
      </c>
      <c r="S185" s="95">
        <v>3.1780993126629471E-2</v>
      </c>
      <c r="T185" s="95">
        <v>4.0155460750676934E-3</v>
      </c>
      <c r="U185" s="95">
        <f>R185/'סכום נכסי הקרן'!$C$42</f>
        <v>4.7069264952234453E-4</v>
      </c>
    </row>
    <row r="186" spans="2:21" s="140" customFormat="1">
      <c r="B186" s="87" t="s">
        <v>782</v>
      </c>
      <c r="C186" s="84" t="s">
        <v>783</v>
      </c>
      <c r="D186" s="97" t="s">
        <v>140</v>
      </c>
      <c r="E186" s="97" t="s">
        <v>366</v>
      </c>
      <c r="F186" s="84" t="s">
        <v>465</v>
      </c>
      <c r="G186" s="97" t="s">
        <v>417</v>
      </c>
      <c r="H186" s="84" t="s">
        <v>432</v>
      </c>
      <c r="I186" s="84" t="s">
        <v>418</v>
      </c>
      <c r="J186" s="84"/>
      <c r="K186" s="94">
        <v>5.7699999999998148</v>
      </c>
      <c r="L186" s="97" t="s">
        <v>182</v>
      </c>
      <c r="M186" s="98">
        <v>2.5499999999999998E-2</v>
      </c>
      <c r="N186" s="98">
        <v>3.1899999999999179E-2</v>
      </c>
      <c r="O186" s="94">
        <v>55840517.853615999</v>
      </c>
      <c r="P186" s="96">
        <v>96.5</v>
      </c>
      <c r="Q186" s="84"/>
      <c r="R186" s="94">
        <v>53886.101591212995</v>
      </c>
      <c r="S186" s="95">
        <v>5.3496719575571082E-2</v>
      </c>
      <c r="T186" s="95">
        <v>7.0146645808422661E-3</v>
      </c>
      <c r="U186" s="95">
        <f>R186/'סכום נכסי הקרן'!$C$42</f>
        <v>8.2224210489516844E-4</v>
      </c>
    </row>
    <row r="187" spans="2:21" s="140" customFormat="1">
      <c r="B187" s="87" t="s">
        <v>784</v>
      </c>
      <c r="C187" s="84" t="s">
        <v>785</v>
      </c>
      <c r="D187" s="97" t="s">
        <v>140</v>
      </c>
      <c r="E187" s="97" t="s">
        <v>366</v>
      </c>
      <c r="F187" s="84" t="s">
        <v>786</v>
      </c>
      <c r="G187" s="97" t="s">
        <v>417</v>
      </c>
      <c r="H187" s="84" t="s">
        <v>432</v>
      </c>
      <c r="I187" s="84" t="s">
        <v>418</v>
      </c>
      <c r="J187" s="84"/>
      <c r="K187" s="94">
        <v>4.7100000000024052</v>
      </c>
      <c r="L187" s="97" t="s">
        <v>182</v>
      </c>
      <c r="M187" s="98">
        <v>3.15E-2</v>
      </c>
      <c r="N187" s="98">
        <v>3.9000000000021448E-2</v>
      </c>
      <c r="O187" s="94">
        <v>2163197.2888950002</v>
      </c>
      <c r="P187" s="96">
        <v>97.06</v>
      </c>
      <c r="Q187" s="84"/>
      <c r="R187" s="94">
        <v>2099.5992868449998</v>
      </c>
      <c r="S187" s="95">
        <v>9.1256970107651894E-3</v>
      </c>
      <c r="T187" s="95">
        <v>2.7331694660567054E-4</v>
      </c>
      <c r="U187" s="95">
        <f>R187/'סכום נכסי הקרן'!$C$42</f>
        <v>3.2037554881003706E-5</v>
      </c>
    </row>
    <row r="188" spans="2:21" s="140" customFormat="1">
      <c r="B188" s="87" t="s">
        <v>787</v>
      </c>
      <c r="C188" s="84" t="s">
        <v>788</v>
      </c>
      <c r="D188" s="97" t="s">
        <v>140</v>
      </c>
      <c r="E188" s="97" t="s">
        <v>366</v>
      </c>
      <c r="F188" s="84" t="s">
        <v>468</v>
      </c>
      <c r="G188" s="97" t="s">
        <v>368</v>
      </c>
      <c r="H188" s="84" t="s">
        <v>432</v>
      </c>
      <c r="I188" s="84" t="s">
        <v>180</v>
      </c>
      <c r="J188" s="84"/>
      <c r="K188" s="94">
        <v>1.8799999999999812</v>
      </c>
      <c r="L188" s="97" t="s">
        <v>182</v>
      </c>
      <c r="M188" s="98">
        <v>6.4000000000000001E-2</v>
      </c>
      <c r="N188" s="98">
        <v>1.2600000000000557E-2</v>
      </c>
      <c r="O188" s="94">
        <v>9741727.4059110023</v>
      </c>
      <c r="P188" s="96">
        <v>110.17</v>
      </c>
      <c r="Q188" s="84"/>
      <c r="R188" s="94">
        <v>10732.461393990001</v>
      </c>
      <c r="S188" s="95">
        <v>2.9936227493150312E-2</v>
      </c>
      <c r="T188" s="95">
        <v>1.3971063888940716E-3</v>
      </c>
      <c r="U188" s="95">
        <f>R188/'סכום נכסי הקרן'!$C$42</f>
        <v>1.6376544947054549E-4</v>
      </c>
    </row>
    <row r="189" spans="2:21" s="140" customFormat="1">
      <c r="B189" s="87" t="s">
        <v>789</v>
      </c>
      <c r="C189" s="84" t="s">
        <v>790</v>
      </c>
      <c r="D189" s="97" t="s">
        <v>140</v>
      </c>
      <c r="E189" s="97" t="s">
        <v>366</v>
      </c>
      <c r="F189" s="84" t="s">
        <v>473</v>
      </c>
      <c r="G189" s="97" t="s">
        <v>368</v>
      </c>
      <c r="H189" s="84" t="s">
        <v>432</v>
      </c>
      <c r="I189" s="84" t="s">
        <v>418</v>
      </c>
      <c r="J189" s="84"/>
      <c r="K189" s="94">
        <v>1.240000000000302</v>
      </c>
      <c r="L189" s="97" t="s">
        <v>182</v>
      </c>
      <c r="M189" s="98">
        <v>1.1000000000000001E-2</v>
      </c>
      <c r="N189" s="98">
        <v>8.7999999999952613E-3</v>
      </c>
      <c r="O189" s="94">
        <v>4623625.5204029996</v>
      </c>
      <c r="P189" s="96">
        <v>100.4</v>
      </c>
      <c r="Q189" s="94">
        <v>0.58230999999999999</v>
      </c>
      <c r="R189" s="94">
        <v>4642.6981723899999</v>
      </c>
      <c r="S189" s="95">
        <v>1.5412085068009999E-2</v>
      </c>
      <c r="T189" s="95">
        <v>6.043667934352079E-4</v>
      </c>
      <c r="U189" s="95">
        <f>R189/'סכום נכסי הקרן'!$C$42</f>
        <v>7.0842421420988408E-5</v>
      </c>
    </row>
    <row r="190" spans="2:21" s="140" customFormat="1">
      <c r="B190" s="87" t="s">
        <v>791</v>
      </c>
      <c r="C190" s="84" t="s">
        <v>792</v>
      </c>
      <c r="D190" s="97" t="s">
        <v>140</v>
      </c>
      <c r="E190" s="97" t="s">
        <v>366</v>
      </c>
      <c r="F190" s="84" t="s">
        <v>487</v>
      </c>
      <c r="G190" s="97" t="s">
        <v>488</v>
      </c>
      <c r="H190" s="84" t="s">
        <v>432</v>
      </c>
      <c r="I190" s="84" t="s">
        <v>180</v>
      </c>
      <c r="J190" s="84"/>
      <c r="K190" s="94">
        <v>3.3999999999996886</v>
      </c>
      <c r="L190" s="97" t="s">
        <v>182</v>
      </c>
      <c r="M190" s="98">
        <v>4.8000000000000001E-2</v>
      </c>
      <c r="N190" s="98">
        <v>1.9399999999997627E-2</v>
      </c>
      <c r="O190" s="94">
        <v>30094309.973857008</v>
      </c>
      <c r="P190" s="96">
        <v>111.14</v>
      </c>
      <c r="Q190" s="84"/>
      <c r="R190" s="94">
        <v>33446.817105650996</v>
      </c>
      <c r="S190" s="95">
        <v>1.4636938815054816E-2</v>
      </c>
      <c r="T190" s="95">
        <v>4.3539650552709046E-3</v>
      </c>
      <c r="U190" s="95">
        <f>R190/'סכום נכסי הקרן'!$C$42</f>
        <v>5.1036130814626878E-4</v>
      </c>
    </row>
    <row r="191" spans="2:21" s="140" customFormat="1">
      <c r="B191" s="87" t="s">
        <v>793</v>
      </c>
      <c r="C191" s="84" t="s">
        <v>794</v>
      </c>
      <c r="D191" s="97" t="s">
        <v>140</v>
      </c>
      <c r="E191" s="97" t="s">
        <v>366</v>
      </c>
      <c r="F191" s="84" t="s">
        <v>487</v>
      </c>
      <c r="G191" s="97" t="s">
        <v>488</v>
      </c>
      <c r="H191" s="84" t="s">
        <v>432</v>
      </c>
      <c r="I191" s="84" t="s">
        <v>180</v>
      </c>
      <c r="J191" s="84"/>
      <c r="K191" s="94">
        <v>2.0600000000037659</v>
      </c>
      <c r="L191" s="97" t="s">
        <v>182</v>
      </c>
      <c r="M191" s="98">
        <v>4.4999999999999998E-2</v>
      </c>
      <c r="N191" s="98">
        <v>1.5300000000023633E-2</v>
      </c>
      <c r="O191" s="94">
        <v>965490.75848800002</v>
      </c>
      <c r="P191" s="96">
        <v>107.82</v>
      </c>
      <c r="Q191" s="84"/>
      <c r="R191" s="94">
        <v>1040.9921355179999</v>
      </c>
      <c r="S191" s="95">
        <v>1.6077900019450199E-3</v>
      </c>
      <c r="T191" s="95">
        <v>1.3551194921000205E-4</v>
      </c>
      <c r="U191" s="95">
        <f>R191/'סכום נכסי הקרן'!$C$42</f>
        <v>1.5884384644874978E-5</v>
      </c>
    </row>
    <row r="192" spans="2:21" s="140" customFormat="1">
      <c r="B192" s="87" t="s">
        <v>795</v>
      </c>
      <c r="C192" s="84" t="s">
        <v>796</v>
      </c>
      <c r="D192" s="97" t="s">
        <v>140</v>
      </c>
      <c r="E192" s="97" t="s">
        <v>366</v>
      </c>
      <c r="F192" s="84" t="s">
        <v>797</v>
      </c>
      <c r="G192" s="97" t="s">
        <v>534</v>
      </c>
      <c r="H192" s="84" t="s">
        <v>432</v>
      </c>
      <c r="I192" s="84" t="s">
        <v>418</v>
      </c>
      <c r="J192" s="84"/>
      <c r="K192" s="94">
        <v>3.5699999999993319</v>
      </c>
      <c r="L192" s="97" t="s">
        <v>182</v>
      </c>
      <c r="M192" s="98">
        <v>2.4500000000000001E-2</v>
      </c>
      <c r="N192" s="98">
        <v>2.0799999999999999E-2</v>
      </c>
      <c r="O192" s="94">
        <v>3300906.9537399993</v>
      </c>
      <c r="P192" s="96">
        <v>101.97</v>
      </c>
      <c r="Q192" s="84"/>
      <c r="R192" s="94">
        <v>3365.9348218250007</v>
      </c>
      <c r="S192" s="95">
        <v>2.1042818362018074E-3</v>
      </c>
      <c r="T192" s="95">
        <v>4.3816314557684755E-4</v>
      </c>
      <c r="U192" s="95">
        <f>R192/'סכום נכסי הקרן'!$C$42</f>
        <v>5.1360429704728108E-5</v>
      </c>
    </row>
    <row r="193" spans="2:21" s="140" customFormat="1">
      <c r="B193" s="87" t="s">
        <v>798</v>
      </c>
      <c r="C193" s="84" t="s">
        <v>799</v>
      </c>
      <c r="D193" s="97" t="s">
        <v>140</v>
      </c>
      <c r="E193" s="97" t="s">
        <v>366</v>
      </c>
      <c r="F193" s="84" t="s">
        <v>468</v>
      </c>
      <c r="G193" s="97" t="s">
        <v>368</v>
      </c>
      <c r="H193" s="84" t="s">
        <v>432</v>
      </c>
      <c r="I193" s="84" t="s">
        <v>180</v>
      </c>
      <c r="J193" s="84"/>
      <c r="K193" s="94">
        <v>0.18000000000020142</v>
      </c>
      <c r="L193" s="97" t="s">
        <v>182</v>
      </c>
      <c r="M193" s="98">
        <v>6.0999999999999999E-2</v>
      </c>
      <c r="N193" s="98">
        <v>4.7999999999981773E-3</v>
      </c>
      <c r="O193" s="94">
        <v>3933135.6855880003</v>
      </c>
      <c r="P193" s="96">
        <v>106.01</v>
      </c>
      <c r="Q193" s="84"/>
      <c r="R193" s="94">
        <v>4169.517230212</v>
      </c>
      <c r="S193" s="95">
        <v>2.6220904570586668E-2</v>
      </c>
      <c r="T193" s="95">
        <v>5.4277010157196062E-4</v>
      </c>
      <c r="U193" s="95">
        <f>R193/'סכום נכסי הקרן'!$C$42</f>
        <v>6.3622205402315391E-5</v>
      </c>
    </row>
    <row r="194" spans="2:21" s="140" customFormat="1">
      <c r="B194" s="87" t="s">
        <v>800</v>
      </c>
      <c r="C194" s="84" t="s">
        <v>801</v>
      </c>
      <c r="D194" s="97" t="s">
        <v>140</v>
      </c>
      <c r="E194" s="97" t="s">
        <v>366</v>
      </c>
      <c r="F194" s="84" t="s">
        <v>367</v>
      </c>
      <c r="G194" s="97" t="s">
        <v>368</v>
      </c>
      <c r="H194" s="84" t="s">
        <v>432</v>
      </c>
      <c r="I194" s="84" t="s">
        <v>418</v>
      </c>
      <c r="J194" s="84"/>
      <c r="K194" s="94">
        <v>2.0000000000000915</v>
      </c>
      <c r="L194" s="97" t="s">
        <v>182</v>
      </c>
      <c r="M194" s="98">
        <v>3.2500000000000001E-2</v>
      </c>
      <c r="N194" s="98">
        <v>2.3300000000000449E-2</v>
      </c>
      <c r="O194" s="94">
        <f>21433949.92235/50000</f>
        <v>428.67899844700003</v>
      </c>
      <c r="P194" s="96">
        <v>5093968</v>
      </c>
      <c r="Q194" s="84"/>
      <c r="R194" s="94">
        <v>21836.770528594003</v>
      </c>
      <c r="S194" s="95">
        <f>115765.324992439%/50000</f>
        <v>2.3153064998487797E-2</v>
      </c>
      <c r="T194" s="95">
        <v>2.8426183424611791E-3</v>
      </c>
      <c r="U194" s="95">
        <f>R194/'סכום נכסי הקרן'!$C$42</f>
        <v>3.332048827683572E-4</v>
      </c>
    </row>
    <row r="195" spans="2:21" s="140" customFormat="1">
      <c r="B195" s="87" t="s">
        <v>802</v>
      </c>
      <c r="C195" s="84" t="s">
        <v>803</v>
      </c>
      <c r="D195" s="97" t="s">
        <v>140</v>
      </c>
      <c r="E195" s="97" t="s">
        <v>366</v>
      </c>
      <c r="F195" s="84" t="s">
        <v>367</v>
      </c>
      <c r="G195" s="97" t="s">
        <v>368</v>
      </c>
      <c r="H195" s="84" t="s">
        <v>432</v>
      </c>
      <c r="I195" s="84" t="s">
        <v>180</v>
      </c>
      <c r="J195" s="84"/>
      <c r="K195" s="94">
        <v>1.5799999999994423</v>
      </c>
      <c r="L195" s="97" t="s">
        <v>182</v>
      </c>
      <c r="M195" s="98">
        <v>2.2700000000000001E-2</v>
      </c>
      <c r="N195" s="98">
        <v>9.5000000000081911E-3</v>
      </c>
      <c r="O195" s="94">
        <v>2197818.8297959995</v>
      </c>
      <c r="P195" s="96">
        <v>102.78</v>
      </c>
      <c r="Q195" s="84"/>
      <c r="R195" s="94">
        <v>2258.9180841970001</v>
      </c>
      <c r="S195" s="95">
        <v>2.1978210276170271E-3</v>
      </c>
      <c r="T195" s="95">
        <v>2.9405639317624417E-4</v>
      </c>
      <c r="U195" s="95">
        <f>R195/'סכום נכסי הקרן'!$C$42</f>
        <v>3.4468582908932836E-5</v>
      </c>
    </row>
    <row r="196" spans="2:21" s="140" customFormat="1">
      <c r="B196" s="87" t="s">
        <v>804</v>
      </c>
      <c r="C196" s="84" t="s">
        <v>805</v>
      </c>
      <c r="D196" s="97" t="s">
        <v>140</v>
      </c>
      <c r="E196" s="97" t="s">
        <v>366</v>
      </c>
      <c r="F196" s="84" t="s">
        <v>806</v>
      </c>
      <c r="G196" s="97" t="s">
        <v>417</v>
      </c>
      <c r="H196" s="84" t="s">
        <v>432</v>
      </c>
      <c r="I196" s="84" t="s">
        <v>418</v>
      </c>
      <c r="J196" s="84"/>
      <c r="K196" s="94">
        <v>4.1900000000008388</v>
      </c>
      <c r="L196" s="97" t="s">
        <v>182</v>
      </c>
      <c r="M196" s="98">
        <v>3.3799999999999997E-2</v>
      </c>
      <c r="N196" s="98">
        <v>3.850000000000911E-2</v>
      </c>
      <c r="O196" s="94">
        <v>9760481.3474710006</v>
      </c>
      <c r="P196" s="96">
        <v>98.23</v>
      </c>
      <c r="Q196" s="84"/>
      <c r="R196" s="94">
        <v>9587.720827805002</v>
      </c>
      <c r="S196" s="95">
        <v>1.5406526532283448E-2</v>
      </c>
      <c r="T196" s="95">
        <v>1.2480889081939897E-3</v>
      </c>
      <c r="U196" s="95">
        <f>R196/'סכום נכסי הקרן'!$C$42</f>
        <v>1.4629797891868937E-4</v>
      </c>
    </row>
    <row r="197" spans="2:21" s="140" customFormat="1">
      <c r="B197" s="87" t="s">
        <v>807</v>
      </c>
      <c r="C197" s="84" t="s">
        <v>808</v>
      </c>
      <c r="D197" s="97" t="s">
        <v>140</v>
      </c>
      <c r="E197" s="97" t="s">
        <v>366</v>
      </c>
      <c r="F197" s="84" t="s">
        <v>530</v>
      </c>
      <c r="G197" s="97" t="s">
        <v>171</v>
      </c>
      <c r="H197" s="84" t="s">
        <v>432</v>
      </c>
      <c r="I197" s="84" t="s">
        <v>418</v>
      </c>
      <c r="J197" s="84"/>
      <c r="K197" s="94">
        <v>5.1000000000004926</v>
      </c>
      <c r="L197" s="97" t="s">
        <v>182</v>
      </c>
      <c r="M197" s="98">
        <v>5.0900000000000001E-2</v>
      </c>
      <c r="N197" s="98">
        <v>2.9300000000003563E-2</v>
      </c>
      <c r="O197" s="94">
        <v>13238603.467257999</v>
      </c>
      <c r="P197" s="96">
        <v>112.2</v>
      </c>
      <c r="Q197" s="84"/>
      <c r="R197" s="94">
        <v>14853.712799846999</v>
      </c>
      <c r="S197" s="95">
        <v>1.165704224565297E-2</v>
      </c>
      <c r="T197" s="95">
        <v>1.9335934497826178E-3</v>
      </c>
      <c r="U197" s="95">
        <f>R197/'סכום נכסי הקרן'!$C$42</f>
        <v>2.2665117196093634E-4</v>
      </c>
    </row>
    <row r="198" spans="2:21" s="140" customFormat="1">
      <c r="B198" s="87" t="s">
        <v>809</v>
      </c>
      <c r="C198" s="84" t="s">
        <v>810</v>
      </c>
      <c r="D198" s="97" t="s">
        <v>140</v>
      </c>
      <c r="E198" s="97" t="s">
        <v>366</v>
      </c>
      <c r="F198" s="84" t="s">
        <v>811</v>
      </c>
      <c r="G198" s="97" t="s">
        <v>812</v>
      </c>
      <c r="H198" s="84" t="s">
        <v>432</v>
      </c>
      <c r="I198" s="84" t="s">
        <v>180</v>
      </c>
      <c r="J198" s="84"/>
      <c r="K198" s="94">
        <v>5.7200000000002857</v>
      </c>
      <c r="L198" s="97" t="s">
        <v>182</v>
      </c>
      <c r="M198" s="98">
        <v>2.6099999999999998E-2</v>
      </c>
      <c r="N198" s="98">
        <v>2.6000000000000963E-2</v>
      </c>
      <c r="O198" s="94">
        <v>16488023.406025</v>
      </c>
      <c r="P198" s="96">
        <v>100.16</v>
      </c>
      <c r="Q198" s="84"/>
      <c r="R198" s="94">
        <v>16514.404243474</v>
      </c>
      <c r="S198" s="95">
        <v>2.7338244647801734E-2</v>
      </c>
      <c r="T198" s="95">
        <v>2.1497752314540855E-3</v>
      </c>
      <c r="U198" s="95">
        <f>R198/'סכום נכסי הקרן'!$C$42</f>
        <v>2.5199148027546335E-4</v>
      </c>
    </row>
    <row r="199" spans="2:21" s="140" customFormat="1">
      <c r="B199" s="87" t="s">
        <v>813</v>
      </c>
      <c r="C199" s="84" t="s">
        <v>814</v>
      </c>
      <c r="D199" s="97" t="s">
        <v>140</v>
      </c>
      <c r="E199" s="97" t="s">
        <v>366</v>
      </c>
      <c r="F199" s="84" t="s">
        <v>815</v>
      </c>
      <c r="G199" s="97" t="s">
        <v>760</v>
      </c>
      <c r="H199" s="84" t="s">
        <v>432</v>
      </c>
      <c r="I199" s="84" t="s">
        <v>418</v>
      </c>
      <c r="J199" s="84"/>
      <c r="K199" s="94">
        <v>1.4700000000208002</v>
      </c>
      <c r="L199" s="97" t="s">
        <v>182</v>
      </c>
      <c r="M199" s="98">
        <v>4.0999999999999995E-2</v>
      </c>
      <c r="N199" s="98">
        <v>1.2999999999982071E-2</v>
      </c>
      <c r="O199" s="94">
        <v>70017.793500000029</v>
      </c>
      <c r="P199" s="96">
        <v>104.15</v>
      </c>
      <c r="Q199" s="94">
        <v>37.161943901000001</v>
      </c>
      <c r="R199" s="94">
        <v>111.53834504399998</v>
      </c>
      <c r="S199" s="95">
        <v>1.7504448375000006E-4</v>
      </c>
      <c r="T199" s="95">
        <v>1.4519589565438035E-5</v>
      </c>
      <c r="U199" s="95">
        <f>R199/'סכום נכסי הקרן'!$C$42</f>
        <v>1.7019513547526175E-6</v>
      </c>
    </row>
    <row r="200" spans="2:21" s="140" customFormat="1">
      <c r="B200" s="87" t="s">
        <v>816</v>
      </c>
      <c r="C200" s="84" t="s">
        <v>817</v>
      </c>
      <c r="D200" s="97" t="s">
        <v>140</v>
      </c>
      <c r="E200" s="97" t="s">
        <v>366</v>
      </c>
      <c r="F200" s="84" t="s">
        <v>815</v>
      </c>
      <c r="G200" s="97" t="s">
        <v>760</v>
      </c>
      <c r="H200" s="84" t="s">
        <v>432</v>
      </c>
      <c r="I200" s="84" t="s">
        <v>418</v>
      </c>
      <c r="J200" s="84"/>
      <c r="K200" s="94">
        <v>3.8299999999999517</v>
      </c>
      <c r="L200" s="97" t="s">
        <v>182</v>
      </c>
      <c r="M200" s="98">
        <v>1.2E-2</v>
      </c>
      <c r="N200" s="98">
        <v>1.0500000000000726E-2</v>
      </c>
      <c r="O200" s="94">
        <v>13002390.141443003</v>
      </c>
      <c r="P200" s="96">
        <v>100.67</v>
      </c>
      <c r="Q200" s="84"/>
      <c r="R200" s="94">
        <v>13089.506585861001</v>
      </c>
      <c r="S200" s="95">
        <v>2.8062187631259422E-2</v>
      </c>
      <c r="T200" s="95">
        <v>1.7039365535307762E-3</v>
      </c>
      <c r="U200" s="95">
        <f>R200/'סכום נכסי הקרן'!$C$42</f>
        <v>1.9973134313640089E-4</v>
      </c>
    </row>
    <row r="201" spans="2:21" s="140" customFormat="1">
      <c r="B201" s="87" t="s">
        <v>818</v>
      </c>
      <c r="C201" s="84" t="s">
        <v>819</v>
      </c>
      <c r="D201" s="97" t="s">
        <v>140</v>
      </c>
      <c r="E201" s="97" t="s">
        <v>366</v>
      </c>
      <c r="F201" s="84" t="s">
        <v>820</v>
      </c>
      <c r="G201" s="97" t="s">
        <v>622</v>
      </c>
      <c r="H201" s="84" t="s">
        <v>535</v>
      </c>
      <c r="I201" s="84" t="s">
        <v>418</v>
      </c>
      <c r="J201" s="84"/>
      <c r="K201" s="94">
        <v>6.9099999999996466</v>
      </c>
      <c r="L201" s="97" t="s">
        <v>182</v>
      </c>
      <c r="M201" s="98">
        <v>3.7499999999999999E-2</v>
      </c>
      <c r="N201" s="98">
        <v>3.7199999999997652E-2</v>
      </c>
      <c r="O201" s="94">
        <v>9105113.8667399995</v>
      </c>
      <c r="P201" s="96">
        <v>100.6</v>
      </c>
      <c r="Q201" s="84"/>
      <c r="R201" s="94">
        <v>9159.7448603529992</v>
      </c>
      <c r="S201" s="95">
        <v>4.138688121245454E-2</v>
      </c>
      <c r="T201" s="95">
        <v>1.1923768085674172E-3</v>
      </c>
      <c r="U201" s="95">
        <f>R201/'סכום נכסי הקרן'!$C$42</f>
        <v>1.3976754064368036E-4</v>
      </c>
    </row>
    <row r="202" spans="2:21" s="140" customFormat="1">
      <c r="B202" s="87" t="s">
        <v>821</v>
      </c>
      <c r="C202" s="84" t="s">
        <v>822</v>
      </c>
      <c r="D202" s="97" t="s">
        <v>140</v>
      </c>
      <c r="E202" s="97" t="s">
        <v>366</v>
      </c>
      <c r="F202" s="84" t="s">
        <v>454</v>
      </c>
      <c r="G202" s="97" t="s">
        <v>417</v>
      </c>
      <c r="H202" s="84" t="s">
        <v>535</v>
      </c>
      <c r="I202" s="84" t="s">
        <v>180</v>
      </c>
      <c r="J202" s="84"/>
      <c r="K202" s="94">
        <v>3.6599999999983224</v>
      </c>
      <c r="L202" s="97" t="s">
        <v>182</v>
      </c>
      <c r="M202" s="98">
        <v>3.5000000000000003E-2</v>
      </c>
      <c r="N202" s="98">
        <v>2.2499999999992259E-2</v>
      </c>
      <c r="O202" s="94">
        <v>6373756.6906960001</v>
      </c>
      <c r="P202" s="96">
        <v>104.64</v>
      </c>
      <c r="Q202" s="94">
        <v>111.54074431999997</v>
      </c>
      <c r="R202" s="94">
        <v>6781.0394640930008</v>
      </c>
      <c r="S202" s="95">
        <v>4.1930035247875211E-2</v>
      </c>
      <c r="T202" s="95">
        <v>8.8272701022081956E-4</v>
      </c>
      <c r="U202" s="95">
        <f>R202/'סכום נכסי הקרן'!$C$42</f>
        <v>1.0347113629838526E-4</v>
      </c>
    </row>
    <row r="203" spans="2:21" s="140" customFormat="1">
      <c r="B203" s="87" t="s">
        <v>823</v>
      </c>
      <c r="C203" s="84" t="s">
        <v>824</v>
      </c>
      <c r="D203" s="97" t="s">
        <v>140</v>
      </c>
      <c r="E203" s="97" t="s">
        <v>366</v>
      </c>
      <c r="F203" s="84" t="s">
        <v>786</v>
      </c>
      <c r="G203" s="97" t="s">
        <v>417</v>
      </c>
      <c r="H203" s="84" t="s">
        <v>535</v>
      </c>
      <c r="I203" s="84" t="s">
        <v>180</v>
      </c>
      <c r="J203" s="84"/>
      <c r="K203" s="94">
        <v>4.0399999999998384</v>
      </c>
      <c r="L203" s="97" t="s">
        <v>182</v>
      </c>
      <c r="M203" s="98">
        <v>4.3499999999999997E-2</v>
      </c>
      <c r="N203" s="98">
        <v>5.2399999999997678E-2</v>
      </c>
      <c r="O203" s="94">
        <v>17994218.639463</v>
      </c>
      <c r="P203" s="96">
        <v>97.32</v>
      </c>
      <c r="Q203" s="84"/>
      <c r="R203" s="94">
        <v>17511.974181521007</v>
      </c>
      <c r="S203" s="95">
        <v>9.5909216422923917E-3</v>
      </c>
      <c r="T203" s="95">
        <v>2.2796346628231648E-3</v>
      </c>
      <c r="U203" s="95">
        <f>R203/'סכום נכסי הקרן'!$C$42</f>
        <v>2.6721329037897377E-4</v>
      </c>
    </row>
    <row r="204" spans="2:21" s="140" customFormat="1">
      <c r="B204" s="87" t="s">
        <v>825</v>
      </c>
      <c r="C204" s="84" t="s">
        <v>826</v>
      </c>
      <c r="D204" s="97" t="s">
        <v>140</v>
      </c>
      <c r="E204" s="97" t="s">
        <v>366</v>
      </c>
      <c r="F204" s="84" t="s">
        <v>480</v>
      </c>
      <c r="G204" s="97" t="s">
        <v>481</v>
      </c>
      <c r="H204" s="84" t="s">
        <v>535</v>
      </c>
      <c r="I204" s="84" t="s">
        <v>418</v>
      </c>
      <c r="J204" s="84"/>
      <c r="K204" s="94">
        <v>10.60999999999914</v>
      </c>
      <c r="L204" s="97" t="s">
        <v>182</v>
      </c>
      <c r="M204" s="98">
        <v>3.0499999999999999E-2</v>
      </c>
      <c r="N204" s="98">
        <v>4.649999999999517E-2</v>
      </c>
      <c r="O204" s="94">
        <v>11417218.104435001</v>
      </c>
      <c r="P204" s="96">
        <v>84.99</v>
      </c>
      <c r="Q204" s="84"/>
      <c r="R204" s="94">
        <v>9703.4936669579984</v>
      </c>
      <c r="S204" s="95">
        <v>3.6127293050240886E-2</v>
      </c>
      <c r="T204" s="95">
        <v>1.2631597262760033E-3</v>
      </c>
      <c r="U204" s="95">
        <f>R204/'סכום נכסי הקרן'!$C$42</f>
        <v>1.4806454395390007E-4</v>
      </c>
    </row>
    <row r="205" spans="2:21" s="140" customFormat="1">
      <c r="B205" s="87" t="s">
        <v>827</v>
      </c>
      <c r="C205" s="84" t="s">
        <v>828</v>
      </c>
      <c r="D205" s="97" t="s">
        <v>140</v>
      </c>
      <c r="E205" s="97" t="s">
        <v>366</v>
      </c>
      <c r="F205" s="84" t="s">
        <v>480</v>
      </c>
      <c r="G205" s="97" t="s">
        <v>481</v>
      </c>
      <c r="H205" s="84" t="s">
        <v>535</v>
      </c>
      <c r="I205" s="84" t="s">
        <v>418</v>
      </c>
      <c r="J205" s="84"/>
      <c r="K205" s="94">
        <v>9.9800000000029154</v>
      </c>
      <c r="L205" s="97" t="s">
        <v>182</v>
      </c>
      <c r="M205" s="98">
        <v>3.0499999999999999E-2</v>
      </c>
      <c r="N205" s="98">
        <v>4.4600000000014024E-2</v>
      </c>
      <c r="O205" s="94">
        <v>11137146.930434996</v>
      </c>
      <c r="P205" s="96">
        <v>87.37</v>
      </c>
      <c r="Q205" s="84"/>
      <c r="R205" s="94">
        <v>9730.5252731159981</v>
      </c>
      <c r="S205" s="95">
        <v>3.5241068990625804E-2</v>
      </c>
      <c r="T205" s="95">
        <v>1.2666785863286057E-3</v>
      </c>
      <c r="U205" s="95">
        <f>R205/'סכום נכסי הקרן'!$C$42</f>
        <v>1.4847701626289478E-4</v>
      </c>
    </row>
    <row r="206" spans="2:21" s="140" customFormat="1">
      <c r="B206" s="87" t="s">
        <v>829</v>
      </c>
      <c r="C206" s="84" t="s">
        <v>830</v>
      </c>
      <c r="D206" s="97" t="s">
        <v>140</v>
      </c>
      <c r="E206" s="97" t="s">
        <v>366</v>
      </c>
      <c r="F206" s="84" t="s">
        <v>480</v>
      </c>
      <c r="G206" s="97" t="s">
        <v>481</v>
      </c>
      <c r="H206" s="84" t="s">
        <v>535</v>
      </c>
      <c r="I206" s="84" t="s">
        <v>418</v>
      </c>
      <c r="J206" s="84"/>
      <c r="K206" s="94">
        <v>8.3499999999995271</v>
      </c>
      <c r="L206" s="97" t="s">
        <v>182</v>
      </c>
      <c r="M206" s="98">
        <v>3.95E-2</v>
      </c>
      <c r="N206" s="98">
        <v>4.0599999999997388E-2</v>
      </c>
      <c r="O206" s="94">
        <v>8906505.3613710012</v>
      </c>
      <c r="P206" s="96">
        <v>99.4</v>
      </c>
      <c r="Q206" s="84"/>
      <c r="R206" s="94">
        <v>8853.0663296719995</v>
      </c>
      <c r="S206" s="95">
        <v>3.710889697642273E-2</v>
      </c>
      <c r="T206" s="95">
        <v>1.1524546957526435E-3</v>
      </c>
      <c r="U206" s="95">
        <f>R206/'סכום נכסי הקרן'!$C$42</f>
        <v>1.3508796663206876E-4</v>
      </c>
    </row>
    <row r="207" spans="2:21" s="140" customFormat="1">
      <c r="B207" s="87" t="s">
        <v>831</v>
      </c>
      <c r="C207" s="84" t="s">
        <v>832</v>
      </c>
      <c r="D207" s="97" t="s">
        <v>140</v>
      </c>
      <c r="E207" s="97" t="s">
        <v>366</v>
      </c>
      <c r="F207" s="84" t="s">
        <v>480</v>
      </c>
      <c r="G207" s="97" t="s">
        <v>481</v>
      </c>
      <c r="H207" s="84" t="s">
        <v>535</v>
      </c>
      <c r="I207" s="84" t="s">
        <v>418</v>
      </c>
      <c r="J207" s="84"/>
      <c r="K207" s="94">
        <v>9.010000000002055</v>
      </c>
      <c r="L207" s="97" t="s">
        <v>182</v>
      </c>
      <c r="M207" s="98">
        <v>3.95E-2</v>
      </c>
      <c r="N207" s="98">
        <v>4.2100000000012155E-2</v>
      </c>
      <c r="O207" s="94">
        <v>2189895.1809169999</v>
      </c>
      <c r="P207" s="96">
        <v>98.07</v>
      </c>
      <c r="Q207" s="84"/>
      <c r="R207" s="94">
        <v>2147.6302048589996</v>
      </c>
      <c r="S207" s="95">
        <v>9.1241841059537965E-3</v>
      </c>
      <c r="T207" s="95">
        <v>2.7956940817607824E-4</v>
      </c>
      <c r="U207" s="95">
        <f>R207/'סכום נכסי הקרן'!$C$42</f>
        <v>3.277045338287489E-5</v>
      </c>
    </row>
    <row r="208" spans="2:21" s="140" customFormat="1">
      <c r="B208" s="87" t="s">
        <v>833</v>
      </c>
      <c r="C208" s="84" t="s">
        <v>834</v>
      </c>
      <c r="D208" s="97" t="s">
        <v>140</v>
      </c>
      <c r="E208" s="97" t="s">
        <v>366</v>
      </c>
      <c r="F208" s="84" t="s">
        <v>835</v>
      </c>
      <c r="G208" s="97" t="s">
        <v>417</v>
      </c>
      <c r="H208" s="84" t="s">
        <v>535</v>
      </c>
      <c r="I208" s="84" t="s">
        <v>180</v>
      </c>
      <c r="J208" s="84"/>
      <c r="K208" s="94">
        <v>2.8800000000002322</v>
      </c>
      <c r="L208" s="97" t="s">
        <v>182</v>
      </c>
      <c r="M208" s="98">
        <v>3.9E-2</v>
      </c>
      <c r="N208" s="98">
        <v>5.2700000000004021E-2</v>
      </c>
      <c r="O208" s="94">
        <v>19601944.808116999</v>
      </c>
      <c r="P208" s="96">
        <v>96.75</v>
      </c>
      <c r="Q208" s="84"/>
      <c r="R208" s="94">
        <v>18964.881603019996</v>
      </c>
      <c r="S208" s="95">
        <v>2.1824922265466042E-2</v>
      </c>
      <c r="T208" s="95">
        <v>2.46876800013799E-3</v>
      </c>
      <c r="U208" s="95">
        <f>R208/'סכום נכסי הקרן'!$C$42</f>
        <v>2.8938304512452666E-4</v>
      </c>
    </row>
    <row r="209" spans="2:21" s="140" customFormat="1">
      <c r="B209" s="87" t="s">
        <v>836</v>
      </c>
      <c r="C209" s="84" t="s">
        <v>837</v>
      </c>
      <c r="D209" s="97" t="s">
        <v>140</v>
      </c>
      <c r="E209" s="97" t="s">
        <v>366</v>
      </c>
      <c r="F209" s="84" t="s">
        <v>578</v>
      </c>
      <c r="G209" s="97" t="s">
        <v>417</v>
      </c>
      <c r="H209" s="84" t="s">
        <v>535</v>
      </c>
      <c r="I209" s="84" t="s">
        <v>180</v>
      </c>
      <c r="J209" s="84"/>
      <c r="K209" s="94">
        <v>4.0800000000002008</v>
      </c>
      <c r="L209" s="97" t="s">
        <v>182</v>
      </c>
      <c r="M209" s="98">
        <v>5.0499999999999996E-2</v>
      </c>
      <c r="N209" s="98">
        <v>2.9200000000000493E-2</v>
      </c>
      <c r="O209" s="94">
        <v>3622785.6122019994</v>
      </c>
      <c r="P209" s="96">
        <v>110.67</v>
      </c>
      <c r="Q209" s="84"/>
      <c r="R209" s="94">
        <v>4009.3369594899991</v>
      </c>
      <c r="S209" s="95">
        <v>6.5238245329532728E-3</v>
      </c>
      <c r="T209" s="95">
        <v>5.2191851204508777E-4</v>
      </c>
      <c r="U209" s="95">
        <f>R209/'סכום נכסי הקרן'!$C$42</f>
        <v>6.1178032246864619E-5</v>
      </c>
    </row>
    <row r="210" spans="2:21" s="140" customFormat="1">
      <c r="B210" s="87" t="s">
        <v>838</v>
      </c>
      <c r="C210" s="84" t="s">
        <v>839</v>
      </c>
      <c r="D210" s="97" t="s">
        <v>140</v>
      </c>
      <c r="E210" s="97" t="s">
        <v>366</v>
      </c>
      <c r="F210" s="84" t="s">
        <v>495</v>
      </c>
      <c r="G210" s="97" t="s">
        <v>481</v>
      </c>
      <c r="H210" s="84" t="s">
        <v>535</v>
      </c>
      <c r="I210" s="84" t="s">
        <v>180</v>
      </c>
      <c r="J210" s="84"/>
      <c r="K210" s="94">
        <v>5.0100000000003995</v>
      </c>
      <c r="L210" s="97" t="s">
        <v>182</v>
      </c>
      <c r="M210" s="98">
        <v>3.9199999999999999E-2</v>
      </c>
      <c r="N210" s="98">
        <v>2.8900000000002469E-2</v>
      </c>
      <c r="O210" s="94">
        <v>16877660.638187997</v>
      </c>
      <c r="P210" s="96">
        <v>107.01</v>
      </c>
      <c r="Q210" s="84"/>
      <c r="R210" s="94">
        <v>18060.785211577</v>
      </c>
      <c r="S210" s="95">
        <v>1.7583570666151307E-2</v>
      </c>
      <c r="T210" s="95">
        <v>2.3510765593499142E-3</v>
      </c>
      <c r="U210" s="95">
        <f>R210/'סכום נכסי הקרן'!$C$42</f>
        <v>2.7558753760075665E-4</v>
      </c>
    </row>
    <row r="211" spans="2:21" s="140" customFormat="1">
      <c r="B211" s="87" t="s">
        <v>840</v>
      </c>
      <c r="C211" s="84" t="s">
        <v>841</v>
      </c>
      <c r="D211" s="97" t="s">
        <v>140</v>
      </c>
      <c r="E211" s="97" t="s">
        <v>366</v>
      </c>
      <c r="F211" s="84" t="s">
        <v>621</v>
      </c>
      <c r="G211" s="97" t="s">
        <v>622</v>
      </c>
      <c r="H211" s="84" t="s">
        <v>535</v>
      </c>
      <c r="I211" s="84" t="s">
        <v>418</v>
      </c>
      <c r="J211" s="84"/>
      <c r="K211" s="94">
        <v>0.40000000000002583</v>
      </c>
      <c r="L211" s="97" t="s">
        <v>182</v>
      </c>
      <c r="M211" s="98">
        <v>2.4500000000000001E-2</v>
      </c>
      <c r="N211" s="98">
        <v>1.1000000000000225E-2</v>
      </c>
      <c r="O211" s="94">
        <v>61330899.648116</v>
      </c>
      <c r="P211" s="96">
        <v>100.54</v>
      </c>
      <c r="Q211" s="84"/>
      <c r="R211" s="94">
        <v>61662.088551576002</v>
      </c>
      <c r="S211" s="95">
        <v>2.0609215152326776E-2</v>
      </c>
      <c r="T211" s="95">
        <v>8.0269096440636206E-3</v>
      </c>
      <c r="U211" s="95">
        <f>R211/'סכום נכסי הקרן'!$C$42</f>
        <v>9.4089503574605908E-4</v>
      </c>
    </row>
    <row r="212" spans="2:21" s="140" customFormat="1">
      <c r="B212" s="87" t="s">
        <v>842</v>
      </c>
      <c r="C212" s="84" t="s">
        <v>843</v>
      </c>
      <c r="D212" s="97" t="s">
        <v>140</v>
      </c>
      <c r="E212" s="97" t="s">
        <v>366</v>
      </c>
      <c r="F212" s="84" t="s">
        <v>621</v>
      </c>
      <c r="G212" s="97" t="s">
        <v>622</v>
      </c>
      <c r="H212" s="84" t="s">
        <v>535</v>
      </c>
      <c r="I212" s="84" t="s">
        <v>418</v>
      </c>
      <c r="J212" s="84"/>
      <c r="K212" s="94">
        <v>5.1500000000000306</v>
      </c>
      <c r="L212" s="97" t="s">
        <v>182</v>
      </c>
      <c r="M212" s="98">
        <v>1.9E-2</v>
      </c>
      <c r="N212" s="98">
        <v>1.5999999999999993E-2</v>
      </c>
      <c r="O212" s="94">
        <v>54488769.269432992</v>
      </c>
      <c r="P212" s="96">
        <v>101.74</v>
      </c>
      <c r="Q212" s="84"/>
      <c r="R212" s="94">
        <v>55436.875669395013</v>
      </c>
      <c r="S212" s="95">
        <v>3.7718984291431244E-2</v>
      </c>
      <c r="T212" s="95">
        <v>7.2165377852101541E-3</v>
      </c>
      <c r="U212" s="95">
        <f>R212/'סכום נכסי הקרן'!$C$42</f>
        <v>8.4590519620458273E-4</v>
      </c>
    </row>
    <row r="213" spans="2:21" s="140" customFormat="1">
      <c r="B213" s="87" t="s">
        <v>844</v>
      </c>
      <c r="C213" s="84" t="s">
        <v>845</v>
      </c>
      <c r="D213" s="97" t="s">
        <v>140</v>
      </c>
      <c r="E213" s="97" t="s">
        <v>366</v>
      </c>
      <c r="F213" s="84" t="s">
        <v>621</v>
      </c>
      <c r="G213" s="97" t="s">
        <v>622</v>
      </c>
      <c r="H213" s="84" t="s">
        <v>535</v>
      </c>
      <c r="I213" s="84" t="s">
        <v>418</v>
      </c>
      <c r="J213" s="84"/>
      <c r="K213" s="94">
        <v>3.7199999999999696</v>
      </c>
      <c r="L213" s="97" t="s">
        <v>182</v>
      </c>
      <c r="M213" s="98">
        <v>2.9600000000000001E-2</v>
      </c>
      <c r="N213" s="98">
        <v>2.1100000000000278E-2</v>
      </c>
      <c r="O213" s="94">
        <v>11315581.442351</v>
      </c>
      <c r="P213" s="96">
        <v>103.47</v>
      </c>
      <c r="Q213" s="84"/>
      <c r="R213" s="94">
        <v>11708.231740887997</v>
      </c>
      <c r="S213" s="95">
        <v>2.7707511477521707E-2</v>
      </c>
      <c r="T213" s="95">
        <v>1.5241280417749266E-3</v>
      </c>
      <c r="U213" s="95">
        <f>R213/'סכום נכסי הקרן'!$C$42</f>
        <v>1.786546220073565E-4</v>
      </c>
    </row>
    <row r="214" spans="2:21" s="140" customFormat="1">
      <c r="B214" s="87" t="s">
        <v>846</v>
      </c>
      <c r="C214" s="84" t="s">
        <v>847</v>
      </c>
      <c r="D214" s="97" t="s">
        <v>140</v>
      </c>
      <c r="E214" s="97" t="s">
        <v>366</v>
      </c>
      <c r="F214" s="84" t="s">
        <v>627</v>
      </c>
      <c r="G214" s="97" t="s">
        <v>481</v>
      </c>
      <c r="H214" s="84" t="s">
        <v>535</v>
      </c>
      <c r="I214" s="84" t="s">
        <v>180</v>
      </c>
      <c r="J214" s="84"/>
      <c r="K214" s="94">
        <v>5.8499999999999375</v>
      </c>
      <c r="L214" s="97" t="s">
        <v>182</v>
      </c>
      <c r="M214" s="98">
        <v>3.61E-2</v>
      </c>
      <c r="N214" s="98">
        <v>3.1399999999999637E-2</v>
      </c>
      <c r="O214" s="94">
        <v>32252738.965752997</v>
      </c>
      <c r="P214" s="96">
        <v>104.44</v>
      </c>
      <c r="Q214" s="84"/>
      <c r="R214" s="94">
        <v>33684.759502973007</v>
      </c>
      <c r="S214" s="95">
        <v>4.202311265896156E-2</v>
      </c>
      <c r="T214" s="95">
        <v>4.3849393892362249E-3</v>
      </c>
      <c r="U214" s="95">
        <f>R214/'סכום נכסי הקרן'!$C$42</f>
        <v>5.1399204504948834E-4</v>
      </c>
    </row>
    <row r="215" spans="2:21" s="140" customFormat="1">
      <c r="B215" s="87" t="s">
        <v>848</v>
      </c>
      <c r="C215" s="84" t="s">
        <v>849</v>
      </c>
      <c r="D215" s="97" t="s">
        <v>140</v>
      </c>
      <c r="E215" s="97" t="s">
        <v>366</v>
      </c>
      <c r="F215" s="84" t="s">
        <v>627</v>
      </c>
      <c r="G215" s="97" t="s">
        <v>481</v>
      </c>
      <c r="H215" s="84" t="s">
        <v>535</v>
      </c>
      <c r="I215" s="84" t="s">
        <v>180</v>
      </c>
      <c r="J215" s="84"/>
      <c r="K215" s="94">
        <v>6.7900000000005436</v>
      </c>
      <c r="L215" s="97" t="s">
        <v>182</v>
      </c>
      <c r="M215" s="98">
        <v>3.3000000000000002E-2</v>
      </c>
      <c r="N215" s="98">
        <v>3.5800000000002295E-2</v>
      </c>
      <c r="O215" s="94">
        <v>10634612.655603997</v>
      </c>
      <c r="P215" s="96">
        <v>98.86</v>
      </c>
      <c r="Q215" s="84"/>
      <c r="R215" s="94">
        <v>10513.378332869997</v>
      </c>
      <c r="S215" s="95">
        <v>3.4489330638096928E-2</v>
      </c>
      <c r="T215" s="95">
        <v>1.368587083475407E-3</v>
      </c>
      <c r="U215" s="95">
        <f>R215/'סכום נכסי הקרן'!$C$42</f>
        <v>1.6042248510677042E-4</v>
      </c>
    </row>
    <row r="216" spans="2:21" s="140" customFormat="1">
      <c r="B216" s="87" t="s">
        <v>850</v>
      </c>
      <c r="C216" s="84" t="s">
        <v>851</v>
      </c>
      <c r="D216" s="97" t="s">
        <v>140</v>
      </c>
      <c r="E216" s="97" t="s">
        <v>366</v>
      </c>
      <c r="F216" s="84" t="s">
        <v>852</v>
      </c>
      <c r="G216" s="97" t="s">
        <v>171</v>
      </c>
      <c r="H216" s="84" t="s">
        <v>535</v>
      </c>
      <c r="I216" s="84" t="s">
        <v>180</v>
      </c>
      <c r="J216" s="84"/>
      <c r="K216" s="94">
        <v>3.6399999999998314</v>
      </c>
      <c r="L216" s="97" t="s">
        <v>182</v>
      </c>
      <c r="M216" s="98">
        <v>2.75E-2</v>
      </c>
      <c r="N216" s="98">
        <v>2.8999999999998596E-2</v>
      </c>
      <c r="O216" s="94">
        <v>10663193.664515002</v>
      </c>
      <c r="P216" s="96">
        <v>100.43</v>
      </c>
      <c r="Q216" s="84"/>
      <c r="R216" s="94">
        <v>10709.045040645002</v>
      </c>
      <c r="S216" s="95">
        <v>2.1465636803953286E-2</v>
      </c>
      <c r="T216" s="95">
        <v>1.3940581471476611E-3</v>
      </c>
      <c r="U216" s="95">
        <f>R216/'סכום נכסי הקרן'!$C$42</f>
        <v>1.6340814190709575E-4</v>
      </c>
    </row>
    <row r="217" spans="2:21" s="140" customFormat="1">
      <c r="B217" s="87" t="s">
        <v>853</v>
      </c>
      <c r="C217" s="84" t="s">
        <v>854</v>
      </c>
      <c r="D217" s="97" t="s">
        <v>140</v>
      </c>
      <c r="E217" s="97" t="s">
        <v>366</v>
      </c>
      <c r="F217" s="84" t="s">
        <v>852</v>
      </c>
      <c r="G217" s="97" t="s">
        <v>171</v>
      </c>
      <c r="H217" s="84" t="s">
        <v>535</v>
      </c>
      <c r="I217" s="84" t="s">
        <v>180</v>
      </c>
      <c r="J217" s="84"/>
      <c r="K217" s="94">
        <v>4.8699999999998314</v>
      </c>
      <c r="L217" s="97" t="s">
        <v>182</v>
      </c>
      <c r="M217" s="98">
        <v>2.3E-2</v>
      </c>
      <c r="N217" s="98">
        <v>3.8099999999999079E-2</v>
      </c>
      <c r="O217" s="94">
        <v>18379670.793750007</v>
      </c>
      <c r="P217" s="96">
        <v>93.83</v>
      </c>
      <c r="Q217" s="84"/>
      <c r="R217" s="94">
        <v>17245.644697338998</v>
      </c>
      <c r="S217" s="95">
        <v>5.8339049246117769E-2</v>
      </c>
      <c r="T217" s="95">
        <v>2.2449650180658203E-3</v>
      </c>
      <c r="U217" s="95">
        <f>R217/'סכום נכסי הקרן'!$C$42</f>
        <v>2.6314939803562471E-4</v>
      </c>
    </row>
    <row r="218" spans="2:21" s="140" customFormat="1">
      <c r="B218" s="87" t="s">
        <v>855</v>
      </c>
      <c r="C218" s="84" t="s">
        <v>856</v>
      </c>
      <c r="D218" s="97" t="s">
        <v>140</v>
      </c>
      <c r="E218" s="97" t="s">
        <v>366</v>
      </c>
      <c r="F218" s="84" t="s">
        <v>640</v>
      </c>
      <c r="G218" s="97" t="s">
        <v>633</v>
      </c>
      <c r="H218" s="84" t="s">
        <v>637</v>
      </c>
      <c r="I218" s="84" t="s">
        <v>418</v>
      </c>
      <c r="J218" s="84"/>
      <c r="K218" s="94">
        <v>1.1299999999999923</v>
      </c>
      <c r="L218" s="97" t="s">
        <v>182</v>
      </c>
      <c r="M218" s="98">
        <v>4.2999999999999997E-2</v>
      </c>
      <c r="N218" s="98">
        <v>3.1599999999999739E-2</v>
      </c>
      <c r="O218" s="94">
        <v>8946132.7904910017</v>
      </c>
      <c r="P218" s="96">
        <v>101.7</v>
      </c>
      <c r="Q218" s="84"/>
      <c r="R218" s="94">
        <v>9098.2173451390008</v>
      </c>
      <c r="S218" s="95">
        <v>2.4786541315339888E-2</v>
      </c>
      <c r="T218" s="95">
        <v>1.1843674171107294E-3</v>
      </c>
      <c r="U218" s="95">
        <f>R218/'סכום נכסי הקרן'!$C$42</f>
        <v>1.3882869904770977E-4</v>
      </c>
    </row>
    <row r="219" spans="2:21" s="140" customFormat="1">
      <c r="B219" s="87" t="s">
        <v>857</v>
      </c>
      <c r="C219" s="84" t="s">
        <v>858</v>
      </c>
      <c r="D219" s="97" t="s">
        <v>140</v>
      </c>
      <c r="E219" s="97" t="s">
        <v>366</v>
      </c>
      <c r="F219" s="84" t="s">
        <v>640</v>
      </c>
      <c r="G219" s="97" t="s">
        <v>633</v>
      </c>
      <c r="H219" s="84" t="s">
        <v>637</v>
      </c>
      <c r="I219" s="84" t="s">
        <v>418</v>
      </c>
      <c r="J219" s="84"/>
      <c r="K219" s="94">
        <v>1.8499999999994623</v>
      </c>
      <c r="L219" s="97" t="s">
        <v>182</v>
      </c>
      <c r="M219" s="98">
        <v>4.2500000000000003E-2</v>
      </c>
      <c r="N219" s="98">
        <v>3.449999999999822E-2</v>
      </c>
      <c r="O219" s="94">
        <v>6010459.8863759991</v>
      </c>
      <c r="P219" s="96">
        <v>102.18</v>
      </c>
      <c r="Q219" s="84"/>
      <c r="R219" s="94">
        <v>6141.4879783180004</v>
      </c>
      <c r="S219" s="95">
        <v>1.2234719041050548E-2</v>
      </c>
      <c r="T219" s="95">
        <v>7.9947290531406381E-4</v>
      </c>
      <c r="U219" s="95">
        <f>R219/'סכום נכסי הקרן'!$C$42</f>
        <v>9.3712290430451471E-5</v>
      </c>
    </row>
    <row r="220" spans="2:21" s="140" customFormat="1">
      <c r="B220" s="87" t="s">
        <v>859</v>
      </c>
      <c r="C220" s="84" t="s">
        <v>860</v>
      </c>
      <c r="D220" s="97" t="s">
        <v>140</v>
      </c>
      <c r="E220" s="97" t="s">
        <v>366</v>
      </c>
      <c r="F220" s="84" t="s">
        <v>640</v>
      </c>
      <c r="G220" s="97" t="s">
        <v>633</v>
      </c>
      <c r="H220" s="84" t="s">
        <v>637</v>
      </c>
      <c r="I220" s="84" t="s">
        <v>418</v>
      </c>
      <c r="J220" s="84"/>
      <c r="K220" s="94">
        <v>2.2199999999998243</v>
      </c>
      <c r="L220" s="97" t="s">
        <v>182</v>
      </c>
      <c r="M220" s="98">
        <v>3.7000000000000005E-2</v>
      </c>
      <c r="N220" s="98">
        <v>3.9999999999998204E-2</v>
      </c>
      <c r="O220" s="94">
        <v>11122232.76699</v>
      </c>
      <c r="P220" s="96">
        <v>100.05</v>
      </c>
      <c r="Q220" s="84"/>
      <c r="R220" s="94">
        <v>11127.794376017999</v>
      </c>
      <c r="S220" s="95">
        <v>4.2165682898370929E-2</v>
      </c>
      <c r="T220" s="95">
        <v>1.4485691628707059E-3</v>
      </c>
      <c r="U220" s="95">
        <f>R220/'סכום נכסי הקרן'!$C$42</f>
        <v>1.6979779201673907E-4</v>
      </c>
    </row>
    <row r="221" spans="2:21" s="140" customFormat="1">
      <c r="B221" s="87" t="s">
        <v>861</v>
      </c>
      <c r="C221" s="84" t="s">
        <v>862</v>
      </c>
      <c r="D221" s="97" t="s">
        <v>140</v>
      </c>
      <c r="E221" s="97" t="s">
        <v>366</v>
      </c>
      <c r="F221" s="84" t="s">
        <v>820</v>
      </c>
      <c r="G221" s="97" t="s">
        <v>622</v>
      </c>
      <c r="H221" s="84" t="s">
        <v>637</v>
      </c>
      <c r="I221" s="84" t="s">
        <v>180</v>
      </c>
      <c r="J221" s="84"/>
      <c r="K221" s="94">
        <v>3.7300000000065388</v>
      </c>
      <c r="L221" s="97" t="s">
        <v>182</v>
      </c>
      <c r="M221" s="98">
        <v>3.7499999999999999E-2</v>
      </c>
      <c r="N221" s="98">
        <v>2.4700000000072542E-2</v>
      </c>
      <c r="O221" s="94">
        <v>373428.23199999996</v>
      </c>
      <c r="P221" s="96">
        <v>104.84</v>
      </c>
      <c r="Q221" s="84"/>
      <c r="R221" s="94">
        <v>391.50215842799992</v>
      </c>
      <c r="S221" s="95">
        <v>7.0855202530924969E-4</v>
      </c>
      <c r="T221" s="95">
        <v>5.0964093577999904E-5</v>
      </c>
      <c r="U221" s="95">
        <f>R221/'סכום נכסי הקרן'!$C$42</f>
        <v>5.9738884296898727E-6</v>
      </c>
    </row>
    <row r="222" spans="2:21" s="140" customFormat="1">
      <c r="B222" s="87" t="s">
        <v>863</v>
      </c>
      <c r="C222" s="84" t="s">
        <v>864</v>
      </c>
      <c r="D222" s="97" t="s">
        <v>140</v>
      </c>
      <c r="E222" s="97" t="s">
        <v>366</v>
      </c>
      <c r="F222" s="84" t="s">
        <v>468</v>
      </c>
      <c r="G222" s="97" t="s">
        <v>368</v>
      </c>
      <c r="H222" s="84" t="s">
        <v>637</v>
      </c>
      <c r="I222" s="84" t="s">
        <v>180</v>
      </c>
      <c r="J222" s="84"/>
      <c r="K222" s="94">
        <v>2.8199999999996859</v>
      </c>
      <c r="L222" s="97" t="s">
        <v>182</v>
      </c>
      <c r="M222" s="98">
        <v>3.6000000000000004E-2</v>
      </c>
      <c r="N222" s="98">
        <v>3.6999999999997139E-2</v>
      </c>
      <c r="O222" s="94">
        <f>25997832.79555/50000</f>
        <v>519.95665591099998</v>
      </c>
      <c r="P222" s="96">
        <v>5161200</v>
      </c>
      <c r="Q222" s="84"/>
      <c r="R222" s="94">
        <v>26836.002924880995</v>
      </c>
      <c r="S222" s="95">
        <f>165791.931608635%/50000</f>
        <v>3.3158386321726997E-2</v>
      </c>
      <c r="T222" s="95">
        <v>3.4933972517922629E-3</v>
      </c>
      <c r="U222" s="95">
        <f>R222/'סכום נכסי הקרן'!$C$42</f>
        <v>4.0948762074718758E-4</v>
      </c>
    </row>
    <row r="223" spans="2:21" s="140" customFormat="1">
      <c r="B223" s="87" t="s">
        <v>865</v>
      </c>
      <c r="C223" s="84" t="s">
        <v>866</v>
      </c>
      <c r="D223" s="97" t="s">
        <v>140</v>
      </c>
      <c r="E223" s="97" t="s">
        <v>366</v>
      </c>
      <c r="F223" s="84" t="s">
        <v>867</v>
      </c>
      <c r="G223" s="97" t="s">
        <v>812</v>
      </c>
      <c r="H223" s="84" t="s">
        <v>637</v>
      </c>
      <c r="I223" s="84" t="s">
        <v>180</v>
      </c>
      <c r="J223" s="84"/>
      <c r="K223" s="94">
        <v>0.64999999999915459</v>
      </c>
      <c r="L223" s="97" t="s">
        <v>182</v>
      </c>
      <c r="M223" s="98">
        <v>5.5500000000000001E-2</v>
      </c>
      <c r="N223" s="98">
        <v>1.9000000000033802E-2</v>
      </c>
      <c r="O223" s="94">
        <v>340407.96446099994</v>
      </c>
      <c r="P223" s="96">
        <v>104.26</v>
      </c>
      <c r="Q223" s="84"/>
      <c r="R223" s="94">
        <v>354.90933700200009</v>
      </c>
      <c r="S223" s="95">
        <v>1.4183665185874997E-2</v>
      </c>
      <c r="T223" s="95">
        <v>4.6200594998768779E-5</v>
      </c>
      <c r="U223" s="95">
        <f>R223/'סכום נכסי הקרן'!$C$42</f>
        <v>5.4155225872019563E-6</v>
      </c>
    </row>
    <row r="224" spans="2:21" s="140" customFormat="1">
      <c r="B224" s="87" t="s">
        <v>868</v>
      </c>
      <c r="C224" s="84" t="s">
        <v>869</v>
      </c>
      <c r="D224" s="97" t="s">
        <v>140</v>
      </c>
      <c r="E224" s="97" t="s">
        <v>366</v>
      </c>
      <c r="F224" s="84" t="s">
        <v>870</v>
      </c>
      <c r="G224" s="97" t="s">
        <v>171</v>
      </c>
      <c r="H224" s="84" t="s">
        <v>637</v>
      </c>
      <c r="I224" s="84" t="s">
        <v>418</v>
      </c>
      <c r="J224" s="84"/>
      <c r="K224" s="94">
        <v>2.2400000000024516</v>
      </c>
      <c r="L224" s="97" t="s">
        <v>182</v>
      </c>
      <c r="M224" s="98">
        <v>3.4000000000000002E-2</v>
      </c>
      <c r="N224" s="98">
        <v>3.2700000000050682E-2</v>
      </c>
      <c r="O224" s="94">
        <v>1019254.300975</v>
      </c>
      <c r="P224" s="96">
        <v>100.85</v>
      </c>
      <c r="Q224" s="84"/>
      <c r="R224" s="94">
        <v>1027.917926977</v>
      </c>
      <c r="S224" s="95">
        <v>1.5223608238216391E-3</v>
      </c>
      <c r="T224" s="95">
        <v>1.3381000409118772E-4</v>
      </c>
      <c r="U224" s="95">
        <f>R224/'סכום נכסי הקרן'!$C$42</f>
        <v>1.5684886732924651E-5</v>
      </c>
    </row>
    <row r="225" spans="2:21" s="140" customFormat="1">
      <c r="B225" s="87" t="s">
        <v>871</v>
      </c>
      <c r="C225" s="84" t="s">
        <v>872</v>
      </c>
      <c r="D225" s="97" t="s">
        <v>140</v>
      </c>
      <c r="E225" s="97" t="s">
        <v>366</v>
      </c>
      <c r="F225" s="84" t="s">
        <v>636</v>
      </c>
      <c r="G225" s="97" t="s">
        <v>368</v>
      </c>
      <c r="H225" s="84" t="s">
        <v>637</v>
      </c>
      <c r="I225" s="84" t="s">
        <v>180</v>
      </c>
      <c r="J225" s="84"/>
      <c r="K225" s="94">
        <v>0.90999999999994041</v>
      </c>
      <c r="L225" s="97" t="s">
        <v>182</v>
      </c>
      <c r="M225" s="98">
        <v>1.7399999999999999E-2</v>
      </c>
      <c r="N225" s="98">
        <v>9.8999999999989444E-3</v>
      </c>
      <c r="O225" s="94">
        <v>7797422.8345909985</v>
      </c>
      <c r="P225" s="96">
        <v>100.96</v>
      </c>
      <c r="Q225" s="84"/>
      <c r="R225" s="94">
        <v>7872.2780930170011</v>
      </c>
      <c r="S225" s="95">
        <v>1.5150629220438734E-2</v>
      </c>
      <c r="T225" s="95">
        <v>1.0247798352262247E-3</v>
      </c>
      <c r="U225" s="95">
        <f>R225/'סכום נכסי הקרן'!$C$42</f>
        <v>1.2012222666666123E-4</v>
      </c>
    </row>
    <row r="226" spans="2:21" s="140" customFormat="1">
      <c r="B226" s="87" t="s">
        <v>873</v>
      </c>
      <c r="C226" s="84" t="s">
        <v>874</v>
      </c>
      <c r="D226" s="97" t="s">
        <v>140</v>
      </c>
      <c r="E226" s="97" t="s">
        <v>366</v>
      </c>
      <c r="F226" s="84" t="s">
        <v>875</v>
      </c>
      <c r="G226" s="97" t="s">
        <v>417</v>
      </c>
      <c r="H226" s="84" t="s">
        <v>637</v>
      </c>
      <c r="I226" s="84" t="s">
        <v>180</v>
      </c>
      <c r="J226" s="84"/>
      <c r="K226" s="94">
        <v>2.6499999999996136</v>
      </c>
      <c r="L226" s="97" t="s">
        <v>182</v>
      </c>
      <c r="M226" s="98">
        <v>6.7500000000000004E-2</v>
      </c>
      <c r="N226" s="98">
        <v>4.7099999999995631E-2</v>
      </c>
      <c r="O226" s="94">
        <v>5441221.9866079995</v>
      </c>
      <c r="P226" s="96">
        <v>105</v>
      </c>
      <c r="Q226" s="84"/>
      <c r="R226" s="94">
        <v>5713.2830876880016</v>
      </c>
      <c r="S226" s="95">
        <v>6.8036195112144539E-3</v>
      </c>
      <c r="T226" s="95">
        <v>7.4373100543731539E-4</v>
      </c>
      <c r="U226" s="95">
        <f>R226/'סכום נכסי הקרן'!$C$42</f>
        <v>8.71783590418162E-5</v>
      </c>
    </row>
    <row r="227" spans="2:21" s="140" customFormat="1">
      <c r="B227" s="87" t="s">
        <v>876</v>
      </c>
      <c r="C227" s="84" t="s">
        <v>877</v>
      </c>
      <c r="D227" s="97" t="s">
        <v>140</v>
      </c>
      <c r="E227" s="97" t="s">
        <v>366</v>
      </c>
      <c r="F227" s="84" t="s">
        <v>589</v>
      </c>
      <c r="G227" s="97" t="s">
        <v>417</v>
      </c>
      <c r="H227" s="84" t="s">
        <v>637</v>
      </c>
      <c r="I227" s="84" t="s">
        <v>418</v>
      </c>
      <c r="J227" s="84"/>
      <c r="K227" s="94">
        <v>2.5699999999050194</v>
      </c>
      <c r="L227" s="97" t="s">
        <v>182</v>
      </c>
      <c r="M227" s="98">
        <v>5.74E-2</v>
      </c>
      <c r="N227" s="98">
        <v>2.5699999999050194E-2</v>
      </c>
      <c r="O227" s="94">
        <v>4797.4015829999998</v>
      </c>
      <c r="P227" s="96">
        <v>109.73</v>
      </c>
      <c r="Q227" s="84"/>
      <c r="R227" s="94">
        <v>5.264195850000001</v>
      </c>
      <c r="S227" s="95">
        <v>2.5902326152735472E-5</v>
      </c>
      <c r="T227" s="95">
        <v>6.8527073002500023E-7</v>
      </c>
      <c r="U227" s="95">
        <f>R227/'סכום נכסי הקרן'!$C$42</f>
        <v>8.0325786213308749E-8</v>
      </c>
    </row>
    <row r="228" spans="2:21" s="140" customFormat="1">
      <c r="B228" s="87" t="s">
        <v>878</v>
      </c>
      <c r="C228" s="84" t="s">
        <v>879</v>
      </c>
      <c r="D228" s="97" t="s">
        <v>140</v>
      </c>
      <c r="E228" s="97" t="s">
        <v>366</v>
      </c>
      <c r="F228" s="84" t="s">
        <v>589</v>
      </c>
      <c r="G228" s="97" t="s">
        <v>417</v>
      </c>
      <c r="H228" s="84" t="s">
        <v>637</v>
      </c>
      <c r="I228" s="84" t="s">
        <v>418</v>
      </c>
      <c r="J228" s="84"/>
      <c r="K228" s="94">
        <v>4.7399999999833398</v>
      </c>
      <c r="L228" s="97" t="s">
        <v>182</v>
      </c>
      <c r="M228" s="98">
        <v>5.6500000000000002E-2</v>
      </c>
      <c r="N228" s="98">
        <v>3.8499999999853388E-2</v>
      </c>
      <c r="O228" s="94">
        <v>630160.14150000003</v>
      </c>
      <c r="P228" s="96">
        <v>108.78</v>
      </c>
      <c r="Q228" s="84"/>
      <c r="R228" s="94">
        <v>685.48822993300018</v>
      </c>
      <c r="S228" s="95">
        <v>6.7835524671323527E-3</v>
      </c>
      <c r="T228" s="95">
        <v>8.9233955790176786E-5</v>
      </c>
      <c r="U228" s="95">
        <f>R228/'סכום נכסי הקרן'!$C$42</f>
        <v>1.045978960097725E-5</v>
      </c>
    </row>
    <row r="229" spans="2:21" s="140" customFormat="1">
      <c r="B229" s="87" t="s">
        <v>880</v>
      </c>
      <c r="C229" s="84" t="s">
        <v>881</v>
      </c>
      <c r="D229" s="97" t="s">
        <v>140</v>
      </c>
      <c r="E229" s="97" t="s">
        <v>366</v>
      </c>
      <c r="F229" s="84" t="s">
        <v>592</v>
      </c>
      <c r="G229" s="97" t="s">
        <v>417</v>
      </c>
      <c r="H229" s="84" t="s">
        <v>637</v>
      </c>
      <c r="I229" s="84" t="s">
        <v>418</v>
      </c>
      <c r="J229" s="84"/>
      <c r="K229" s="94">
        <v>3.5300000000001712</v>
      </c>
      <c r="L229" s="97" t="s">
        <v>182</v>
      </c>
      <c r="M229" s="98">
        <v>3.7000000000000005E-2</v>
      </c>
      <c r="N229" s="98">
        <v>2.5000000000003079E-2</v>
      </c>
      <c r="O229" s="94">
        <v>3117947.4731020005</v>
      </c>
      <c r="P229" s="96">
        <v>104.3</v>
      </c>
      <c r="Q229" s="84"/>
      <c r="R229" s="94">
        <v>3252.0192118479999</v>
      </c>
      <c r="S229" s="95">
        <v>1.3791466100856711E-2</v>
      </c>
      <c r="T229" s="95">
        <v>4.2333409372647188E-4</v>
      </c>
      <c r="U229" s="95">
        <f>R229/'סכום נכסי הקרן'!$C$42</f>
        <v>4.9622203925500835E-5</v>
      </c>
    </row>
    <row r="230" spans="2:21" s="140" customFormat="1">
      <c r="B230" s="87" t="s">
        <v>882</v>
      </c>
      <c r="C230" s="84" t="s">
        <v>883</v>
      </c>
      <c r="D230" s="97" t="s">
        <v>140</v>
      </c>
      <c r="E230" s="97" t="s">
        <v>366</v>
      </c>
      <c r="F230" s="84" t="s">
        <v>884</v>
      </c>
      <c r="G230" s="97" t="s">
        <v>417</v>
      </c>
      <c r="H230" s="84" t="s">
        <v>637</v>
      </c>
      <c r="I230" s="84" t="s">
        <v>180</v>
      </c>
      <c r="J230" s="84"/>
      <c r="K230" s="94">
        <v>2.06</v>
      </c>
      <c r="L230" s="97" t="s">
        <v>182</v>
      </c>
      <c r="M230" s="98">
        <v>4.4500000000000005E-2</v>
      </c>
      <c r="N230" s="98">
        <v>4.5400000000000003E-2</v>
      </c>
      <c r="O230" s="94">
        <v>4.7</v>
      </c>
      <c r="P230" s="96">
        <v>99.94</v>
      </c>
      <c r="Q230" s="84"/>
      <c r="R230" s="94">
        <v>4.7099999999999998E-3</v>
      </c>
      <c r="S230" s="95">
        <v>4.1979800961455526E-9</v>
      </c>
      <c r="T230" s="95">
        <v>6.1312786043432443E-10</v>
      </c>
      <c r="U230" s="95">
        <f>R230/'סכום נכסי הקרן'!$C$42</f>
        <v>7.1869372615512415E-11</v>
      </c>
    </row>
    <row r="231" spans="2:21" s="140" customFormat="1">
      <c r="B231" s="87" t="s">
        <v>885</v>
      </c>
      <c r="C231" s="84" t="s">
        <v>886</v>
      </c>
      <c r="D231" s="97" t="s">
        <v>140</v>
      </c>
      <c r="E231" s="97" t="s">
        <v>366</v>
      </c>
      <c r="F231" s="84" t="s">
        <v>887</v>
      </c>
      <c r="G231" s="97" t="s">
        <v>633</v>
      </c>
      <c r="H231" s="84" t="s">
        <v>637</v>
      </c>
      <c r="I231" s="84" t="s">
        <v>418</v>
      </c>
      <c r="J231" s="84"/>
      <c r="K231" s="94">
        <v>3.0899999999997836</v>
      </c>
      <c r="L231" s="97" t="s">
        <v>182</v>
      </c>
      <c r="M231" s="98">
        <v>2.9500000000000002E-2</v>
      </c>
      <c r="N231" s="98">
        <v>2.6699999999999054E-2</v>
      </c>
      <c r="O231" s="94">
        <v>9649112.9737819973</v>
      </c>
      <c r="P231" s="96">
        <v>100.92</v>
      </c>
      <c r="Q231" s="84"/>
      <c r="R231" s="94">
        <v>9737.8848168789991</v>
      </c>
      <c r="S231" s="95">
        <v>4.497183161685394E-2</v>
      </c>
      <c r="T231" s="95">
        <v>1.2676366205793873E-3</v>
      </c>
      <c r="U231" s="95">
        <f>R231/'סכום נכסי הקרן'!$C$42</f>
        <v>1.485893147327426E-4</v>
      </c>
    </row>
    <row r="232" spans="2:21" s="140" customFormat="1">
      <c r="B232" s="87" t="s">
        <v>888</v>
      </c>
      <c r="C232" s="84" t="s">
        <v>889</v>
      </c>
      <c r="D232" s="97" t="s">
        <v>140</v>
      </c>
      <c r="E232" s="97" t="s">
        <v>366</v>
      </c>
      <c r="F232" s="84" t="s">
        <v>607</v>
      </c>
      <c r="G232" s="97" t="s">
        <v>481</v>
      </c>
      <c r="H232" s="84" t="s">
        <v>637</v>
      </c>
      <c r="I232" s="84" t="s">
        <v>180</v>
      </c>
      <c r="J232" s="84"/>
      <c r="K232" s="94">
        <v>8.8600000000003956</v>
      </c>
      <c r="L232" s="97" t="s">
        <v>182</v>
      </c>
      <c r="M232" s="98">
        <v>3.4300000000000004E-2</v>
      </c>
      <c r="N232" s="98">
        <v>4.0600000000001885E-2</v>
      </c>
      <c r="O232" s="94">
        <v>14371341.864095001</v>
      </c>
      <c r="P232" s="96">
        <v>94.96</v>
      </c>
      <c r="Q232" s="84"/>
      <c r="R232" s="94">
        <v>13647.026233023995</v>
      </c>
      <c r="S232" s="95">
        <v>5.6606829463112497E-2</v>
      </c>
      <c r="T232" s="95">
        <v>1.7765121009649897E-3</v>
      </c>
      <c r="U232" s="95">
        <f>R232/'סכום נכסי הקרן'!$C$42</f>
        <v>2.0823847418999456E-4</v>
      </c>
    </row>
    <row r="233" spans="2:21" s="140" customFormat="1">
      <c r="B233" s="87" t="s">
        <v>890</v>
      </c>
      <c r="C233" s="84" t="s">
        <v>891</v>
      </c>
      <c r="D233" s="97" t="s">
        <v>140</v>
      </c>
      <c r="E233" s="97" t="s">
        <v>366</v>
      </c>
      <c r="F233" s="84" t="s">
        <v>666</v>
      </c>
      <c r="G233" s="97" t="s">
        <v>417</v>
      </c>
      <c r="H233" s="84" t="s">
        <v>637</v>
      </c>
      <c r="I233" s="84" t="s">
        <v>180</v>
      </c>
      <c r="J233" s="84"/>
      <c r="K233" s="94">
        <v>3.6100000000451278</v>
      </c>
      <c r="L233" s="97" t="s">
        <v>182</v>
      </c>
      <c r="M233" s="98">
        <v>7.0499999999999993E-2</v>
      </c>
      <c r="N233" s="98">
        <v>2.9800000003755881E-2</v>
      </c>
      <c r="O233" s="94">
        <v>5968.0436460000001</v>
      </c>
      <c r="P233" s="96">
        <v>115.1</v>
      </c>
      <c r="Q233" s="84"/>
      <c r="R233" s="94">
        <v>6.8692193290000008</v>
      </c>
      <c r="S233" s="95">
        <v>1.2906624041266569E-5</v>
      </c>
      <c r="T233" s="95">
        <v>8.9420589172906088E-7</v>
      </c>
      <c r="U233" s="95">
        <f>R233/'סכום נכסי הקרן'!$C$42</f>
        <v>1.0481666317061173E-7</v>
      </c>
    </row>
    <row r="234" spans="2:21" s="140" customFormat="1">
      <c r="B234" s="87" t="s">
        <v>892</v>
      </c>
      <c r="C234" s="84" t="s">
        <v>893</v>
      </c>
      <c r="D234" s="97" t="s">
        <v>140</v>
      </c>
      <c r="E234" s="97" t="s">
        <v>366</v>
      </c>
      <c r="F234" s="84" t="s">
        <v>669</v>
      </c>
      <c r="G234" s="97" t="s">
        <v>449</v>
      </c>
      <c r="H234" s="84" t="s">
        <v>637</v>
      </c>
      <c r="I234" s="84" t="s">
        <v>418</v>
      </c>
      <c r="J234" s="84"/>
      <c r="K234" s="94">
        <v>1.0000000057079825E-2</v>
      </c>
      <c r="L234" s="97" t="s">
        <v>182</v>
      </c>
      <c r="M234" s="98">
        <v>6.9900000000000004E-2</v>
      </c>
      <c r="N234" s="98">
        <v>1.0600000000006837E-2</v>
      </c>
      <c r="O234" s="94">
        <v>28273.360058000006</v>
      </c>
      <c r="P234" s="96">
        <v>103.48</v>
      </c>
      <c r="Q234" s="84"/>
      <c r="R234" s="94">
        <v>29.257273432999998</v>
      </c>
      <c r="S234" s="95">
        <v>3.3045299590693723E-4</v>
      </c>
      <c r="T234" s="95">
        <v>3.8085879962032467E-6</v>
      </c>
      <c r="U234" s="95">
        <f>R234/'סכום נכסי הקרן'!$C$42</f>
        <v>4.4643352145864311E-7</v>
      </c>
    </row>
    <row r="235" spans="2:21" s="140" customFormat="1">
      <c r="B235" s="87" t="s">
        <v>894</v>
      </c>
      <c r="C235" s="84" t="s">
        <v>895</v>
      </c>
      <c r="D235" s="97" t="s">
        <v>140</v>
      </c>
      <c r="E235" s="97" t="s">
        <v>366</v>
      </c>
      <c r="F235" s="84" t="s">
        <v>669</v>
      </c>
      <c r="G235" s="97" t="s">
        <v>449</v>
      </c>
      <c r="H235" s="84" t="s">
        <v>637</v>
      </c>
      <c r="I235" s="84" t="s">
        <v>418</v>
      </c>
      <c r="J235" s="84"/>
      <c r="K235" s="94">
        <v>3.4799999999997717</v>
      </c>
      <c r="L235" s="97" t="s">
        <v>182</v>
      </c>
      <c r="M235" s="98">
        <v>4.1399999999999999E-2</v>
      </c>
      <c r="N235" s="98">
        <v>2.8699999999997807E-2</v>
      </c>
      <c r="O235" s="94">
        <v>7223361.9257279988</v>
      </c>
      <c r="P235" s="96">
        <v>104.44</v>
      </c>
      <c r="Q235" s="94">
        <v>149.52359317099999</v>
      </c>
      <c r="R235" s="94">
        <v>7693.6027898869997</v>
      </c>
      <c r="S235" s="95">
        <v>9.9824112669676564E-3</v>
      </c>
      <c r="T235" s="95">
        <v>1.0015206406783367E-3</v>
      </c>
      <c r="U235" s="95">
        <f>R235/'סכום נכסי הקרן'!$C$42</f>
        <v>1.173958398433407E-4</v>
      </c>
    </row>
    <row r="236" spans="2:21" s="140" customFormat="1">
      <c r="B236" s="87" t="s">
        <v>896</v>
      </c>
      <c r="C236" s="84" t="s">
        <v>897</v>
      </c>
      <c r="D236" s="97" t="s">
        <v>140</v>
      </c>
      <c r="E236" s="97" t="s">
        <v>366</v>
      </c>
      <c r="F236" s="84" t="s">
        <v>669</v>
      </c>
      <c r="G236" s="97" t="s">
        <v>449</v>
      </c>
      <c r="H236" s="84" t="s">
        <v>637</v>
      </c>
      <c r="I236" s="84" t="s">
        <v>418</v>
      </c>
      <c r="J236" s="84"/>
      <c r="K236" s="94">
        <v>6.1599999999998669</v>
      </c>
      <c r="L236" s="97" t="s">
        <v>182</v>
      </c>
      <c r="M236" s="98">
        <v>2.5000000000000001E-2</v>
      </c>
      <c r="N236" s="98">
        <v>4.4099999999998661E-2</v>
      </c>
      <c r="O236" s="94">
        <v>18294999.909820002</v>
      </c>
      <c r="P236" s="96">
        <v>89.15</v>
      </c>
      <c r="Q236" s="149">
        <v>433.56643734132035</v>
      </c>
      <c r="R236" s="94">
        <v>16743.559483964</v>
      </c>
      <c r="S236" s="95">
        <v>2.9799474392030456E-2</v>
      </c>
      <c r="T236" s="95">
        <v>2.179605690543034E-3</v>
      </c>
      <c r="U236" s="95">
        <f>R236/'סכום נכסי הקרן'!$C$42</f>
        <v>2.5548813491783559E-4</v>
      </c>
    </row>
    <row r="237" spans="2:21" s="140" customFormat="1">
      <c r="B237" s="87" t="s">
        <v>898</v>
      </c>
      <c r="C237" s="84" t="s">
        <v>899</v>
      </c>
      <c r="D237" s="97" t="s">
        <v>140</v>
      </c>
      <c r="E237" s="97" t="s">
        <v>366</v>
      </c>
      <c r="F237" s="84" t="s">
        <v>669</v>
      </c>
      <c r="G237" s="97" t="s">
        <v>449</v>
      </c>
      <c r="H237" s="84" t="s">
        <v>637</v>
      </c>
      <c r="I237" s="84" t="s">
        <v>418</v>
      </c>
      <c r="J237" s="84"/>
      <c r="K237" s="94">
        <v>4.7600000000006375</v>
      </c>
      <c r="L237" s="97" t="s">
        <v>182</v>
      </c>
      <c r="M237" s="98">
        <v>3.5499999999999997E-2</v>
      </c>
      <c r="N237" s="98">
        <v>3.6200000000005741E-2</v>
      </c>
      <c r="O237" s="94">
        <v>8800111.6903990004</v>
      </c>
      <c r="P237" s="96">
        <v>99.78</v>
      </c>
      <c r="Q237" s="149">
        <v>156.20198434084969</v>
      </c>
      <c r="R237" s="94">
        <v>8936.9530376530038</v>
      </c>
      <c r="S237" s="95">
        <v>1.2383465596071959E-2</v>
      </c>
      <c r="T237" s="95">
        <v>1.1633747122671387E-3</v>
      </c>
      <c r="U237" s="95">
        <f>R237/'סכום נכסי הקרן'!$C$42</f>
        <v>1.3636798469435655E-4</v>
      </c>
    </row>
    <row r="238" spans="2:21" s="140" customFormat="1">
      <c r="B238" s="87" t="s">
        <v>900</v>
      </c>
      <c r="C238" s="84" t="s">
        <v>901</v>
      </c>
      <c r="D238" s="97" t="s">
        <v>140</v>
      </c>
      <c r="E238" s="97" t="s">
        <v>366</v>
      </c>
      <c r="F238" s="84" t="s">
        <v>902</v>
      </c>
      <c r="G238" s="97" t="s">
        <v>417</v>
      </c>
      <c r="H238" s="84" t="s">
        <v>637</v>
      </c>
      <c r="I238" s="84" t="s">
        <v>418</v>
      </c>
      <c r="J238" s="84"/>
      <c r="K238" s="94">
        <v>5.169999999999769</v>
      </c>
      <c r="L238" s="97" t="s">
        <v>182</v>
      </c>
      <c r="M238" s="98">
        <v>3.9E-2</v>
      </c>
      <c r="N238" s="98">
        <v>4.7999999999997413E-2</v>
      </c>
      <c r="O238" s="94">
        <v>13671674.358809998</v>
      </c>
      <c r="P238" s="96">
        <v>96.11</v>
      </c>
      <c r="Q238" s="84"/>
      <c r="R238" s="94">
        <v>13139.846226253001</v>
      </c>
      <c r="S238" s="95">
        <v>3.2482773073273297E-2</v>
      </c>
      <c r="T238" s="95">
        <v>1.710489554806483E-3</v>
      </c>
      <c r="U238" s="95">
        <f>R238/'סכום נכסי הקרן'!$C$42</f>
        <v>2.0049947017942922E-4</v>
      </c>
    </row>
    <row r="239" spans="2:21" s="140" customFormat="1">
      <c r="B239" s="87" t="s">
        <v>903</v>
      </c>
      <c r="C239" s="84" t="s">
        <v>904</v>
      </c>
      <c r="D239" s="97" t="s">
        <v>140</v>
      </c>
      <c r="E239" s="97" t="s">
        <v>366</v>
      </c>
      <c r="F239" s="84" t="s">
        <v>905</v>
      </c>
      <c r="G239" s="97" t="s">
        <v>449</v>
      </c>
      <c r="H239" s="84" t="s">
        <v>637</v>
      </c>
      <c r="I239" s="84" t="s">
        <v>418</v>
      </c>
      <c r="J239" s="84"/>
      <c r="K239" s="94">
        <v>1.9699999999996745</v>
      </c>
      <c r="L239" s="97" t="s">
        <v>182</v>
      </c>
      <c r="M239" s="98">
        <v>1.72E-2</v>
      </c>
      <c r="N239" s="98">
        <v>1.0599999999997714E-2</v>
      </c>
      <c r="O239" s="94">
        <v>11233419.424327001</v>
      </c>
      <c r="P239" s="96">
        <v>101.3</v>
      </c>
      <c r="Q239" s="84"/>
      <c r="R239" s="94">
        <v>11379.453876810003</v>
      </c>
      <c r="S239" s="95">
        <v>3.428113147718298E-2</v>
      </c>
      <c r="T239" s="95">
        <v>1.481329131295031E-3</v>
      </c>
      <c r="U239" s="95">
        <f>R239/'סכום נכסי הקרן'!$C$42</f>
        <v>1.7363783669500964E-4</v>
      </c>
    </row>
    <row r="240" spans="2:21" s="140" customFormat="1">
      <c r="B240" s="87" t="s">
        <v>906</v>
      </c>
      <c r="C240" s="84" t="s">
        <v>907</v>
      </c>
      <c r="D240" s="97" t="s">
        <v>140</v>
      </c>
      <c r="E240" s="97" t="s">
        <v>366</v>
      </c>
      <c r="F240" s="84" t="s">
        <v>905</v>
      </c>
      <c r="G240" s="97" t="s">
        <v>449</v>
      </c>
      <c r="H240" s="84" t="s">
        <v>637</v>
      </c>
      <c r="I240" s="84" t="s">
        <v>418</v>
      </c>
      <c r="J240" s="84"/>
      <c r="K240" s="94">
        <v>3.3500000000002399</v>
      </c>
      <c r="L240" s="97" t="s">
        <v>182</v>
      </c>
      <c r="M240" s="98">
        <v>2.1600000000000001E-2</v>
      </c>
      <c r="N240" s="98">
        <v>2.5000000000000647E-2</v>
      </c>
      <c r="O240" s="94">
        <v>7812661.9515189985</v>
      </c>
      <c r="P240" s="96">
        <v>98.97</v>
      </c>
      <c r="Q240" s="84"/>
      <c r="R240" s="94">
        <v>7732.1915307089985</v>
      </c>
      <c r="S240" s="95">
        <v>9.839215689422226E-3</v>
      </c>
      <c r="T240" s="95">
        <v>1.0065439595949072E-3</v>
      </c>
      <c r="U240" s="95">
        <f>R240/'סכום נכסי הקרן'!$C$42</f>
        <v>1.1798466120064423E-4</v>
      </c>
    </row>
    <row r="241" spans="2:21" s="140" customFormat="1">
      <c r="B241" s="87" t="s">
        <v>908</v>
      </c>
      <c r="C241" s="84" t="s">
        <v>909</v>
      </c>
      <c r="D241" s="97" t="s">
        <v>140</v>
      </c>
      <c r="E241" s="97" t="s">
        <v>366</v>
      </c>
      <c r="F241" s="84" t="s">
        <v>852</v>
      </c>
      <c r="G241" s="97" t="s">
        <v>171</v>
      </c>
      <c r="H241" s="84" t="s">
        <v>637</v>
      </c>
      <c r="I241" s="84" t="s">
        <v>180</v>
      </c>
      <c r="J241" s="84"/>
      <c r="K241" s="94">
        <v>2.6700000000007811</v>
      </c>
      <c r="L241" s="97" t="s">
        <v>182</v>
      </c>
      <c r="M241" s="98">
        <v>2.4E-2</v>
      </c>
      <c r="N241" s="98">
        <v>2.6200000000006603E-2</v>
      </c>
      <c r="O241" s="94">
        <v>6228126.903717</v>
      </c>
      <c r="P241" s="96">
        <v>99.69</v>
      </c>
      <c r="Q241" s="84"/>
      <c r="R241" s="94">
        <v>6208.8197095450005</v>
      </c>
      <c r="S241" s="95">
        <v>1.6097428230852463E-2</v>
      </c>
      <c r="T241" s="95">
        <v>8.0823786503944595E-4</v>
      </c>
      <c r="U241" s="95">
        <f>R241/'סכום נכסי הקרן'!$C$42</f>
        <v>9.4739697920982429E-5</v>
      </c>
    </row>
    <row r="242" spans="2:21" s="140" customFormat="1">
      <c r="B242" s="87" t="s">
        <v>910</v>
      </c>
      <c r="C242" s="84" t="s">
        <v>911</v>
      </c>
      <c r="D242" s="97" t="s">
        <v>140</v>
      </c>
      <c r="E242" s="97" t="s">
        <v>366</v>
      </c>
      <c r="F242" s="84" t="s">
        <v>912</v>
      </c>
      <c r="G242" s="97" t="s">
        <v>417</v>
      </c>
      <c r="H242" s="84" t="s">
        <v>637</v>
      </c>
      <c r="I242" s="84" t="s">
        <v>418</v>
      </c>
      <c r="J242" s="84"/>
      <c r="K242" s="94">
        <v>1.5299999999999636</v>
      </c>
      <c r="L242" s="97" t="s">
        <v>182</v>
      </c>
      <c r="M242" s="98">
        <v>5.0999999999999997E-2</v>
      </c>
      <c r="N242" s="98">
        <v>3.0999999999998192E-2</v>
      </c>
      <c r="O242" s="94">
        <v>27630003.699752003</v>
      </c>
      <c r="P242" s="96">
        <v>104.4</v>
      </c>
      <c r="Q242" s="84"/>
      <c r="R242" s="94">
        <v>28845.722944702</v>
      </c>
      <c r="S242" s="95">
        <v>3.4337915490899151E-2</v>
      </c>
      <c r="T242" s="95">
        <v>3.7550140959164416E-3</v>
      </c>
      <c r="U242" s="95">
        <f>R242/'סכום נכסי הקרן'!$C$42</f>
        <v>4.4015371776573762E-4</v>
      </c>
    </row>
    <row r="243" spans="2:21" s="140" customFormat="1">
      <c r="B243" s="87" t="s">
        <v>913</v>
      </c>
      <c r="C243" s="84" t="s">
        <v>914</v>
      </c>
      <c r="D243" s="97" t="s">
        <v>140</v>
      </c>
      <c r="E243" s="97" t="s">
        <v>366</v>
      </c>
      <c r="F243" s="84" t="s">
        <v>915</v>
      </c>
      <c r="G243" s="97" t="s">
        <v>417</v>
      </c>
      <c r="H243" s="84" t="s">
        <v>637</v>
      </c>
      <c r="I243" s="84" t="s">
        <v>418</v>
      </c>
      <c r="J243" s="84"/>
      <c r="K243" s="94">
        <v>5.3599999995709799</v>
      </c>
      <c r="L243" s="97" t="s">
        <v>182</v>
      </c>
      <c r="M243" s="98">
        <v>2.6200000000000001E-2</v>
      </c>
      <c r="N243" s="98">
        <v>3.7499999996804922E-2</v>
      </c>
      <c r="O243" s="94">
        <v>41737.373312999996</v>
      </c>
      <c r="P243" s="96">
        <v>94.3</v>
      </c>
      <c r="Q243" s="149">
        <v>0.54675961607835988</v>
      </c>
      <c r="R243" s="94">
        <v>39.905101017000007</v>
      </c>
      <c r="S243" s="95">
        <v>1.6490597836806294E-4</v>
      </c>
      <c r="T243" s="95">
        <v>5.1946771140061149E-6</v>
      </c>
      <c r="U243" s="95">
        <f>R243/'סכום נכסי הקרן'!$C$42</f>
        <v>6.0890755291941337E-7</v>
      </c>
    </row>
    <row r="244" spans="2:21" s="140" customFormat="1">
      <c r="B244" s="87" t="s">
        <v>916</v>
      </c>
      <c r="C244" s="84" t="s">
        <v>917</v>
      </c>
      <c r="D244" s="97" t="s">
        <v>140</v>
      </c>
      <c r="E244" s="97" t="s">
        <v>366</v>
      </c>
      <c r="F244" s="84" t="s">
        <v>915</v>
      </c>
      <c r="G244" s="97" t="s">
        <v>417</v>
      </c>
      <c r="H244" s="84" t="s">
        <v>637</v>
      </c>
      <c r="I244" s="84" t="s">
        <v>418</v>
      </c>
      <c r="J244" s="84"/>
      <c r="K244" s="94">
        <v>3.510000000000395</v>
      </c>
      <c r="L244" s="97" t="s">
        <v>182</v>
      </c>
      <c r="M244" s="98">
        <v>3.3500000000000002E-2</v>
      </c>
      <c r="N244" s="98">
        <v>2.4400000000001656E-2</v>
      </c>
      <c r="O244" s="94">
        <v>7204761.3114519985</v>
      </c>
      <c r="P244" s="96">
        <v>104.08</v>
      </c>
      <c r="Q244" s="84"/>
      <c r="R244" s="94">
        <v>7498.7155762039993</v>
      </c>
      <c r="S244" s="95">
        <v>1.4978078500313081E-2</v>
      </c>
      <c r="T244" s="95">
        <v>9.7615104824702776E-4</v>
      </c>
      <c r="U244" s="95">
        <f>R244/'סכום נכסי הקרן'!$C$42</f>
        <v>1.1442207725773931E-4</v>
      </c>
    </row>
    <row r="245" spans="2:21" s="140" customFormat="1">
      <c r="B245" s="87" t="s">
        <v>918</v>
      </c>
      <c r="C245" s="84" t="s">
        <v>919</v>
      </c>
      <c r="D245" s="97" t="s">
        <v>140</v>
      </c>
      <c r="E245" s="97" t="s">
        <v>366</v>
      </c>
      <c r="F245" s="84" t="s">
        <v>636</v>
      </c>
      <c r="G245" s="97" t="s">
        <v>368</v>
      </c>
      <c r="H245" s="84" t="s">
        <v>683</v>
      </c>
      <c r="I245" s="84" t="s">
        <v>180</v>
      </c>
      <c r="J245" s="84"/>
      <c r="K245" s="94">
        <v>1.6599999999980235</v>
      </c>
      <c r="L245" s="97" t="s">
        <v>182</v>
      </c>
      <c r="M245" s="98">
        <v>2.9100000000000001E-2</v>
      </c>
      <c r="N245" s="98">
        <v>1.5199999999987336E-2</v>
      </c>
      <c r="O245" s="94">
        <v>1015215.7199430002</v>
      </c>
      <c r="P245" s="96">
        <v>102.65</v>
      </c>
      <c r="Q245" s="84"/>
      <c r="R245" s="94">
        <v>1042.118887391</v>
      </c>
      <c r="S245" s="95">
        <v>1.0517318497669072E-2</v>
      </c>
      <c r="T245" s="95">
        <v>1.3565862499877762E-4</v>
      </c>
      <c r="U245" s="95">
        <f>R245/'סכום נכסי הקרן'!$C$42</f>
        <v>1.5901577627933548E-5</v>
      </c>
    </row>
    <row r="246" spans="2:21" s="140" customFormat="1">
      <c r="B246" s="87" t="s">
        <v>920</v>
      </c>
      <c r="C246" s="84" t="s">
        <v>921</v>
      </c>
      <c r="D246" s="97" t="s">
        <v>140</v>
      </c>
      <c r="E246" s="97" t="s">
        <v>366</v>
      </c>
      <c r="F246" s="84" t="s">
        <v>686</v>
      </c>
      <c r="G246" s="97" t="s">
        <v>417</v>
      </c>
      <c r="H246" s="84" t="s">
        <v>683</v>
      </c>
      <c r="I246" s="84" t="s">
        <v>180</v>
      </c>
      <c r="J246" s="84"/>
      <c r="K246" s="94">
        <v>1.9100000000000001</v>
      </c>
      <c r="L246" s="97" t="s">
        <v>182</v>
      </c>
      <c r="M246" s="98">
        <v>0.05</v>
      </c>
      <c r="N246" s="98">
        <v>3.1799999999999995E-2</v>
      </c>
      <c r="O246" s="94">
        <v>1.85</v>
      </c>
      <c r="P246" s="96">
        <v>103.5</v>
      </c>
      <c r="Q246" s="84"/>
      <c r="R246" s="94">
        <v>1.9199999999999998E-3</v>
      </c>
      <c r="S246" s="95">
        <v>1.5102040816326532E-8</v>
      </c>
      <c r="T246" s="95">
        <v>2.4993747176940614E-10</v>
      </c>
      <c r="U246" s="95">
        <f>R246/'סכום נכסי הקרן'!$C$42</f>
        <v>2.9297069091673848E-11</v>
      </c>
    </row>
    <row r="247" spans="2:21" s="140" customFormat="1">
      <c r="B247" s="87" t="s">
        <v>922</v>
      </c>
      <c r="C247" s="84" t="s">
        <v>923</v>
      </c>
      <c r="D247" s="97" t="s">
        <v>140</v>
      </c>
      <c r="E247" s="97" t="s">
        <v>366</v>
      </c>
      <c r="F247" s="84" t="s">
        <v>686</v>
      </c>
      <c r="G247" s="97" t="s">
        <v>417</v>
      </c>
      <c r="H247" s="84" t="s">
        <v>683</v>
      </c>
      <c r="I247" s="84" t="s">
        <v>180</v>
      </c>
      <c r="J247" s="84"/>
      <c r="K247" s="94">
        <v>2.3199999987577495</v>
      </c>
      <c r="L247" s="97" t="s">
        <v>182</v>
      </c>
      <c r="M247" s="98">
        <v>4.6500000000000007E-2</v>
      </c>
      <c r="N247" s="98">
        <v>3.4999999997956818E-2</v>
      </c>
      <c r="O247" s="94">
        <v>2382.3732160000004</v>
      </c>
      <c r="P247" s="96">
        <v>102.72</v>
      </c>
      <c r="Q247" s="84"/>
      <c r="R247" s="94">
        <v>2.4471713469999998</v>
      </c>
      <c r="S247" s="95">
        <v>1.4798188620227757E-5</v>
      </c>
      <c r="T247" s="95">
        <v>3.1856240596651674E-7</v>
      </c>
      <c r="U247" s="95">
        <f>R247/'סכום נכסי הקרן'!$C$42</f>
        <v>3.7341118766783108E-8</v>
      </c>
    </row>
    <row r="248" spans="2:21" s="140" customFormat="1">
      <c r="B248" s="87" t="s">
        <v>924</v>
      </c>
      <c r="C248" s="84" t="s">
        <v>925</v>
      </c>
      <c r="D248" s="97" t="s">
        <v>140</v>
      </c>
      <c r="E248" s="97" t="s">
        <v>366</v>
      </c>
      <c r="F248" s="84" t="s">
        <v>926</v>
      </c>
      <c r="G248" s="97" t="s">
        <v>481</v>
      </c>
      <c r="H248" s="84" t="s">
        <v>683</v>
      </c>
      <c r="I248" s="84" t="s">
        <v>180</v>
      </c>
      <c r="J248" s="84"/>
      <c r="K248" s="94">
        <v>6.1899999999967372</v>
      </c>
      <c r="L248" s="97" t="s">
        <v>182</v>
      </c>
      <c r="M248" s="98">
        <v>3.27E-2</v>
      </c>
      <c r="N248" s="98">
        <v>3.4899999999984908E-2</v>
      </c>
      <c r="O248" s="94">
        <v>3917404.7565859989</v>
      </c>
      <c r="P248" s="96">
        <v>99.11</v>
      </c>
      <c r="Q248" s="84"/>
      <c r="R248" s="94">
        <v>3882.5399191140004</v>
      </c>
      <c r="S248" s="95">
        <v>1.7566837473479816E-2</v>
      </c>
      <c r="T248" s="95">
        <v>5.0541261011830625E-4</v>
      </c>
      <c r="U248" s="95">
        <f>R248/'סכום נכסי הקרן'!$C$42</f>
        <v>5.9243250136179526E-5</v>
      </c>
    </row>
    <row r="249" spans="2:21" s="140" customFormat="1">
      <c r="B249" s="87" t="s">
        <v>927</v>
      </c>
      <c r="C249" s="84" t="s">
        <v>928</v>
      </c>
      <c r="D249" s="97" t="s">
        <v>140</v>
      </c>
      <c r="E249" s="97" t="s">
        <v>366</v>
      </c>
      <c r="F249" s="84" t="s">
        <v>929</v>
      </c>
      <c r="G249" s="97" t="s">
        <v>930</v>
      </c>
      <c r="H249" s="84" t="s">
        <v>713</v>
      </c>
      <c r="I249" s="84" t="s">
        <v>180</v>
      </c>
      <c r="J249" s="84"/>
      <c r="K249" s="94">
        <v>5.7800000000004061</v>
      </c>
      <c r="L249" s="97" t="s">
        <v>182</v>
      </c>
      <c r="M249" s="98">
        <v>4.4500000000000005E-2</v>
      </c>
      <c r="N249" s="98">
        <v>4.1400000000002948E-2</v>
      </c>
      <c r="O249" s="94">
        <v>13455595.046283001</v>
      </c>
      <c r="P249" s="96">
        <v>102.01</v>
      </c>
      <c r="Q249" s="84"/>
      <c r="R249" s="94">
        <v>13726.052655871006</v>
      </c>
      <c r="S249" s="95">
        <v>4.521369303186492E-2</v>
      </c>
      <c r="T249" s="95">
        <v>1.7867994261365325E-3</v>
      </c>
      <c r="U249" s="95">
        <f>R249/'סכום נכסי הקרן'!$C$42</f>
        <v>2.0944432969531576E-4</v>
      </c>
    </row>
    <row r="250" spans="2:21" s="140" customFormat="1">
      <c r="B250" s="87" t="s">
        <v>931</v>
      </c>
      <c r="C250" s="84" t="s">
        <v>932</v>
      </c>
      <c r="D250" s="97" t="s">
        <v>140</v>
      </c>
      <c r="E250" s="97" t="s">
        <v>366</v>
      </c>
      <c r="F250" s="84" t="s">
        <v>933</v>
      </c>
      <c r="G250" s="97" t="s">
        <v>417</v>
      </c>
      <c r="H250" s="84" t="s">
        <v>713</v>
      </c>
      <c r="I250" s="84" t="s">
        <v>180</v>
      </c>
      <c r="J250" s="84"/>
      <c r="K250" s="94">
        <v>4.250000000000246</v>
      </c>
      <c r="L250" s="97" t="s">
        <v>182</v>
      </c>
      <c r="M250" s="98">
        <v>4.2000000000000003E-2</v>
      </c>
      <c r="N250" s="98">
        <v>7.8500000000005607E-2</v>
      </c>
      <c r="O250" s="94">
        <v>11710775.428978</v>
      </c>
      <c r="P250" s="96">
        <v>87.55</v>
      </c>
      <c r="Q250" s="84"/>
      <c r="R250" s="94">
        <v>10252.783758757998</v>
      </c>
      <c r="S250" s="95">
        <v>1.9190273140501885E-2</v>
      </c>
      <c r="T250" s="95">
        <v>1.3346639850325016E-3</v>
      </c>
      <c r="U250" s="95">
        <f>R250/'סכום נכסי הקרן'!$C$42</f>
        <v>1.5644610112621073E-4</v>
      </c>
    </row>
    <row r="251" spans="2:21" s="140" customFormat="1">
      <c r="B251" s="87" t="s">
        <v>934</v>
      </c>
      <c r="C251" s="84" t="s">
        <v>935</v>
      </c>
      <c r="D251" s="97" t="s">
        <v>140</v>
      </c>
      <c r="E251" s="97" t="s">
        <v>366</v>
      </c>
      <c r="F251" s="84" t="s">
        <v>933</v>
      </c>
      <c r="G251" s="97" t="s">
        <v>417</v>
      </c>
      <c r="H251" s="84" t="s">
        <v>713</v>
      </c>
      <c r="I251" s="84" t="s">
        <v>180</v>
      </c>
      <c r="J251" s="84"/>
      <c r="K251" s="94">
        <v>4.8900000000003718</v>
      </c>
      <c r="L251" s="97" t="s">
        <v>182</v>
      </c>
      <c r="M251" s="98">
        <v>3.2500000000000001E-2</v>
      </c>
      <c r="N251" s="98">
        <v>6.230000000000406E-2</v>
      </c>
      <c r="O251" s="94">
        <v>19065356.445852004</v>
      </c>
      <c r="P251" s="96">
        <v>88.11</v>
      </c>
      <c r="Q251" s="84"/>
      <c r="R251" s="94">
        <v>16798.485567566</v>
      </c>
      <c r="S251" s="95">
        <v>2.5412377183606831E-2</v>
      </c>
      <c r="T251" s="95">
        <v>2.1867557355793252E-3</v>
      </c>
      <c r="U251" s="95">
        <f>R251/'סכום נכסי הקרן'!$C$42</f>
        <v>2.5632624599399332E-4</v>
      </c>
    </row>
    <row r="252" spans="2:21" s="140" customFormat="1">
      <c r="B252" s="87" t="s">
        <v>936</v>
      </c>
      <c r="C252" s="84" t="s">
        <v>937</v>
      </c>
      <c r="D252" s="97" t="s">
        <v>140</v>
      </c>
      <c r="E252" s="97" t="s">
        <v>366</v>
      </c>
      <c r="F252" s="84" t="s">
        <v>718</v>
      </c>
      <c r="G252" s="97" t="s">
        <v>633</v>
      </c>
      <c r="H252" s="84" t="s">
        <v>713</v>
      </c>
      <c r="I252" s="84" t="s">
        <v>180</v>
      </c>
      <c r="J252" s="84"/>
      <c r="K252" s="94">
        <v>1.450000000000101</v>
      </c>
      <c r="L252" s="97" t="s">
        <v>182</v>
      </c>
      <c r="M252" s="98">
        <v>3.3000000000000002E-2</v>
      </c>
      <c r="N252" s="98">
        <v>3.2500000000011763E-2</v>
      </c>
      <c r="O252" s="94">
        <v>4439086.0178690003</v>
      </c>
      <c r="P252" s="96">
        <v>100.55</v>
      </c>
      <c r="Q252" s="84"/>
      <c r="R252" s="94">
        <v>4463.5008396989988</v>
      </c>
      <c r="S252" s="95">
        <v>9.7401958487650861E-3</v>
      </c>
      <c r="T252" s="95">
        <v>5.8103964328905689E-4</v>
      </c>
      <c r="U252" s="95">
        <f>R252/'סכום נכסי הקרן'!$C$42</f>
        <v>6.8108069005940535E-5</v>
      </c>
    </row>
    <row r="253" spans="2:21" s="140" customFormat="1">
      <c r="B253" s="87" t="s">
        <v>938</v>
      </c>
      <c r="C253" s="84" t="s">
        <v>939</v>
      </c>
      <c r="D253" s="97" t="s">
        <v>140</v>
      </c>
      <c r="E253" s="97" t="s">
        <v>366</v>
      </c>
      <c r="F253" s="84" t="s">
        <v>724</v>
      </c>
      <c r="G253" s="97" t="s">
        <v>534</v>
      </c>
      <c r="H253" s="84" t="s">
        <v>713</v>
      </c>
      <c r="I253" s="84" t="s">
        <v>418</v>
      </c>
      <c r="J253" s="84"/>
      <c r="K253" s="94">
        <v>1.9200000000002355</v>
      </c>
      <c r="L253" s="97" t="s">
        <v>182</v>
      </c>
      <c r="M253" s="98">
        <v>0.06</v>
      </c>
      <c r="N253" s="98">
        <v>2.2000000000002767E-2</v>
      </c>
      <c r="O253" s="94">
        <v>10753361.663347</v>
      </c>
      <c r="P253" s="96">
        <v>107.39</v>
      </c>
      <c r="Q253" s="84"/>
      <c r="R253" s="94">
        <v>11548.034731559002</v>
      </c>
      <c r="S253" s="95">
        <v>2.6207029553328598E-2</v>
      </c>
      <c r="T253" s="95">
        <v>1.5032742732870572E-3</v>
      </c>
      <c r="U253" s="95">
        <f>R253/'סכום נכסי הקרן'!$C$42</f>
        <v>1.7621019343934031E-4</v>
      </c>
    </row>
    <row r="254" spans="2:21" s="140" customFormat="1">
      <c r="B254" s="87" t="s">
        <v>940</v>
      </c>
      <c r="C254" s="84" t="s">
        <v>941</v>
      </c>
      <c r="D254" s="97" t="s">
        <v>140</v>
      </c>
      <c r="E254" s="97" t="s">
        <v>366</v>
      </c>
      <c r="F254" s="84" t="s">
        <v>724</v>
      </c>
      <c r="G254" s="97" t="s">
        <v>534</v>
      </c>
      <c r="H254" s="84" t="s">
        <v>713</v>
      </c>
      <c r="I254" s="84" t="s">
        <v>418</v>
      </c>
      <c r="J254" s="84"/>
      <c r="K254" s="94">
        <v>3.4699999999739313</v>
      </c>
      <c r="L254" s="97" t="s">
        <v>182</v>
      </c>
      <c r="M254" s="98">
        <v>5.9000000000000004E-2</v>
      </c>
      <c r="N254" s="98">
        <v>3.2899999999817735E-2</v>
      </c>
      <c r="O254" s="94">
        <v>172676.01519000001</v>
      </c>
      <c r="P254" s="96">
        <v>109.3</v>
      </c>
      <c r="Q254" s="84"/>
      <c r="R254" s="94">
        <v>188.73488553599998</v>
      </c>
      <c r="S254" s="95">
        <v>1.9416001501097995E-4</v>
      </c>
      <c r="T254" s="95">
        <v>2.4568708398727136E-5</v>
      </c>
      <c r="U254" s="95">
        <f>R254/'סכום נכסי הקרן'!$C$42</f>
        <v>2.8798848862277851E-6</v>
      </c>
    </row>
    <row r="255" spans="2:21" s="140" customFormat="1">
      <c r="B255" s="87" t="s">
        <v>942</v>
      </c>
      <c r="C255" s="84" t="s">
        <v>943</v>
      </c>
      <c r="D255" s="97" t="s">
        <v>140</v>
      </c>
      <c r="E255" s="97" t="s">
        <v>366</v>
      </c>
      <c r="F255" s="84" t="s">
        <v>727</v>
      </c>
      <c r="G255" s="97" t="s">
        <v>417</v>
      </c>
      <c r="H255" s="84" t="s">
        <v>713</v>
      </c>
      <c r="I255" s="84" t="s">
        <v>418</v>
      </c>
      <c r="J255" s="84"/>
      <c r="K255" s="94">
        <v>3.900000033861029</v>
      </c>
      <c r="L255" s="97" t="s">
        <v>182</v>
      </c>
      <c r="M255" s="98">
        <v>6.9000000000000006E-2</v>
      </c>
      <c r="N255" s="98">
        <v>0.11090000106961018</v>
      </c>
      <c r="O255" s="94">
        <v>57.705983000000018</v>
      </c>
      <c r="P255" s="96">
        <v>87</v>
      </c>
      <c r="Q255" s="84"/>
      <c r="R255" s="94">
        <v>5.0205207000000002E-2</v>
      </c>
      <c r="S255" s="95">
        <v>8.7227002498635827E-8</v>
      </c>
      <c r="T255" s="95">
        <v>6.5355013058540073E-9</v>
      </c>
      <c r="U255" s="95">
        <f>R255/'סכום נכסי הקרן'!$C$42</f>
        <v>7.6607573866707698E-10</v>
      </c>
    </row>
    <row r="256" spans="2:21" s="140" customFormat="1">
      <c r="B256" s="87" t="s">
        <v>944</v>
      </c>
      <c r="C256" s="84" t="s">
        <v>945</v>
      </c>
      <c r="D256" s="97" t="s">
        <v>140</v>
      </c>
      <c r="E256" s="97" t="s">
        <v>366</v>
      </c>
      <c r="F256" s="84" t="s">
        <v>946</v>
      </c>
      <c r="G256" s="97" t="s">
        <v>417</v>
      </c>
      <c r="H256" s="84" t="s">
        <v>713</v>
      </c>
      <c r="I256" s="84" t="s">
        <v>180</v>
      </c>
      <c r="J256" s="84"/>
      <c r="K256" s="94">
        <v>3.6500000000003987</v>
      </c>
      <c r="L256" s="97" t="s">
        <v>182</v>
      </c>
      <c r="M256" s="98">
        <v>4.5999999999999999E-2</v>
      </c>
      <c r="N256" s="98">
        <v>0.11510000000000487</v>
      </c>
      <c r="O256" s="94">
        <v>6901569.4054880003</v>
      </c>
      <c r="P256" s="96">
        <v>79.849999999999994</v>
      </c>
      <c r="Q256" s="84"/>
      <c r="R256" s="94">
        <v>5510.9031742320003</v>
      </c>
      <c r="S256" s="95">
        <v>2.727893045647431E-2</v>
      </c>
      <c r="T256" s="95">
        <v>7.1738604506955278E-4</v>
      </c>
      <c r="U256" s="95">
        <f>R256/'סכום נכסי הקרן'!$C$42</f>
        <v>8.4090266173437325E-5</v>
      </c>
    </row>
    <row r="257" spans="2:21" s="140" customFormat="1">
      <c r="B257" s="87" t="s">
        <v>947</v>
      </c>
      <c r="C257" s="84" t="s">
        <v>948</v>
      </c>
      <c r="D257" s="97" t="s">
        <v>140</v>
      </c>
      <c r="E257" s="97" t="s">
        <v>366</v>
      </c>
      <c r="F257" s="84" t="s">
        <v>949</v>
      </c>
      <c r="G257" s="97" t="s">
        <v>633</v>
      </c>
      <c r="H257" s="84" t="s">
        <v>950</v>
      </c>
      <c r="I257" s="84" t="s">
        <v>418</v>
      </c>
      <c r="J257" s="84"/>
      <c r="K257" s="94">
        <v>1.2199999999996827</v>
      </c>
      <c r="L257" s="97" t="s">
        <v>182</v>
      </c>
      <c r="M257" s="98">
        <v>4.7E-2</v>
      </c>
      <c r="N257" s="98">
        <v>3.3999999999969381E-2</v>
      </c>
      <c r="O257" s="94">
        <v>1792735.5847730006</v>
      </c>
      <c r="P257" s="96">
        <v>102</v>
      </c>
      <c r="Q257" s="84"/>
      <c r="R257" s="94">
        <v>1828.590235789</v>
      </c>
      <c r="S257" s="95">
        <v>2.7127148471894378E-2</v>
      </c>
      <c r="T257" s="95">
        <v>2.3803813564339841E-4</v>
      </c>
      <c r="U257" s="95">
        <f>R257/'סכום נכסי הקרן'!$C$42</f>
        <v>2.7902257540765892E-5</v>
      </c>
    </row>
    <row r="258" spans="2:21" s="140" customFormat="1">
      <c r="B258" s="83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94"/>
      <c r="P258" s="96"/>
      <c r="Q258" s="84"/>
      <c r="R258" s="84"/>
      <c r="S258" s="84"/>
      <c r="T258" s="95"/>
      <c r="U258" s="84"/>
    </row>
    <row r="259" spans="2:21" s="140" customFormat="1">
      <c r="B259" s="102" t="s">
        <v>54</v>
      </c>
      <c r="C259" s="82"/>
      <c r="D259" s="82"/>
      <c r="E259" s="82"/>
      <c r="F259" s="82"/>
      <c r="G259" s="82"/>
      <c r="H259" s="82"/>
      <c r="I259" s="82"/>
      <c r="J259" s="82"/>
      <c r="K259" s="91">
        <v>4.3532895762397743</v>
      </c>
      <c r="L259" s="82"/>
      <c r="M259" s="82"/>
      <c r="N259" s="104">
        <v>5.8391323245390092E-2</v>
      </c>
      <c r="O259" s="91"/>
      <c r="P259" s="93"/>
      <c r="Q259" s="82"/>
      <c r="R259" s="91">
        <v>142495.29798874201</v>
      </c>
      <c r="S259" s="82"/>
      <c r="T259" s="92">
        <v>1.8549434644965793E-2</v>
      </c>
      <c r="U259" s="92">
        <f>R259/'סכום נכסי הקרן'!$C$42</f>
        <v>2.17432009917439E-3</v>
      </c>
    </row>
    <row r="260" spans="2:21" s="140" customFormat="1">
      <c r="B260" s="87" t="s">
        <v>951</v>
      </c>
      <c r="C260" s="84" t="s">
        <v>952</v>
      </c>
      <c r="D260" s="97" t="s">
        <v>140</v>
      </c>
      <c r="E260" s="97" t="s">
        <v>366</v>
      </c>
      <c r="F260" s="84" t="s">
        <v>953</v>
      </c>
      <c r="G260" s="97" t="s">
        <v>930</v>
      </c>
      <c r="H260" s="84" t="s">
        <v>432</v>
      </c>
      <c r="I260" s="84" t="s">
        <v>418</v>
      </c>
      <c r="J260" s="84"/>
      <c r="K260" s="94">
        <v>3.4999999999999831</v>
      </c>
      <c r="L260" s="97" t="s">
        <v>182</v>
      </c>
      <c r="M260" s="98">
        <v>3.49E-2</v>
      </c>
      <c r="N260" s="98">
        <v>4.8599999999999907E-2</v>
      </c>
      <c r="O260" s="94">
        <v>61514114.099755004</v>
      </c>
      <c r="P260" s="96">
        <v>99.95</v>
      </c>
      <c r="Q260" s="84"/>
      <c r="R260" s="94">
        <v>61483.355593482011</v>
      </c>
      <c r="S260" s="95">
        <v>2.8921690163904838E-2</v>
      </c>
      <c r="T260" s="95">
        <v>8.0036429442365987E-3</v>
      </c>
      <c r="U260" s="95">
        <f>R260/'סכום נכסי הקרן'!$C$42</f>
        <v>9.3816776917197628E-4</v>
      </c>
    </row>
    <row r="261" spans="2:21" s="140" customFormat="1">
      <c r="B261" s="87" t="s">
        <v>954</v>
      </c>
      <c r="C261" s="84" t="s">
        <v>955</v>
      </c>
      <c r="D261" s="97" t="s">
        <v>140</v>
      </c>
      <c r="E261" s="97" t="s">
        <v>366</v>
      </c>
      <c r="F261" s="84" t="s">
        <v>956</v>
      </c>
      <c r="G261" s="97" t="s">
        <v>930</v>
      </c>
      <c r="H261" s="84" t="s">
        <v>637</v>
      </c>
      <c r="I261" s="84" t="s">
        <v>180</v>
      </c>
      <c r="J261" s="84"/>
      <c r="K261" s="94">
        <v>5.1600000000001547</v>
      </c>
      <c r="L261" s="97" t="s">
        <v>182</v>
      </c>
      <c r="M261" s="98">
        <v>4.6900000000000004E-2</v>
      </c>
      <c r="N261" s="98">
        <v>6.7199999999999219E-2</v>
      </c>
      <c r="O261" s="94">
        <v>5261511.5987850009</v>
      </c>
      <c r="P261" s="96">
        <v>97.89</v>
      </c>
      <c r="Q261" s="84"/>
      <c r="R261" s="94">
        <v>5150.4939433950012</v>
      </c>
      <c r="S261" s="95">
        <v>2.3435838980656542E-3</v>
      </c>
      <c r="T261" s="95">
        <v>6.7046949717488832E-4</v>
      </c>
      <c r="U261" s="95">
        <f>R261/'סכום נכסי הקרן'!$C$42</f>
        <v>7.8590821310359937E-5</v>
      </c>
    </row>
    <row r="262" spans="2:21" s="140" customFormat="1">
      <c r="B262" s="87" t="s">
        <v>957</v>
      </c>
      <c r="C262" s="84" t="s">
        <v>958</v>
      </c>
      <c r="D262" s="97" t="s">
        <v>140</v>
      </c>
      <c r="E262" s="97" t="s">
        <v>366</v>
      </c>
      <c r="F262" s="84" t="s">
        <v>956</v>
      </c>
      <c r="G262" s="97" t="s">
        <v>930</v>
      </c>
      <c r="H262" s="84" t="s">
        <v>637</v>
      </c>
      <c r="I262" s="84" t="s">
        <v>180</v>
      </c>
      <c r="J262" s="84"/>
      <c r="K262" s="94">
        <v>5.2599999999998106</v>
      </c>
      <c r="L262" s="97" t="s">
        <v>182</v>
      </c>
      <c r="M262" s="98">
        <v>4.6900000000000004E-2</v>
      </c>
      <c r="N262" s="98">
        <v>6.7199999999996929E-2</v>
      </c>
      <c r="O262" s="94">
        <v>66999725.743027017</v>
      </c>
      <c r="P262" s="96">
        <v>99.46</v>
      </c>
      <c r="Q262" s="84"/>
      <c r="R262" s="94">
        <v>66637.927377840984</v>
      </c>
      <c r="S262" s="95">
        <v>3.5752827721544131E-2</v>
      </c>
      <c r="T262" s="95">
        <v>8.6746432774848278E-3</v>
      </c>
      <c r="U262" s="95">
        <f>R262/'סכום נכסי הקרן'!$C$42</f>
        <v>1.0168208138096625E-3</v>
      </c>
    </row>
    <row r="263" spans="2:21" s="140" customFormat="1">
      <c r="B263" s="87" t="s">
        <v>959</v>
      </c>
      <c r="C263" s="84" t="s">
        <v>960</v>
      </c>
      <c r="D263" s="97" t="s">
        <v>140</v>
      </c>
      <c r="E263" s="97" t="s">
        <v>366</v>
      </c>
      <c r="F263" s="84" t="s">
        <v>724</v>
      </c>
      <c r="G263" s="97" t="s">
        <v>534</v>
      </c>
      <c r="H263" s="84" t="s">
        <v>713</v>
      </c>
      <c r="I263" s="84" t="s">
        <v>418</v>
      </c>
      <c r="J263" s="84"/>
      <c r="K263" s="94">
        <v>3.0400000000002203</v>
      </c>
      <c r="L263" s="97" t="s">
        <v>182</v>
      </c>
      <c r="M263" s="98">
        <v>6.7000000000000004E-2</v>
      </c>
      <c r="N263" s="98">
        <v>5.5100000000002994E-2</v>
      </c>
      <c r="O263" s="94">
        <v>9192267.3482369985</v>
      </c>
      <c r="P263" s="96">
        <v>100.34</v>
      </c>
      <c r="Q263" s="84"/>
      <c r="R263" s="94">
        <v>9223.5210740240018</v>
      </c>
      <c r="S263" s="95">
        <v>7.6328906808179366E-3</v>
      </c>
      <c r="T263" s="95">
        <v>1.2006789260694776E-3</v>
      </c>
      <c r="U263" s="95">
        <f>R263/'סכום נכסי הקרן'!$C$42</f>
        <v>1.4074069488239114E-4</v>
      </c>
    </row>
    <row r="264" spans="2:21" s="140" customFormat="1">
      <c r="B264" s="83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94"/>
      <c r="P264" s="96"/>
      <c r="Q264" s="84"/>
      <c r="R264" s="84"/>
      <c r="S264" s="84"/>
      <c r="T264" s="95"/>
      <c r="U264" s="84"/>
    </row>
    <row r="265" spans="2:21" s="140" customFormat="1">
      <c r="B265" s="81" t="s">
        <v>253</v>
      </c>
      <c r="C265" s="82"/>
      <c r="D265" s="82"/>
      <c r="E265" s="82"/>
      <c r="F265" s="82"/>
      <c r="G265" s="82"/>
      <c r="H265" s="82"/>
      <c r="I265" s="82"/>
      <c r="J265" s="82"/>
      <c r="K265" s="91">
        <v>4.8135897396712464</v>
      </c>
      <c r="L265" s="82"/>
      <c r="M265" s="82"/>
      <c r="N265" s="104">
        <v>5.3546177614495642E-2</v>
      </c>
      <c r="O265" s="91"/>
      <c r="P265" s="93"/>
      <c r="Q265" s="82"/>
      <c r="R265" s="91">
        <v>2520375.6377000008</v>
      </c>
      <c r="S265" s="82"/>
      <c r="T265" s="92">
        <v>0.32809183062288699</v>
      </c>
      <c r="U265" s="92">
        <f>R265/'סכום נכסי הקרן'!$C$42</f>
        <v>3.8458134997223163E-2</v>
      </c>
    </row>
    <row r="266" spans="2:21" s="140" customFormat="1">
      <c r="B266" s="102" t="s">
        <v>75</v>
      </c>
      <c r="C266" s="82"/>
      <c r="D266" s="82"/>
      <c r="E266" s="82"/>
      <c r="F266" s="82"/>
      <c r="G266" s="82"/>
      <c r="H266" s="82"/>
      <c r="I266" s="82"/>
      <c r="J266" s="82"/>
      <c r="K266" s="91">
        <v>7.4174372213928219</v>
      </c>
      <c r="L266" s="82"/>
      <c r="M266" s="82"/>
      <c r="N266" s="104">
        <v>6.2264946468880374E-2</v>
      </c>
      <c r="O266" s="91"/>
      <c r="P266" s="93"/>
      <c r="Q266" s="82"/>
      <c r="R266" s="91">
        <v>242030.20953999998</v>
      </c>
      <c r="S266" s="82"/>
      <c r="T266" s="92">
        <v>3.1506468054295418E-2</v>
      </c>
      <c r="U266" s="92">
        <f>R266/'סכום נכסי הקרן'!$C$42</f>
        <v>3.6931123808154583E-3</v>
      </c>
    </row>
    <row r="267" spans="2:21" s="140" customFormat="1">
      <c r="B267" s="87" t="s">
        <v>961</v>
      </c>
      <c r="C267" s="84" t="s">
        <v>962</v>
      </c>
      <c r="D267" s="97" t="s">
        <v>30</v>
      </c>
      <c r="E267" s="97" t="s">
        <v>963</v>
      </c>
      <c r="F267" s="84" t="s">
        <v>964</v>
      </c>
      <c r="G267" s="97" t="s">
        <v>965</v>
      </c>
      <c r="H267" s="84" t="s">
        <v>966</v>
      </c>
      <c r="I267" s="84" t="s">
        <v>967</v>
      </c>
      <c r="J267" s="84"/>
      <c r="K267" s="94">
        <v>4.4700000000000006</v>
      </c>
      <c r="L267" s="97" t="s">
        <v>181</v>
      </c>
      <c r="M267" s="98">
        <v>5.0819999999999997E-2</v>
      </c>
      <c r="N267" s="98">
        <v>5.0999999999999997E-2</v>
      </c>
      <c r="O267" s="94">
        <v>8612237.5999999996</v>
      </c>
      <c r="P267" s="96">
        <v>99.587000000000003</v>
      </c>
      <c r="Q267" s="84"/>
      <c r="R267" s="94">
        <v>32149.91231</v>
      </c>
      <c r="S267" s="95">
        <v>2.69132425E-2</v>
      </c>
      <c r="T267" s="95">
        <v>4.1851394793591193E-3</v>
      </c>
      <c r="U267" s="95">
        <f>R267/'סכום נכסי הקרן'!$C$42</f>
        <v>4.9057198033194049E-4</v>
      </c>
    </row>
    <row r="268" spans="2:21" s="140" customFormat="1">
      <c r="B268" s="87" t="s">
        <v>968</v>
      </c>
      <c r="C268" s="84" t="s">
        <v>969</v>
      </c>
      <c r="D268" s="97" t="s">
        <v>30</v>
      </c>
      <c r="E268" s="97" t="s">
        <v>963</v>
      </c>
      <c r="F268" s="84" t="s">
        <v>964</v>
      </c>
      <c r="G268" s="97" t="s">
        <v>965</v>
      </c>
      <c r="H268" s="84" t="s">
        <v>966</v>
      </c>
      <c r="I268" s="84" t="s">
        <v>967</v>
      </c>
      <c r="J268" s="84"/>
      <c r="K268" s="94">
        <v>5.91</v>
      </c>
      <c r="L268" s="97" t="s">
        <v>181</v>
      </c>
      <c r="M268" s="98">
        <v>5.4120000000000001E-2</v>
      </c>
      <c r="N268" s="98">
        <v>5.3999999999999992E-2</v>
      </c>
      <c r="O268" s="94">
        <v>14678342.4</v>
      </c>
      <c r="P268" s="96">
        <v>99.73</v>
      </c>
      <c r="Q268" s="84"/>
      <c r="R268" s="94">
        <v>54865.888380000004</v>
      </c>
      <c r="S268" s="95">
        <v>4.5869819999999999E-2</v>
      </c>
      <c r="T268" s="95">
        <v>7.1422090771248127E-3</v>
      </c>
      <c r="U268" s="95">
        <f>R268/'סכום נכסי הקרן'!$C$42</f>
        <v>8.3719256387756547E-4</v>
      </c>
    </row>
    <row r="269" spans="2:21" s="140" customFormat="1">
      <c r="B269" s="87" t="s">
        <v>970</v>
      </c>
      <c r="C269" s="84" t="s">
        <v>971</v>
      </c>
      <c r="D269" s="97" t="s">
        <v>30</v>
      </c>
      <c r="E269" s="97" t="s">
        <v>963</v>
      </c>
      <c r="F269" s="84" t="s">
        <v>797</v>
      </c>
      <c r="G269" s="97" t="s">
        <v>534</v>
      </c>
      <c r="H269" s="84" t="s">
        <v>966</v>
      </c>
      <c r="I269" s="84" t="s">
        <v>972</v>
      </c>
      <c r="J269" s="84"/>
      <c r="K269" s="94">
        <v>11.19</v>
      </c>
      <c r="L269" s="97" t="s">
        <v>181</v>
      </c>
      <c r="M269" s="98">
        <v>6.3750000000000001E-2</v>
      </c>
      <c r="N269" s="98">
        <v>6.3600000000000004E-2</v>
      </c>
      <c r="O269" s="94">
        <v>19911000</v>
      </c>
      <c r="P269" s="96">
        <v>99.858999999999995</v>
      </c>
      <c r="Q269" s="84"/>
      <c r="R269" s="94">
        <v>74917.657650000008</v>
      </c>
      <c r="S269" s="95">
        <v>3.3184999999999999E-2</v>
      </c>
      <c r="T269" s="95">
        <v>9.7524635124619334E-3</v>
      </c>
      <c r="U269" s="95">
        <f>R269/'סכום נכסי הקרן'!$C$42</f>
        <v>1.1431603085200095E-3</v>
      </c>
    </row>
    <row r="270" spans="2:21" s="140" customFormat="1">
      <c r="B270" s="87" t="s">
        <v>973</v>
      </c>
      <c r="C270" s="84" t="s">
        <v>974</v>
      </c>
      <c r="D270" s="97" t="s">
        <v>30</v>
      </c>
      <c r="E270" s="97" t="s">
        <v>963</v>
      </c>
      <c r="F270" s="84" t="s">
        <v>975</v>
      </c>
      <c r="G270" s="97" t="s">
        <v>534</v>
      </c>
      <c r="H270" s="84" t="s">
        <v>976</v>
      </c>
      <c r="I270" s="84" t="s">
        <v>972</v>
      </c>
      <c r="J270" s="84"/>
      <c r="K270" s="94">
        <v>4.5299999999999994</v>
      </c>
      <c r="L270" s="97" t="s">
        <v>181</v>
      </c>
      <c r="M270" s="98">
        <v>0.06</v>
      </c>
      <c r="N270" s="98">
        <v>6.9099999999999995E-2</v>
      </c>
      <c r="O270" s="94">
        <v>6660000</v>
      </c>
      <c r="P270" s="96">
        <v>95.09</v>
      </c>
      <c r="Q270" s="84"/>
      <c r="R270" s="94">
        <v>24048.08251</v>
      </c>
      <c r="S270" s="95">
        <v>5.3358073533193769E-3</v>
      </c>
      <c r="T270" s="95">
        <v>3.13047757471431E-3</v>
      </c>
      <c r="U270" s="95">
        <f>R270/'סכום נכסי הקרן'!$C$42</f>
        <v>3.6694704938424144E-4</v>
      </c>
    </row>
    <row r="271" spans="2:21" s="140" customFormat="1">
      <c r="B271" s="87" t="s">
        <v>977</v>
      </c>
      <c r="C271" s="84" t="s">
        <v>978</v>
      </c>
      <c r="D271" s="97" t="s">
        <v>30</v>
      </c>
      <c r="E271" s="97" t="s">
        <v>963</v>
      </c>
      <c r="F271" s="84" t="s">
        <v>975</v>
      </c>
      <c r="G271" s="97" t="s">
        <v>534</v>
      </c>
      <c r="H271" s="84" t="s">
        <v>976</v>
      </c>
      <c r="I271" s="84" t="s">
        <v>972</v>
      </c>
      <c r="J271" s="84"/>
      <c r="K271" s="94">
        <v>6.7799999999999994</v>
      </c>
      <c r="L271" s="97" t="s">
        <v>181</v>
      </c>
      <c r="M271" s="98">
        <v>6.7500000000000004E-2</v>
      </c>
      <c r="N271" s="98">
        <v>7.2099999999999997E-2</v>
      </c>
      <c r="O271" s="94">
        <v>15209000</v>
      </c>
      <c r="P271" s="96">
        <v>96.093999999999994</v>
      </c>
      <c r="Q271" s="84"/>
      <c r="R271" s="94">
        <v>56048.668689999999</v>
      </c>
      <c r="S271" s="95">
        <v>1.2202881224701026E-2</v>
      </c>
      <c r="T271" s="95">
        <v>7.2961784106352467E-3</v>
      </c>
      <c r="U271" s="95">
        <f>R271/'סכום נכסי הקרן'!$C$42</f>
        <v>8.552404787017016E-4</v>
      </c>
    </row>
    <row r="272" spans="2:21" s="140" customFormat="1">
      <c r="B272" s="83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94"/>
      <c r="P272" s="96"/>
      <c r="Q272" s="84"/>
      <c r="R272" s="84"/>
      <c r="S272" s="84"/>
      <c r="T272" s="95"/>
      <c r="U272" s="84"/>
    </row>
    <row r="273" spans="2:21" s="140" customFormat="1">
      <c r="B273" s="102" t="s">
        <v>74</v>
      </c>
      <c r="C273" s="82"/>
      <c r="D273" s="82"/>
      <c r="E273" s="82"/>
      <c r="F273" s="82"/>
      <c r="G273" s="82"/>
      <c r="H273" s="82"/>
      <c r="I273" s="82"/>
      <c r="J273" s="82"/>
      <c r="K273" s="91">
        <v>4.5369812220066414</v>
      </c>
      <c r="L273" s="82"/>
      <c r="M273" s="82"/>
      <c r="N273" s="104">
        <v>5.2619976773009683E-2</v>
      </c>
      <c r="O273" s="91"/>
      <c r="P273" s="93"/>
      <c r="Q273" s="82"/>
      <c r="R273" s="91">
        <v>2278345.4281599997</v>
      </c>
      <c r="S273" s="82"/>
      <c r="T273" s="92">
        <v>0.29658536256859142</v>
      </c>
      <c r="U273" s="92">
        <f>R273/'סכום נכסי הקרן'!$C$42</f>
        <v>3.4765022616407688E-2</v>
      </c>
    </row>
    <row r="274" spans="2:21" s="140" customFormat="1">
      <c r="B274" s="87" t="s">
        <v>979</v>
      </c>
      <c r="C274" s="84" t="s">
        <v>980</v>
      </c>
      <c r="D274" s="97" t="s">
        <v>30</v>
      </c>
      <c r="E274" s="97" t="s">
        <v>963</v>
      </c>
      <c r="F274" s="84"/>
      <c r="G274" s="97" t="s">
        <v>981</v>
      </c>
      <c r="H274" s="84" t="s">
        <v>982</v>
      </c>
      <c r="I274" s="84" t="s">
        <v>972</v>
      </c>
      <c r="J274" s="84"/>
      <c r="K274" s="94">
        <v>4.18</v>
      </c>
      <c r="L274" s="97" t="s">
        <v>181</v>
      </c>
      <c r="M274" s="98">
        <v>2.7999999999999997E-2</v>
      </c>
      <c r="N274" s="98">
        <v>3.61E-2</v>
      </c>
      <c r="O274" s="94">
        <v>11765000</v>
      </c>
      <c r="P274" s="96">
        <v>96.497</v>
      </c>
      <c r="Q274" s="84"/>
      <c r="R274" s="94">
        <v>42632.875509999998</v>
      </c>
      <c r="S274" s="95">
        <v>1.6807142857142857E-2</v>
      </c>
      <c r="T274" s="95">
        <v>5.5497672495985586E-3</v>
      </c>
      <c r="U274" s="95">
        <f>R274/'סכום נכסי הקרן'!$C$42</f>
        <v>6.5053036426729175E-4</v>
      </c>
    </row>
    <row r="275" spans="2:21" s="140" customFormat="1">
      <c r="B275" s="87" t="s">
        <v>983</v>
      </c>
      <c r="C275" s="84" t="s">
        <v>984</v>
      </c>
      <c r="D275" s="97" t="s">
        <v>30</v>
      </c>
      <c r="E275" s="97" t="s">
        <v>963</v>
      </c>
      <c r="F275" s="84"/>
      <c r="G275" s="97" t="s">
        <v>965</v>
      </c>
      <c r="H275" s="84" t="s">
        <v>982</v>
      </c>
      <c r="I275" s="84" t="s">
        <v>967</v>
      </c>
      <c r="J275" s="84"/>
      <c r="K275" s="94">
        <v>4.09</v>
      </c>
      <c r="L275" s="97" t="s">
        <v>181</v>
      </c>
      <c r="M275" s="98">
        <v>0.03</v>
      </c>
      <c r="N275" s="98">
        <v>3.7499999999999999E-2</v>
      </c>
      <c r="O275" s="94">
        <v>4700000</v>
      </c>
      <c r="P275" s="96">
        <v>96.873000000000005</v>
      </c>
      <c r="Q275" s="84"/>
      <c r="R275" s="94">
        <v>17139.626479999999</v>
      </c>
      <c r="S275" s="95">
        <v>2.3500000000000001E-3</v>
      </c>
      <c r="T275" s="95">
        <v>2.2311640153558159E-3</v>
      </c>
      <c r="U275" s="95">
        <f>R275/'סכום נכסי הקרן'!$C$42</f>
        <v>2.6153167770314725E-4</v>
      </c>
    </row>
    <row r="276" spans="2:21" s="140" customFormat="1">
      <c r="B276" s="87" t="s">
        <v>985</v>
      </c>
      <c r="C276" s="84" t="s">
        <v>986</v>
      </c>
      <c r="D276" s="97" t="s">
        <v>30</v>
      </c>
      <c r="E276" s="97" t="s">
        <v>963</v>
      </c>
      <c r="F276" s="84"/>
      <c r="G276" s="97" t="s">
        <v>965</v>
      </c>
      <c r="H276" s="84" t="s">
        <v>982</v>
      </c>
      <c r="I276" s="84" t="s">
        <v>967</v>
      </c>
      <c r="J276" s="84"/>
      <c r="K276" s="94">
        <v>4.29</v>
      </c>
      <c r="L276" s="97" t="s">
        <v>181</v>
      </c>
      <c r="M276" s="98">
        <v>4.4999999999999998E-2</v>
      </c>
      <c r="N276" s="98">
        <v>3.9E-2</v>
      </c>
      <c r="O276" s="94">
        <v>3000000</v>
      </c>
      <c r="P276" s="96">
        <v>102.459</v>
      </c>
      <c r="Q276" s="84"/>
      <c r="R276" s="94">
        <v>11642.768460000001</v>
      </c>
      <c r="S276" s="95">
        <v>2.3076923076923079E-3</v>
      </c>
      <c r="T276" s="95">
        <v>1.5156063090046785E-3</v>
      </c>
      <c r="U276" s="95">
        <f>R276/'סכום נכסי הקרן'!$C$42</f>
        <v>1.7765572499530273E-4</v>
      </c>
    </row>
    <row r="277" spans="2:21" s="140" customFormat="1">
      <c r="B277" s="87" t="s">
        <v>987</v>
      </c>
      <c r="C277" s="84" t="s">
        <v>988</v>
      </c>
      <c r="D277" s="97" t="s">
        <v>30</v>
      </c>
      <c r="E277" s="97" t="s">
        <v>963</v>
      </c>
      <c r="F277" s="84"/>
      <c r="G277" s="97" t="s">
        <v>965</v>
      </c>
      <c r="H277" s="84" t="s">
        <v>982</v>
      </c>
      <c r="I277" s="84" t="s">
        <v>967</v>
      </c>
      <c r="J277" s="84"/>
      <c r="K277" s="94">
        <v>4.3400000000000007</v>
      </c>
      <c r="L277" s="97" t="s">
        <v>181</v>
      </c>
      <c r="M277" s="98">
        <v>4.3749999999999997E-2</v>
      </c>
      <c r="N277" s="98">
        <v>3.7900000000000003E-2</v>
      </c>
      <c r="O277" s="94">
        <v>7200000</v>
      </c>
      <c r="P277" s="96">
        <v>102.41800000000001</v>
      </c>
      <c r="Q277" s="84"/>
      <c r="R277" s="94">
        <v>27877.515309999999</v>
      </c>
      <c r="S277" s="95">
        <v>4.7999999999999996E-3</v>
      </c>
      <c r="T277" s="95">
        <v>3.6289769248928714E-3</v>
      </c>
      <c r="U277" s="95">
        <f>R277/'סכום נכסי הקרן'!$C$42</f>
        <v>4.2537994382357581E-4</v>
      </c>
    </row>
    <row r="278" spans="2:21" s="140" customFormat="1">
      <c r="B278" s="87" t="s">
        <v>989</v>
      </c>
      <c r="C278" s="84" t="s">
        <v>990</v>
      </c>
      <c r="D278" s="97" t="s">
        <v>30</v>
      </c>
      <c r="E278" s="97" t="s">
        <v>963</v>
      </c>
      <c r="F278" s="84"/>
      <c r="G278" s="97" t="s">
        <v>991</v>
      </c>
      <c r="H278" s="84" t="s">
        <v>992</v>
      </c>
      <c r="I278" s="84" t="s">
        <v>972</v>
      </c>
      <c r="J278" s="84"/>
      <c r="K278" s="94">
        <v>4.5</v>
      </c>
      <c r="L278" s="97" t="s">
        <v>181</v>
      </c>
      <c r="M278" s="98">
        <v>4.7500000000000001E-2</v>
      </c>
      <c r="N278" s="98">
        <v>4.3100000000000006E-2</v>
      </c>
      <c r="O278" s="94">
        <v>7100000</v>
      </c>
      <c r="P278" s="96">
        <v>101.622</v>
      </c>
      <c r="Q278" s="84"/>
      <c r="R278" s="94">
        <v>27555.054660000002</v>
      </c>
      <c r="S278" s="95">
        <v>1.4200000000000001E-2</v>
      </c>
      <c r="T278" s="95">
        <v>3.5870003625980179E-3</v>
      </c>
      <c r="U278" s="95">
        <f>R278/'סכום נכסי הקרן'!$C$42</f>
        <v>4.2045955218691125E-4</v>
      </c>
    </row>
    <row r="279" spans="2:21" s="140" customFormat="1">
      <c r="B279" s="87" t="s">
        <v>993</v>
      </c>
      <c r="C279" s="84" t="s">
        <v>994</v>
      </c>
      <c r="D279" s="97" t="s">
        <v>30</v>
      </c>
      <c r="E279" s="97" t="s">
        <v>963</v>
      </c>
      <c r="F279" s="84"/>
      <c r="G279" s="97" t="s">
        <v>995</v>
      </c>
      <c r="H279" s="84" t="s">
        <v>996</v>
      </c>
      <c r="I279" s="84" t="s">
        <v>997</v>
      </c>
      <c r="J279" s="84"/>
      <c r="K279" s="94">
        <v>4.33</v>
      </c>
      <c r="L279" s="97" t="s">
        <v>181</v>
      </c>
      <c r="M279" s="98">
        <v>3.875E-2</v>
      </c>
      <c r="N279" s="98">
        <v>3.9E-2</v>
      </c>
      <c r="O279" s="94">
        <v>6539000</v>
      </c>
      <c r="P279" s="96">
        <v>99.7</v>
      </c>
      <c r="Q279" s="84"/>
      <c r="R279" s="94">
        <v>24674.708460000002</v>
      </c>
      <c r="S279" s="95">
        <v>6.5389999999999997E-3</v>
      </c>
      <c r="T279" s="95">
        <v>3.2120490880935301E-3</v>
      </c>
      <c r="U279" s="95">
        <f>R279/'סכום נכסי הקרן'!$C$42</f>
        <v>3.7650866592162991E-4</v>
      </c>
    </row>
    <row r="280" spans="2:21" s="140" customFormat="1">
      <c r="B280" s="87" t="s">
        <v>998</v>
      </c>
      <c r="C280" s="84" t="s">
        <v>999</v>
      </c>
      <c r="D280" s="97" t="s">
        <v>30</v>
      </c>
      <c r="E280" s="97" t="s">
        <v>963</v>
      </c>
      <c r="F280" s="84"/>
      <c r="G280" s="97" t="s">
        <v>995</v>
      </c>
      <c r="H280" s="84" t="s">
        <v>996</v>
      </c>
      <c r="I280" s="84" t="s">
        <v>997</v>
      </c>
      <c r="J280" s="84"/>
      <c r="K280" s="94">
        <v>4.75</v>
      </c>
      <c r="L280" s="97" t="s">
        <v>181</v>
      </c>
      <c r="M280" s="98">
        <v>4.3749999999999997E-2</v>
      </c>
      <c r="N280" s="98">
        <v>4.1700000000000001E-2</v>
      </c>
      <c r="O280" s="94">
        <v>2673000</v>
      </c>
      <c r="P280" s="96">
        <v>100.773</v>
      </c>
      <c r="Q280" s="84"/>
      <c r="R280" s="94">
        <v>10151.851909999999</v>
      </c>
      <c r="S280" s="95">
        <v>3.1447058823529414E-3</v>
      </c>
      <c r="T280" s="95">
        <v>1.3215251042514671E-3</v>
      </c>
      <c r="U280" s="95">
        <f>R280/'סכום נכסי הקרן'!$C$42</f>
        <v>1.5490599313318289E-4</v>
      </c>
    </row>
    <row r="281" spans="2:21" s="140" customFormat="1">
      <c r="B281" s="87" t="s">
        <v>1000</v>
      </c>
      <c r="C281" s="84" t="s">
        <v>1001</v>
      </c>
      <c r="D281" s="97" t="s">
        <v>30</v>
      </c>
      <c r="E281" s="97" t="s">
        <v>963</v>
      </c>
      <c r="F281" s="84"/>
      <c r="G281" s="97" t="s">
        <v>1002</v>
      </c>
      <c r="H281" s="84" t="s">
        <v>996</v>
      </c>
      <c r="I281" s="84" t="s">
        <v>972</v>
      </c>
      <c r="J281" s="84"/>
      <c r="K281" s="94">
        <v>4.74</v>
      </c>
      <c r="L281" s="97" t="s">
        <v>181</v>
      </c>
      <c r="M281" s="98">
        <v>3.7000000000000005E-2</v>
      </c>
      <c r="N281" s="98">
        <v>3.570000000000001E-2</v>
      </c>
      <c r="O281" s="94">
        <v>2347000</v>
      </c>
      <c r="P281" s="96">
        <v>100.32899999999999</v>
      </c>
      <c r="Q281" s="84"/>
      <c r="R281" s="94">
        <v>8902.3443499999994</v>
      </c>
      <c r="S281" s="95">
        <v>9.3880000000000005E-4</v>
      </c>
      <c r="T281" s="95">
        <v>1.1588694998227382E-3</v>
      </c>
      <c r="U281" s="95">
        <f>R281/'סכום נכסי הקרן'!$C$42</f>
        <v>1.3583989453115747E-4</v>
      </c>
    </row>
    <row r="282" spans="2:21" s="140" customFormat="1">
      <c r="B282" s="87" t="s">
        <v>1003</v>
      </c>
      <c r="C282" s="84" t="s">
        <v>1004</v>
      </c>
      <c r="D282" s="97" t="s">
        <v>30</v>
      </c>
      <c r="E282" s="97" t="s">
        <v>963</v>
      </c>
      <c r="F282" s="84"/>
      <c r="G282" s="97" t="s">
        <v>1005</v>
      </c>
      <c r="H282" s="84" t="s">
        <v>996</v>
      </c>
      <c r="I282" s="84" t="s">
        <v>972</v>
      </c>
      <c r="J282" s="84"/>
      <c r="K282" s="94">
        <v>3.85</v>
      </c>
      <c r="L282" s="97" t="s">
        <v>181</v>
      </c>
      <c r="M282" s="98">
        <v>3.3500000000000002E-2</v>
      </c>
      <c r="N282" s="98">
        <v>3.7200000000000004E-2</v>
      </c>
      <c r="O282" s="94">
        <v>13400000</v>
      </c>
      <c r="P282" s="96">
        <v>98.323999999999998</v>
      </c>
      <c r="Q282" s="84"/>
      <c r="R282" s="94">
        <v>49979.673289999999</v>
      </c>
      <c r="S282" s="95">
        <v>1.9851851851851853E-2</v>
      </c>
      <c r="T282" s="95">
        <v>6.5061422822726657E-3</v>
      </c>
      <c r="U282" s="95">
        <f>R282/'סכום נכסי הקרן'!$C$42</f>
        <v>7.6263434456063349E-4</v>
      </c>
    </row>
    <row r="283" spans="2:21" s="140" customFormat="1">
      <c r="B283" s="87" t="s">
        <v>1006</v>
      </c>
      <c r="C283" s="84" t="s">
        <v>1007</v>
      </c>
      <c r="D283" s="97" t="s">
        <v>30</v>
      </c>
      <c r="E283" s="97" t="s">
        <v>963</v>
      </c>
      <c r="F283" s="84"/>
      <c r="G283" s="97" t="s">
        <v>1008</v>
      </c>
      <c r="H283" s="84" t="s">
        <v>996</v>
      </c>
      <c r="I283" s="84" t="s">
        <v>972</v>
      </c>
      <c r="J283" s="84"/>
      <c r="K283" s="94">
        <v>7.36</v>
      </c>
      <c r="L283" s="97" t="s">
        <v>181</v>
      </c>
      <c r="M283" s="98">
        <v>5.1249999999999997E-2</v>
      </c>
      <c r="N283" s="98">
        <v>6.1200000000000004E-2</v>
      </c>
      <c r="O283" s="94">
        <v>3936000</v>
      </c>
      <c r="P283" s="96">
        <v>92.534000000000006</v>
      </c>
      <c r="Q283" s="84"/>
      <c r="R283" s="94">
        <v>14167.36594</v>
      </c>
      <c r="S283" s="95">
        <v>7.8720000000000005E-3</v>
      </c>
      <c r="T283" s="95">
        <v>1.8442477211852064E-3</v>
      </c>
      <c r="U283" s="95">
        <f>R283/'סכום נכסי הקרן'!$C$42</f>
        <v>2.1617828062042024E-4</v>
      </c>
    </row>
    <row r="284" spans="2:21" s="140" customFormat="1">
      <c r="B284" s="87" t="s">
        <v>1009</v>
      </c>
      <c r="C284" s="84" t="s">
        <v>1010</v>
      </c>
      <c r="D284" s="97" t="s">
        <v>30</v>
      </c>
      <c r="E284" s="97" t="s">
        <v>963</v>
      </c>
      <c r="F284" s="84"/>
      <c r="G284" s="97" t="s">
        <v>1011</v>
      </c>
      <c r="H284" s="84" t="s">
        <v>1012</v>
      </c>
      <c r="I284" s="84" t="s">
        <v>967</v>
      </c>
      <c r="J284" s="84"/>
      <c r="K284" s="94">
        <v>5.9300000000000006</v>
      </c>
      <c r="L284" s="97" t="s">
        <v>181</v>
      </c>
      <c r="M284" s="98">
        <v>4.2000000000000003E-2</v>
      </c>
      <c r="N284" s="98">
        <v>3.8200000000000005E-2</v>
      </c>
      <c r="O284" s="94">
        <v>10126000</v>
      </c>
      <c r="P284" s="96">
        <v>101.916</v>
      </c>
      <c r="Q284" s="84"/>
      <c r="R284" s="94">
        <v>38918.51223</v>
      </c>
      <c r="S284" s="95">
        <v>1.3501333333333334E-2</v>
      </c>
      <c r="T284" s="95">
        <v>5.0662471623921426E-3</v>
      </c>
      <c r="U284" s="95">
        <f>R284/'סכום נכסי הקרן'!$C$42</f>
        <v>5.9385330299347079E-4</v>
      </c>
    </row>
    <row r="285" spans="2:21" s="140" customFormat="1">
      <c r="B285" s="87" t="s">
        <v>1013</v>
      </c>
      <c r="C285" s="84" t="s">
        <v>1014</v>
      </c>
      <c r="D285" s="97" t="s">
        <v>30</v>
      </c>
      <c r="E285" s="97" t="s">
        <v>963</v>
      </c>
      <c r="F285" s="84"/>
      <c r="G285" s="97" t="s">
        <v>1008</v>
      </c>
      <c r="H285" s="84" t="s">
        <v>1012</v>
      </c>
      <c r="I285" s="84" t="s">
        <v>972</v>
      </c>
      <c r="J285" s="84"/>
      <c r="K285" s="94">
        <v>0.66000000000000014</v>
      </c>
      <c r="L285" s="97" t="s">
        <v>181</v>
      </c>
      <c r="M285" s="98">
        <v>6.3750000000000001E-2</v>
      </c>
      <c r="N285" s="98">
        <v>4.8000000000000001E-2</v>
      </c>
      <c r="O285" s="94">
        <v>11000000</v>
      </c>
      <c r="P285" s="96">
        <v>100.685</v>
      </c>
      <c r="Q285" s="84"/>
      <c r="R285" s="94">
        <v>42386.506799999996</v>
      </c>
      <c r="S285" s="95">
        <v>1.4666666666666666E-2</v>
      </c>
      <c r="T285" s="95">
        <v>5.5176960139212191E-3</v>
      </c>
      <c r="U285" s="95">
        <f>R285/'סכום נכסי הקרן'!$C$42</f>
        <v>6.4677105118453304E-4</v>
      </c>
    </row>
    <row r="286" spans="2:21" s="140" customFormat="1">
      <c r="B286" s="87" t="s">
        <v>1015</v>
      </c>
      <c r="C286" s="84" t="s">
        <v>1016</v>
      </c>
      <c r="D286" s="97" t="s">
        <v>30</v>
      </c>
      <c r="E286" s="97" t="s">
        <v>963</v>
      </c>
      <c r="F286" s="84"/>
      <c r="G286" s="97" t="s">
        <v>1017</v>
      </c>
      <c r="H286" s="84" t="s">
        <v>1012</v>
      </c>
      <c r="I286" s="84" t="s">
        <v>967</v>
      </c>
      <c r="J286" s="84"/>
      <c r="K286" s="94">
        <v>4.54</v>
      </c>
      <c r="L286" s="97" t="s">
        <v>181</v>
      </c>
      <c r="M286" s="98">
        <v>2.589E-2</v>
      </c>
      <c r="N286" s="98">
        <v>3.6299999999999999E-2</v>
      </c>
      <c r="O286" s="94">
        <v>13800000</v>
      </c>
      <c r="P286" s="96">
        <v>94.903999999999996</v>
      </c>
      <c r="Q286" s="84"/>
      <c r="R286" s="94">
        <v>49302.369250000003</v>
      </c>
      <c r="S286" s="95">
        <v>9.1999999999999998E-3</v>
      </c>
      <c r="T286" s="95">
        <v>6.4179737096805804E-3</v>
      </c>
      <c r="U286" s="95">
        <f>R286/'סכום נכסי הקרן'!$C$42</f>
        <v>7.5229943661482633E-4</v>
      </c>
    </row>
    <row r="287" spans="2:21" s="140" customFormat="1">
      <c r="B287" s="87" t="s">
        <v>1018</v>
      </c>
      <c r="C287" s="84" t="s">
        <v>1019</v>
      </c>
      <c r="D287" s="97" t="s">
        <v>30</v>
      </c>
      <c r="E287" s="97" t="s">
        <v>963</v>
      </c>
      <c r="F287" s="84"/>
      <c r="G287" s="97" t="s">
        <v>1020</v>
      </c>
      <c r="H287" s="84" t="s">
        <v>1012</v>
      </c>
      <c r="I287" s="84" t="s">
        <v>997</v>
      </c>
      <c r="J287" s="84"/>
      <c r="K287" s="94">
        <v>7.74</v>
      </c>
      <c r="L287" s="97" t="s">
        <v>181</v>
      </c>
      <c r="M287" s="98">
        <v>4.7500000000000001E-2</v>
      </c>
      <c r="N287" s="98">
        <v>5.0399999999999993E-2</v>
      </c>
      <c r="O287" s="94">
        <v>12199000</v>
      </c>
      <c r="P287" s="96">
        <v>97.396000000000001</v>
      </c>
      <c r="Q287" s="84"/>
      <c r="R287" s="94">
        <v>45182.791360000003</v>
      </c>
      <c r="S287" s="95">
        <v>1.2199E-2</v>
      </c>
      <c r="T287" s="95">
        <v>5.8817045000015469E-3</v>
      </c>
      <c r="U287" s="95">
        <f>R287/'סכום נכסי הקרן'!$C$42</f>
        <v>6.8943925011906481E-4</v>
      </c>
    </row>
    <row r="288" spans="2:21" s="140" customFormat="1">
      <c r="B288" s="87" t="s">
        <v>1021</v>
      </c>
      <c r="C288" s="84" t="s">
        <v>1022</v>
      </c>
      <c r="D288" s="97" t="s">
        <v>30</v>
      </c>
      <c r="E288" s="97" t="s">
        <v>963</v>
      </c>
      <c r="F288" s="84"/>
      <c r="G288" s="97" t="s">
        <v>1005</v>
      </c>
      <c r="H288" s="84" t="s">
        <v>1012</v>
      </c>
      <c r="I288" s="84" t="s">
        <v>967</v>
      </c>
      <c r="J288" s="84"/>
      <c r="K288" s="94">
        <v>3.85</v>
      </c>
      <c r="L288" s="97" t="s">
        <v>181</v>
      </c>
      <c r="M288" s="98">
        <v>3.7499999999999999E-2</v>
      </c>
      <c r="N288" s="98">
        <v>4.0399999999999998E-2</v>
      </c>
      <c r="O288" s="94">
        <v>7400000</v>
      </c>
      <c r="P288" s="96">
        <v>98.703999999999994</v>
      </c>
      <c r="Q288" s="84"/>
      <c r="R288" s="94">
        <v>27707.99638</v>
      </c>
      <c r="S288" s="95">
        <v>1.4800000000000001E-2</v>
      </c>
      <c r="T288" s="95">
        <v>3.606909668235968E-3</v>
      </c>
      <c r="U288" s="95">
        <f>R288/'סכום נכסי הקרן'!$C$42</f>
        <v>4.2279327309203594E-4</v>
      </c>
    </row>
    <row r="289" spans="2:21" s="140" customFormat="1">
      <c r="B289" s="87" t="s">
        <v>1023</v>
      </c>
      <c r="C289" s="84" t="s">
        <v>1024</v>
      </c>
      <c r="D289" s="97" t="s">
        <v>30</v>
      </c>
      <c r="E289" s="97" t="s">
        <v>963</v>
      </c>
      <c r="F289" s="84"/>
      <c r="G289" s="97" t="s">
        <v>1025</v>
      </c>
      <c r="H289" s="84" t="s">
        <v>1012</v>
      </c>
      <c r="I289" s="84" t="s">
        <v>967</v>
      </c>
      <c r="J289" s="84"/>
      <c r="K289" s="94">
        <v>4.6800000000000006</v>
      </c>
      <c r="L289" s="97" t="s">
        <v>181</v>
      </c>
      <c r="M289" s="98">
        <v>5.1249999999999997E-2</v>
      </c>
      <c r="N289" s="98">
        <v>5.1399999999999994E-2</v>
      </c>
      <c r="O289" s="94">
        <v>7561000</v>
      </c>
      <c r="P289" s="96">
        <v>99.578000000000003</v>
      </c>
      <c r="Q289" s="84"/>
      <c r="R289" s="94">
        <v>29130.794969999999</v>
      </c>
      <c r="S289" s="95">
        <v>3.0244E-3</v>
      </c>
      <c r="T289" s="95">
        <v>3.7921235653305906E-3</v>
      </c>
      <c r="U289" s="95">
        <f>R289/'סכום נכסי הקרן'!$C$42</f>
        <v>4.4450360048514328E-4</v>
      </c>
    </row>
    <row r="290" spans="2:21" s="140" customFormat="1">
      <c r="B290" s="87" t="s">
        <v>1026</v>
      </c>
      <c r="C290" s="84" t="s">
        <v>1027</v>
      </c>
      <c r="D290" s="97" t="s">
        <v>30</v>
      </c>
      <c r="E290" s="97" t="s">
        <v>963</v>
      </c>
      <c r="F290" s="84"/>
      <c r="G290" s="97" t="s">
        <v>1025</v>
      </c>
      <c r="H290" s="84" t="s">
        <v>1028</v>
      </c>
      <c r="I290" s="84" t="s">
        <v>967</v>
      </c>
      <c r="J290" s="84"/>
      <c r="K290" s="94">
        <v>3.8600000000000003</v>
      </c>
      <c r="L290" s="97" t="s">
        <v>181</v>
      </c>
      <c r="M290" s="98">
        <v>4.4000000000000004E-2</v>
      </c>
      <c r="N290" s="98">
        <v>4.8500000000000008E-2</v>
      </c>
      <c r="O290" s="94">
        <v>10600000</v>
      </c>
      <c r="P290" s="96">
        <v>98.015000000000001</v>
      </c>
      <c r="Q290" s="84"/>
      <c r="R290" s="94">
        <v>39391.767359999998</v>
      </c>
      <c r="S290" s="95">
        <v>7.0666666666666664E-3</v>
      </c>
      <c r="T290" s="95">
        <v>5.1278535117119869E-3</v>
      </c>
      <c r="U290" s="95">
        <f>R290/'סכום נכסי הקרן'!$C$42</f>
        <v>6.010746510359702E-4</v>
      </c>
    </row>
    <row r="291" spans="2:21" s="140" customFormat="1">
      <c r="B291" s="87" t="s">
        <v>1029</v>
      </c>
      <c r="C291" s="84" t="s">
        <v>1030</v>
      </c>
      <c r="D291" s="97" t="s">
        <v>30</v>
      </c>
      <c r="E291" s="97" t="s">
        <v>963</v>
      </c>
      <c r="F291" s="84"/>
      <c r="G291" s="97" t="s">
        <v>1031</v>
      </c>
      <c r="H291" s="84" t="s">
        <v>1028</v>
      </c>
      <c r="I291" s="84" t="s">
        <v>967</v>
      </c>
      <c r="J291" s="84"/>
      <c r="K291" s="94">
        <v>4.55</v>
      </c>
      <c r="L291" s="97" t="s">
        <v>181</v>
      </c>
      <c r="M291" s="98">
        <v>3.4000000000000002E-2</v>
      </c>
      <c r="N291" s="98">
        <v>3.4599999999999999E-2</v>
      </c>
      <c r="O291" s="94">
        <v>9247000</v>
      </c>
      <c r="P291" s="96">
        <v>99.4</v>
      </c>
      <c r="Q291" s="84"/>
      <c r="R291" s="94">
        <v>34548.006420000005</v>
      </c>
      <c r="S291" s="95">
        <v>8.8066666666666675E-3</v>
      </c>
      <c r="T291" s="95">
        <v>4.4973132183791743E-3</v>
      </c>
      <c r="U291" s="95">
        <f>R291/'סכום נכסי הקרן'!$C$42</f>
        <v>5.2716423493038124E-4</v>
      </c>
    </row>
    <row r="292" spans="2:21" s="140" customFormat="1">
      <c r="B292" s="87" t="s">
        <v>1032</v>
      </c>
      <c r="C292" s="84" t="s">
        <v>1033</v>
      </c>
      <c r="D292" s="97" t="s">
        <v>30</v>
      </c>
      <c r="E292" s="97" t="s">
        <v>963</v>
      </c>
      <c r="F292" s="84"/>
      <c r="G292" s="97" t="s">
        <v>1034</v>
      </c>
      <c r="H292" s="84" t="s">
        <v>1028</v>
      </c>
      <c r="I292" s="84" t="s">
        <v>967</v>
      </c>
      <c r="J292" s="84"/>
      <c r="K292" s="94">
        <v>4.6900000000000004</v>
      </c>
      <c r="L292" s="97" t="s">
        <v>181</v>
      </c>
      <c r="M292" s="98">
        <v>3.9E-2</v>
      </c>
      <c r="N292" s="98">
        <v>3.9900000000000005E-2</v>
      </c>
      <c r="O292" s="94">
        <v>6020000</v>
      </c>
      <c r="P292" s="96">
        <v>99.242000000000004</v>
      </c>
      <c r="Q292" s="84"/>
      <c r="R292" s="94">
        <v>22658.363730000001</v>
      </c>
      <c r="S292" s="95">
        <v>6.0200000000000002E-3</v>
      </c>
      <c r="T292" s="95">
        <v>2.9495698672436519E-3</v>
      </c>
      <c r="U292" s="95">
        <f>R292/'סכום נכסי הקרן'!$C$42</f>
        <v>3.4574148317817027E-4</v>
      </c>
    </row>
    <row r="293" spans="2:21" s="140" customFormat="1">
      <c r="B293" s="87" t="s">
        <v>1035</v>
      </c>
      <c r="C293" s="84" t="s">
        <v>1036</v>
      </c>
      <c r="D293" s="97" t="s">
        <v>30</v>
      </c>
      <c r="E293" s="97" t="s">
        <v>963</v>
      </c>
      <c r="F293" s="84"/>
      <c r="G293" s="97" t="s">
        <v>1037</v>
      </c>
      <c r="H293" s="84" t="s">
        <v>1028</v>
      </c>
      <c r="I293" s="84" t="s">
        <v>967</v>
      </c>
      <c r="J293" s="84"/>
      <c r="K293" s="94">
        <v>5</v>
      </c>
      <c r="L293" s="97" t="s">
        <v>181</v>
      </c>
      <c r="M293" s="98">
        <v>3.3750000000000002E-2</v>
      </c>
      <c r="N293" s="98">
        <v>4.3499999999999997E-2</v>
      </c>
      <c r="O293" s="94">
        <v>10539000</v>
      </c>
      <c r="P293" s="96">
        <v>94.980999999999995</v>
      </c>
      <c r="Q293" s="84"/>
      <c r="R293" s="94">
        <v>38128.676670000001</v>
      </c>
      <c r="S293" s="95">
        <v>1.7291874836950369E-2</v>
      </c>
      <c r="T293" s="95">
        <v>4.963429712923407E-3</v>
      </c>
      <c r="U293" s="95">
        <f>R293/'סכום נכסי הקרן'!$C$42</f>
        <v>5.8180128894535566E-4</v>
      </c>
    </row>
    <row r="294" spans="2:21" s="140" customFormat="1">
      <c r="B294" s="87" t="s">
        <v>1038</v>
      </c>
      <c r="C294" s="84" t="s">
        <v>1039</v>
      </c>
      <c r="D294" s="97" t="s">
        <v>30</v>
      </c>
      <c r="E294" s="97" t="s">
        <v>963</v>
      </c>
      <c r="F294" s="84"/>
      <c r="G294" s="97" t="s">
        <v>1025</v>
      </c>
      <c r="H294" s="84" t="s">
        <v>1028</v>
      </c>
      <c r="I294" s="84" t="s">
        <v>967</v>
      </c>
      <c r="J294" s="84"/>
      <c r="K294" s="94">
        <v>2.67</v>
      </c>
      <c r="L294" s="97" t="s">
        <v>181</v>
      </c>
      <c r="M294" s="98">
        <v>3.3750000000000002E-2</v>
      </c>
      <c r="N294" s="98">
        <v>4.4000000000000004E-2</v>
      </c>
      <c r="O294" s="94">
        <v>6913000</v>
      </c>
      <c r="P294" s="96">
        <v>97.179000000000002</v>
      </c>
      <c r="Q294" s="84"/>
      <c r="R294" s="94">
        <v>25351.467989999997</v>
      </c>
      <c r="S294" s="95">
        <v>9.2173333333333326E-3</v>
      </c>
      <c r="T294" s="95">
        <v>3.3001467786789732E-3</v>
      </c>
      <c r="U294" s="95">
        <f>R294/'סכום נכסי הקרן'!$C$42</f>
        <v>3.868352652491604E-4</v>
      </c>
    </row>
    <row r="295" spans="2:21" s="140" customFormat="1">
      <c r="B295" s="87" t="s">
        <v>1040</v>
      </c>
      <c r="C295" s="84" t="s">
        <v>1041</v>
      </c>
      <c r="D295" s="97" t="s">
        <v>30</v>
      </c>
      <c r="E295" s="97" t="s">
        <v>963</v>
      </c>
      <c r="F295" s="84"/>
      <c r="G295" s="97" t="s">
        <v>1031</v>
      </c>
      <c r="H295" s="84" t="s">
        <v>1028</v>
      </c>
      <c r="I295" s="84" t="s">
        <v>997</v>
      </c>
      <c r="J295" s="84"/>
      <c r="K295" s="94">
        <v>3.85</v>
      </c>
      <c r="L295" s="97" t="s">
        <v>181</v>
      </c>
      <c r="M295" s="98">
        <v>3.2500000000000001E-2</v>
      </c>
      <c r="N295" s="98">
        <v>3.7999999999999992E-2</v>
      </c>
      <c r="O295" s="94">
        <v>13462000</v>
      </c>
      <c r="P295" s="96">
        <v>97.685000000000002</v>
      </c>
      <c r="Q295" s="84"/>
      <c r="R295" s="94">
        <v>49879.681670000005</v>
      </c>
      <c r="S295" s="95">
        <v>1.3462E-2</v>
      </c>
      <c r="T295" s="95">
        <v>6.4931257964909337E-3</v>
      </c>
      <c r="U295" s="95">
        <f>R295/'סכום נכסי הקרן'!$C$42</f>
        <v>7.6110858341494161E-4</v>
      </c>
    </row>
    <row r="296" spans="2:21" s="140" customFormat="1">
      <c r="B296" s="87" t="s">
        <v>1042</v>
      </c>
      <c r="C296" s="84" t="s">
        <v>1043</v>
      </c>
      <c r="D296" s="97" t="s">
        <v>30</v>
      </c>
      <c r="E296" s="97" t="s">
        <v>963</v>
      </c>
      <c r="F296" s="84"/>
      <c r="G296" s="97" t="s">
        <v>1044</v>
      </c>
      <c r="H296" s="84" t="s">
        <v>1028</v>
      </c>
      <c r="I296" s="84" t="s">
        <v>967</v>
      </c>
      <c r="J296" s="84"/>
      <c r="K296" s="94">
        <v>5.6199999999999992</v>
      </c>
      <c r="L296" s="97" t="s">
        <v>181</v>
      </c>
      <c r="M296" s="98">
        <v>4.9000000000000002E-2</v>
      </c>
      <c r="N296" s="98">
        <v>4.6499999999999993E-2</v>
      </c>
      <c r="O296" s="94">
        <v>8747000</v>
      </c>
      <c r="P296" s="96">
        <v>101.065</v>
      </c>
      <c r="Q296" s="84"/>
      <c r="R296" s="94">
        <v>33472.032760000002</v>
      </c>
      <c r="S296" s="95">
        <v>3.5077841367309954E-3</v>
      </c>
      <c r="T296" s="95">
        <v>4.3572475224047599E-3</v>
      </c>
      <c r="U296" s="95">
        <f>R296/'סכום נכסי הקרן'!$C$42</f>
        <v>5.107460710460889E-4</v>
      </c>
    </row>
    <row r="297" spans="2:21" s="140" customFormat="1">
      <c r="B297" s="87" t="s">
        <v>1045</v>
      </c>
      <c r="C297" s="84" t="s">
        <v>1046</v>
      </c>
      <c r="D297" s="97" t="s">
        <v>30</v>
      </c>
      <c r="E297" s="97" t="s">
        <v>963</v>
      </c>
      <c r="F297" s="84"/>
      <c r="G297" s="97" t="s">
        <v>1008</v>
      </c>
      <c r="H297" s="84" t="s">
        <v>1028</v>
      </c>
      <c r="I297" s="84" t="s">
        <v>972</v>
      </c>
      <c r="J297" s="84"/>
      <c r="K297" s="94">
        <v>7.0500000000000007</v>
      </c>
      <c r="L297" s="97" t="s">
        <v>181</v>
      </c>
      <c r="M297" s="98">
        <v>4.4999999999999998E-2</v>
      </c>
      <c r="N297" s="98">
        <v>6.6300000000000012E-2</v>
      </c>
      <c r="O297" s="94">
        <v>9462000</v>
      </c>
      <c r="P297" s="96">
        <v>85.414000000000001</v>
      </c>
      <c r="Q297" s="84"/>
      <c r="R297" s="94">
        <v>30760.751190000003</v>
      </c>
      <c r="S297" s="95">
        <v>1.2616E-2</v>
      </c>
      <c r="T297" s="95">
        <v>4.0043043657064341E-3</v>
      </c>
      <c r="U297" s="95">
        <f>R297/'סכום נכסי הקרן'!$C$42</f>
        <v>4.6937492339855147E-4</v>
      </c>
    </row>
    <row r="298" spans="2:21" s="140" customFormat="1">
      <c r="B298" s="87" t="s">
        <v>1047</v>
      </c>
      <c r="C298" s="84" t="s">
        <v>1048</v>
      </c>
      <c r="D298" s="97" t="s">
        <v>30</v>
      </c>
      <c r="E298" s="97" t="s">
        <v>963</v>
      </c>
      <c r="F298" s="84"/>
      <c r="G298" s="97" t="s">
        <v>1034</v>
      </c>
      <c r="H298" s="84" t="s">
        <v>1028</v>
      </c>
      <c r="I298" s="84" t="s">
        <v>972</v>
      </c>
      <c r="J298" s="84"/>
      <c r="K298" s="94">
        <v>1.42</v>
      </c>
      <c r="L298" s="97" t="s">
        <v>181</v>
      </c>
      <c r="M298" s="98">
        <v>3.3599999999999998E-2</v>
      </c>
      <c r="N298" s="98">
        <v>4.3200000000000002E-2</v>
      </c>
      <c r="O298" s="94">
        <v>6082312.5</v>
      </c>
      <c r="P298" s="96">
        <v>98.39</v>
      </c>
      <c r="Q298" s="84"/>
      <c r="R298" s="94">
        <v>22452.887910000001</v>
      </c>
      <c r="S298" s="95">
        <v>2.5277142857142859E-3</v>
      </c>
      <c r="T298" s="95">
        <v>2.9228218948683677E-3</v>
      </c>
      <c r="U298" s="95">
        <f>R298/'סכום נכסי הקרן'!$C$42</f>
        <v>3.426061502119159E-4</v>
      </c>
    </row>
    <row r="299" spans="2:21" s="140" customFormat="1">
      <c r="B299" s="87" t="s">
        <v>1049</v>
      </c>
      <c r="C299" s="84" t="s">
        <v>1050</v>
      </c>
      <c r="D299" s="97" t="s">
        <v>30</v>
      </c>
      <c r="E299" s="97" t="s">
        <v>963</v>
      </c>
      <c r="F299" s="84"/>
      <c r="G299" s="97" t="s">
        <v>1008</v>
      </c>
      <c r="H299" s="84" t="s">
        <v>1028</v>
      </c>
      <c r="I299" s="84" t="s">
        <v>972</v>
      </c>
      <c r="J299" s="84"/>
      <c r="K299" s="94">
        <v>5.56</v>
      </c>
      <c r="L299" s="97" t="s">
        <v>181</v>
      </c>
      <c r="M299" s="98">
        <v>5.7500000000000002E-2</v>
      </c>
      <c r="N299" s="98">
        <v>6.2300000000000001E-2</v>
      </c>
      <c r="O299" s="94">
        <v>2874000</v>
      </c>
      <c r="P299" s="96">
        <v>96.968999999999994</v>
      </c>
      <c r="Q299" s="84"/>
      <c r="R299" s="94">
        <v>10679.246590000001</v>
      </c>
      <c r="S299" s="95">
        <v>4.1057142857142855E-3</v>
      </c>
      <c r="T299" s="95">
        <v>1.3901791109930479E-3</v>
      </c>
      <c r="U299" s="95">
        <f>R299/'סכום נכסי הקרן'!$C$42</f>
        <v>1.6295345062200648E-4</v>
      </c>
    </row>
    <row r="300" spans="2:21" s="140" customFormat="1">
      <c r="B300" s="87" t="s">
        <v>1051</v>
      </c>
      <c r="C300" s="84" t="s">
        <v>1052</v>
      </c>
      <c r="D300" s="97" t="s">
        <v>30</v>
      </c>
      <c r="E300" s="97" t="s">
        <v>963</v>
      </c>
      <c r="F300" s="84"/>
      <c r="G300" s="97" t="s">
        <v>1034</v>
      </c>
      <c r="H300" s="84" t="s">
        <v>1028</v>
      </c>
      <c r="I300" s="84" t="s">
        <v>967</v>
      </c>
      <c r="J300" s="84"/>
      <c r="K300" s="94">
        <v>7.5400000000000009</v>
      </c>
      <c r="L300" s="97" t="s">
        <v>181</v>
      </c>
      <c r="M300" s="98">
        <v>4.0999999999999995E-2</v>
      </c>
      <c r="N300" s="98">
        <v>4.6100000000000002E-2</v>
      </c>
      <c r="O300" s="94">
        <v>5950000</v>
      </c>
      <c r="P300" s="96">
        <v>95.87</v>
      </c>
      <c r="Q300" s="84"/>
      <c r="R300" s="94">
        <v>21724.996739999999</v>
      </c>
      <c r="S300" s="95">
        <v>2.4540960306337176E-3</v>
      </c>
      <c r="T300" s="95">
        <v>2.8280681038511408E-3</v>
      </c>
      <c r="U300" s="95">
        <f>R300/'סכום נכסי הקרן'!$C$42</f>
        <v>3.3149933880633809E-4</v>
      </c>
    </row>
    <row r="301" spans="2:21" s="140" customFormat="1">
      <c r="B301" s="87" t="s">
        <v>1053</v>
      </c>
      <c r="C301" s="84" t="s">
        <v>1054</v>
      </c>
      <c r="D301" s="97" t="s">
        <v>30</v>
      </c>
      <c r="E301" s="97" t="s">
        <v>963</v>
      </c>
      <c r="F301" s="84"/>
      <c r="G301" s="97" t="s">
        <v>1025</v>
      </c>
      <c r="H301" s="84" t="s">
        <v>966</v>
      </c>
      <c r="I301" s="84" t="s">
        <v>972</v>
      </c>
      <c r="J301" s="84"/>
      <c r="K301" s="94">
        <v>4.1500000000000004</v>
      </c>
      <c r="L301" s="97" t="s">
        <v>181</v>
      </c>
      <c r="M301" s="98">
        <v>7.8750000000000001E-2</v>
      </c>
      <c r="N301" s="98">
        <v>7.8600000000000003E-2</v>
      </c>
      <c r="O301" s="94">
        <v>6450000</v>
      </c>
      <c r="P301" s="96">
        <v>99.581999999999994</v>
      </c>
      <c r="Q301" s="84"/>
      <c r="R301" s="94">
        <v>24115.85572</v>
      </c>
      <c r="S301" s="95">
        <v>3.6857142857142857E-3</v>
      </c>
      <c r="T301" s="95">
        <v>3.1393000042773812E-3</v>
      </c>
      <c r="U301" s="95">
        <f>R301/'סכום נכסי הקרן'!$C$42</f>
        <v>3.6798119335087402E-4</v>
      </c>
    </row>
    <row r="302" spans="2:21" s="140" customFormat="1">
      <c r="B302" s="87" t="s">
        <v>1055</v>
      </c>
      <c r="C302" s="84" t="s">
        <v>1056</v>
      </c>
      <c r="D302" s="97" t="s">
        <v>30</v>
      </c>
      <c r="E302" s="97" t="s">
        <v>963</v>
      </c>
      <c r="F302" s="84"/>
      <c r="G302" s="97" t="s">
        <v>1037</v>
      </c>
      <c r="H302" s="84" t="s">
        <v>966</v>
      </c>
      <c r="I302" s="84" t="s">
        <v>972</v>
      </c>
      <c r="J302" s="84"/>
      <c r="K302" s="94">
        <v>3.02</v>
      </c>
      <c r="L302" s="97" t="s">
        <v>181</v>
      </c>
      <c r="M302" s="98">
        <v>3.4500000000000003E-2</v>
      </c>
      <c r="N302" s="98">
        <v>3.9500000000000007E-2</v>
      </c>
      <c r="O302" s="94">
        <v>13326000</v>
      </c>
      <c r="P302" s="96">
        <v>98.311000000000007</v>
      </c>
      <c r="Q302" s="84"/>
      <c r="R302" s="94">
        <v>49604.84274</v>
      </c>
      <c r="S302" s="95">
        <v>4.5319162394685487E-3</v>
      </c>
      <c r="T302" s="95">
        <v>6.4573484281013451E-3</v>
      </c>
      <c r="U302" s="95">
        <f>R302/'סכום נכסי הקרן'!$C$42</f>
        <v>7.5691484637260213E-4</v>
      </c>
    </row>
    <row r="303" spans="2:21" s="140" customFormat="1">
      <c r="B303" s="87" t="s">
        <v>1057</v>
      </c>
      <c r="C303" s="84" t="s">
        <v>1058</v>
      </c>
      <c r="D303" s="97" t="s">
        <v>30</v>
      </c>
      <c r="E303" s="97" t="s">
        <v>963</v>
      </c>
      <c r="F303" s="84"/>
      <c r="G303" s="97" t="s">
        <v>1059</v>
      </c>
      <c r="H303" s="84" t="s">
        <v>966</v>
      </c>
      <c r="I303" s="84" t="s">
        <v>972</v>
      </c>
      <c r="J303" s="84"/>
      <c r="K303" s="94">
        <v>6.18</v>
      </c>
      <c r="L303" s="97" t="s">
        <v>181</v>
      </c>
      <c r="M303" s="98">
        <v>5.2499999999999998E-2</v>
      </c>
      <c r="N303" s="98">
        <v>5.7599999999999991E-2</v>
      </c>
      <c r="O303" s="94">
        <v>5825000</v>
      </c>
      <c r="P303" s="96">
        <v>96.22</v>
      </c>
      <c r="Q303" s="84"/>
      <c r="R303" s="94">
        <v>21497.159230000001</v>
      </c>
      <c r="S303" s="95">
        <v>9.7083333333333327E-3</v>
      </c>
      <c r="T303" s="95">
        <v>2.7984091813388306E-3</v>
      </c>
      <c r="U303" s="95">
        <f>R303/'סכום נכסי הקרן'!$C$42</f>
        <v>3.2802279126876267E-4</v>
      </c>
    </row>
    <row r="304" spans="2:21" s="140" customFormat="1">
      <c r="B304" s="87" t="s">
        <v>1060</v>
      </c>
      <c r="C304" s="84" t="s">
        <v>1061</v>
      </c>
      <c r="D304" s="97" t="s">
        <v>30</v>
      </c>
      <c r="E304" s="97" t="s">
        <v>963</v>
      </c>
      <c r="F304" s="84"/>
      <c r="G304" s="97" t="s">
        <v>1059</v>
      </c>
      <c r="H304" s="84" t="s">
        <v>966</v>
      </c>
      <c r="I304" s="84" t="s">
        <v>972</v>
      </c>
      <c r="J304" s="84"/>
      <c r="K304" s="94">
        <v>3.3800000000000008</v>
      </c>
      <c r="L304" s="97" t="s">
        <v>181</v>
      </c>
      <c r="M304" s="98">
        <v>5.6250000000000001E-2</v>
      </c>
      <c r="N304" s="98">
        <v>5.3200000000000004E-2</v>
      </c>
      <c r="O304" s="94">
        <v>6706000</v>
      </c>
      <c r="P304" s="96">
        <v>101</v>
      </c>
      <c r="Q304" s="84"/>
      <c r="R304" s="94">
        <v>25734.949780000003</v>
      </c>
      <c r="S304" s="95">
        <v>1.3412E-2</v>
      </c>
      <c r="T304" s="95">
        <v>3.3500668146488732E-3</v>
      </c>
      <c r="U304" s="95">
        <f>R304/'סכום נכסי הקרן'!$C$42</f>
        <v>3.9268677175802961E-4</v>
      </c>
    </row>
    <row r="305" spans="2:21" s="140" customFormat="1">
      <c r="B305" s="87" t="s">
        <v>1062</v>
      </c>
      <c r="C305" s="84" t="s">
        <v>1063</v>
      </c>
      <c r="D305" s="97" t="s">
        <v>30</v>
      </c>
      <c r="E305" s="97" t="s">
        <v>963</v>
      </c>
      <c r="F305" s="84"/>
      <c r="G305" s="97" t="s">
        <v>812</v>
      </c>
      <c r="H305" s="84" t="s">
        <v>966</v>
      </c>
      <c r="I305" s="84" t="s">
        <v>972</v>
      </c>
      <c r="J305" s="84"/>
      <c r="K305" s="94">
        <v>4.78</v>
      </c>
      <c r="L305" s="97" t="s">
        <v>181</v>
      </c>
      <c r="M305" s="98">
        <v>4.2999999999999997E-2</v>
      </c>
      <c r="N305" s="98">
        <v>4.3700000000000003E-2</v>
      </c>
      <c r="O305" s="94">
        <v>11324000</v>
      </c>
      <c r="P305" s="96">
        <v>99.406999999999996</v>
      </c>
      <c r="Q305" s="84"/>
      <c r="R305" s="94">
        <v>42535.395049999999</v>
      </c>
      <c r="S305" s="95">
        <v>1.1324000000000001E-2</v>
      </c>
      <c r="T305" s="95">
        <v>5.5370776559947469E-3</v>
      </c>
      <c r="U305" s="95">
        <f>R305/'סכום נכסי הקרן'!$C$42</f>
        <v>6.4904292063619376E-4</v>
      </c>
    </row>
    <row r="306" spans="2:21" s="140" customFormat="1">
      <c r="B306" s="87" t="s">
        <v>1064</v>
      </c>
      <c r="C306" s="84" t="s">
        <v>1065</v>
      </c>
      <c r="D306" s="97" t="s">
        <v>30</v>
      </c>
      <c r="E306" s="97" t="s">
        <v>963</v>
      </c>
      <c r="F306" s="84"/>
      <c r="G306" s="97" t="s">
        <v>1066</v>
      </c>
      <c r="H306" s="84" t="s">
        <v>966</v>
      </c>
      <c r="I306" s="84" t="s">
        <v>967</v>
      </c>
      <c r="J306" s="84"/>
      <c r="K306" s="94">
        <v>4.1899999999999995</v>
      </c>
      <c r="L306" s="97" t="s">
        <v>181</v>
      </c>
      <c r="M306" s="98">
        <v>3.15E-2</v>
      </c>
      <c r="N306" s="98">
        <v>4.07E-2</v>
      </c>
      <c r="O306" s="94">
        <v>13447000</v>
      </c>
      <c r="P306" s="96">
        <v>96.007999999999996</v>
      </c>
      <c r="Q306" s="84"/>
      <c r="R306" s="94">
        <v>49115.054400000001</v>
      </c>
      <c r="S306" s="95">
        <v>1.7929333333333332E-2</v>
      </c>
      <c r="T306" s="95">
        <v>6.3935898554962753E-3</v>
      </c>
      <c r="U306" s="95">
        <f>R306/'סכום נכסי הקרן'!$C$42</f>
        <v>7.4944121989485417E-4</v>
      </c>
    </row>
    <row r="307" spans="2:21" s="140" customFormat="1">
      <c r="B307" s="87" t="s">
        <v>1067</v>
      </c>
      <c r="C307" s="84" t="s">
        <v>1068</v>
      </c>
      <c r="D307" s="97" t="s">
        <v>30</v>
      </c>
      <c r="E307" s="97" t="s">
        <v>963</v>
      </c>
      <c r="F307" s="84"/>
      <c r="G307" s="97" t="s">
        <v>1002</v>
      </c>
      <c r="H307" s="84" t="s">
        <v>966</v>
      </c>
      <c r="I307" s="84" t="s">
        <v>972</v>
      </c>
      <c r="J307" s="84"/>
      <c r="K307" s="94">
        <v>3.9499999999999993</v>
      </c>
      <c r="L307" s="97" t="s">
        <v>181</v>
      </c>
      <c r="M307" s="98">
        <v>2.9500000000000002E-2</v>
      </c>
      <c r="N307" s="98">
        <v>3.9799999999999995E-2</v>
      </c>
      <c r="O307" s="94">
        <v>15119000</v>
      </c>
      <c r="P307" s="96">
        <v>95.832999999999998</v>
      </c>
      <c r="Q307" s="84"/>
      <c r="R307" s="94">
        <v>54769.085780000001</v>
      </c>
      <c r="S307" s="95">
        <v>1.2599166666666667E-2</v>
      </c>
      <c r="T307" s="95">
        <v>7.1296077244661117E-3</v>
      </c>
      <c r="U307" s="95">
        <f>R307/'סכום נכסי הקרן'!$C$42</f>
        <v>8.3571546363774582E-4</v>
      </c>
    </row>
    <row r="308" spans="2:21" s="140" customFormat="1">
      <c r="B308" s="87" t="s">
        <v>1069</v>
      </c>
      <c r="C308" s="84" t="s">
        <v>1070</v>
      </c>
      <c r="D308" s="97" t="s">
        <v>30</v>
      </c>
      <c r="E308" s="97" t="s">
        <v>963</v>
      </c>
      <c r="F308" s="84"/>
      <c r="G308" s="97" t="s">
        <v>965</v>
      </c>
      <c r="H308" s="84" t="s">
        <v>966</v>
      </c>
      <c r="I308" s="84" t="s">
        <v>972</v>
      </c>
      <c r="J308" s="84"/>
      <c r="K308" s="94">
        <v>3.26</v>
      </c>
      <c r="L308" s="97" t="s">
        <v>181</v>
      </c>
      <c r="M308" s="98">
        <v>4.8750000000000002E-2</v>
      </c>
      <c r="N308" s="98">
        <v>0.1067</v>
      </c>
      <c r="O308" s="94">
        <v>9850000</v>
      </c>
      <c r="P308" s="96">
        <v>82.245999999999995</v>
      </c>
      <c r="Q308" s="84"/>
      <c r="R308" s="94">
        <v>31033.318030000002</v>
      </c>
      <c r="S308" s="95">
        <v>1.4071428571428572E-2</v>
      </c>
      <c r="T308" s="95">
        <v>4.0397859630386087E-3</v>
      </c>
      <c r="U308" s="95">
        <f>R308/'סכום נכסי הקרן'!$C$42</f>
        <v>4.7353399086916563E-4</v>
      </c>
    </row>
    <row r="309" spans="2:21" s="140" customFormat="1">
      <c r="B309" s="87" t="s">
        <v>1071</v>
      </c>
      <c r="C309" s="84" t="s">
        <v>1072</v>
      </c>
      <c r="D309" s="97" t="s">
        <v>30</v>
      </c>
      <c r="E309" s="97" t="s">
        <v>963</v>
      </c>
      <c r="F309" s="84"/>
      <c r="G309" s="97" t="s">
        <v>1073</v>
      </c>
      <c r="H309" s="84" t="s">
        <v>966</v>
      </c>
      <c r="I309" s="84" t="s">
        <v>997</v>
      </c>
      <c r="J309" s="84"/>
      <c r="K309" s="94">
        <v>5.9500000000000011</v>
      </c>
      <c r="L309" s="97" t="s">
        <v>181</v>
      </c>
      <c r="M309" s="98">
        <v>5.2499999999999998E-2</v>
      </c>
      <c r="N309" s="98">
        <v>5.4600000000000003E-2</v>
      </c>
      <c r="O309" s="94">
        <v>4877000</v>
      </c>
      <c r="P309" s="96">
        <v>98.379000000000005</v>
      </c>
      <c r="Q309" s="84"/>
      <c r="R309" s="94">
        <v>18302.5759</v>
      </c>
      <c r="S309" s="95">
        <v>3.9015999999999999E-3</v>
      </c>
      <c r="T309" s="95">
        <v>2.3825518475591996E-3</v>
      </c>
      <c r="U309" s="95">
        <f>R309/'סכום נכסי הקרן'!$C$42</f>
        <v>2.792769951551587E-4</v>
      </c>
    </row>
    <row r="310" spans="2:21" s="140" customFormat="1">
      <c r="B310" s="87" t="s">
        <v>1074</v>
      </c>
      <c r="C310" s="84" t="s">
        <v>1075</v>
      </c>
      <c r="D310" s="97" t="s">
        <v>30</v>
      </c>
      <c r="E310" s="97" t="s">
        <v>963</v>
      </c>
      <c r="F310" s="84"/>
      <c r="G310" s="97" t="s">
        <v>1005</v>
      </c>
      <c r="H310" s="84" t="s">
        <v>966</v>
      </c>
      <c r="I310" s="84" t="s">
        <v>967</v>
      </c>
      <c r="J310" s="84"/>
      <c r="K310" s="94">
        <v>3.61</v>
      </c>
      <c r="L310" s="97" t="s">
        <v>181</v>
      </c>
      <c r="M310" s="98">
        <v>5.2499999999999998E-2</v>
      </c>
      <c r="N310" s="98">
        <v>4.4999999999999998E-2</v>
      </c>
      <c r="O310" s="94">
        <v>9964000</v>
      </c>
      <c r="P310" s="96">
        <v>102.072</v>
      </c>
      <c r="Q310" s="84"/>
      <c r="R310" s="94">
        <v>39022.923840000003</v>
      </c>
      <c r="S310" s="95">
        <v>1.5329230769230769E-2</v>
      </c>
      <c r="T310" s="95">
        <v>5.0798390237602542E-3</v>
      </c>
      <c r="U310" s="95">
        <f>R310/'סכום נכסי הקרן'!$C$42</f>
        <v>5.954465082810452E-4</v>
      </c>
    </row>
    <row r="311" spans="2:21" s="140" customFormat="1">
      <c r="B311" s="87" t="s">
        <v>1076</v>
      </c>
      <c r="C311" s="84" t="s">
        <v>1077</v>
      </c>
      <c r="D311" s="97" t="s">
        <v>30</v>
      </c>
      <c r="E311" s="97" t="s">
        <v>963</v>
      </c>
      <c r="F311" s="84"/>
      <c r="G311" s="97" t="s">
        <v>1025</v>
      </c>
      <c r="H311" s="84" t="s">
        <v>966</v>
      </c>
      <c r="I311" s="84" t="s">
        <v>967</v>
      </c>
      <c r="J311" s="84"/>
      <c r="K311" s="94">
        <v>5.5799999999999992</v>
      </c>
      <c r="L311" s="97" t="s">
        <v>181</v>
      </c>
      <c r="M311" s="98">
        <v>4.8750000000000002E-2</v>
      </c>
      <c r="N311" s="98">
        <v>5.0700000000000002E-2</v>
      </c>
      <c r="O311" s="94">
        <v>7670000</v>
      </c>
      <c r="P311" s="96">
        <v>98.576999999999998</v>
      </c>
      <c r="Q311" s="84"/>
      <c r="R311" s="94">
        <v>28419.837640000002</v>
      </c>
      <c r="S311" s="95">
        <v>1.0226666666666667E-2</v>
      </c>
      <c r="T311" s="95">
        <v>3.6995741499159414E-3</v>
      </c>
      <c r="U311" s="95">
        <f>R311/'סכום נכסי הקרן'!$C$42</f>
        <v>4.3365518068397562E-4</v>
      </c>
    </row>
    <row r="312" spans="2:21" s="140" customFormat="1">
      <c r="B312" s="87" t="s">
        <v>1078</v>
      </c>
      <c r="C312" s="84" t="s">
        <v>1079</v>
      </c>
      <c r="D312" s="97" t="s">
        <v>30</v>
      </c>
      <c r="E312" s="97" t="s">
        <v>963</v>
      </c>
      <c r="F312" s="84"/>
      <c r="G312" s="97" t="s">
        <v>1080</v>
      </c>
      <c r="H312" s="84" t="s">
        <v>966</v>
      </c>
      <c r="I312" s="84" t="s">
        <v>972</v>
      </c>
      <c r="J312" s="84"/>
      <c r="K312" s="94">
        <v>3.4</v>
      </c>
      <c r="L312" s="97" t="s">
        <v>181</v>
      </c>
      <c r="M312" s="98">
        <v>3.875E-2</v>
      </c>
      <c r="N312" s="98">
        <v>4.7599999999999996E-2</v>
      </c>
      <c r="O312" s="94">
        <v>7599000</v>
      </c>
      <c r="P312" s="96">
        <v>97.037000000000006</v>
      </c>
      <c r="Q312" s="84"/>
      <c r="R312" s="94">
        <v>28005.038690000001</v>
      </c>
      <c r="S312" s="95">
        <v>7.5989999999999999E-3</v>
      </c>
      <c r="T312" s="95">
        <v>3.6455773786369808E-3</v>
      </c>
      <c r="U312" s="95">
        <f>R312/'סכום נכסי הקרן'!$C$42</f>
        <v>4.2732580907079657E-4</v>
      </c>
    </row>
    <row r="313" spans="2:21" s="140" customFormat="1">
      <c r="B313" s="87" t="s">
        <v>1081</v>
      </c>
      <c r="C313" s="84" t="s">
        <v>1082</v>
      </c>
      <c r="D313" s="97" t="s">
        <v>30</v>
      </c>
      <c r="E313" s="97" t="s">
        <v>963</v>
      </c>
      <c r="F313" s="84"/>
      <c r="G313" s="97" t="s">
        <v>1080</v>
      </c>
      <c r="H313" s="84" t="s">
        <v>966</v>
      </c>
      <c r="I313" s="84" t="s">
        <v>972</v>
      </c>
      <c r="J313" s="84"/>
      <c r="K313" s="94">
        <v>4.5399999999999991</v>
      </c>
      <c r="L313" s="97" t="s">
        <v>181</v>
      </c>
      <c r="M313" s="98">
        <v>4.8750000000000002E-2</v>
      </c>
      <c r="N313" s="98">
        <v>4.7500000000000001E-2</v>
      </c>
      <c r="O313" s="94">
        <v>4018000</v>
      </c>
      <c r="P313" s="96">
        <v>100.322</v>
      </c>
      <c r="Q313" s="84"/>
      <c r="R313" s="94">
        <v>15156.898740000001</v>
      </c>
      <c r="S313" s="95">
        <v>4.0179999999999999E-3</v>
      </c>
      <c r="T313" s="95">
        <v>1.9730609119481763E-3</v>
      </c>
      <c r="U313" s="95">
        <f>R313/'סכום נכסי הקרן'!$C$42</f>
        <v>2.3127745291733561E-4</v>
      </c>
    </row>
    <row r="314" spans="2:21" s="140" customFormat="1">
      <c r="B314" s="87" t="s">
        <v>1083</v>
      </c>
      <c r="C314" s="84" t="s">
        <v>1084</v>
      </c>
      <c r="D314" s="97" t="s">
        <v>30</v>
      </c>
      <c r="E314" s="97" t="s">
        <v>963</v>
      </c>
      <c r="F314" s="84"/>
      <c r="G314" s="97" t="s">
        <v>1034</v>
      </c>
      <c r="H314" s="84" t="s">
        <v>966</v>
      </c>
      <c r="I314" s="84" t="s">
        <v>972</v>
      </c>
      <c r="J314" s="84"/>
      <c r="K314" s="94">
        <v>4.43</v>
      </c>
      <c r="L314" s="97" t="s">
        <v>183</v>
      </c>
      <c r="M314" s="98">
        <v>5.2499999999999998E-2</v>
      </c>
      <c r="N314" s="98">
        <v>3.3099999999999997E-2</v>
      </c>
      <c r="O314" s="94">
        <v>9075000</v>
      </c>
      <c r="P314" s="96">
        <v>108.41800000000001</v>
      </c>
      <c r="Q314" s="84"/>
      <c r="R314" s="94">
        <v>44062.177349999998</v>
      </c>
      <c r="S314" s="95">
        <v>9.0749999999999997E-3</v>
      </c>
      <c r="T314" s="95">
        <v>5.7358277122469756E-3</v>
      </c>
      <c r="U314" s="95">
        <f>R314/'סכום נכסי הקרן'!$C$42</f>
        <v>6.7233992403777955E-4</v>
      </c>
    </row>
    <row r="315" spans="2:21" s="140" customFormat="1">
      <c r="B315" s="87" t="s">
        <v>1085</v>
      </c>
      <c r="C315" s="84" t="s">
        <v>1086</v>
      </c>
      <c r="D315" s="97" t="s">
        <v>30</v>
      </c>
      <c r="E315" s="97" t="s">
        <v>963</v>
      </c>
      <c r="F315" s="84"/>
      <c r="G315" s="97" t="s">
        <v>965</v>
      </c>
      <c r="H315" s="84" t="s">
        <v>966</v>
      </c>
      <c r="I315" s="84" t="s">
        <v>997</v>
      </c>
      <c r="J315" s="84"/>
      <c r="K315" s="94">
        <v>2.81</v>
      </c>
      <c r="L315" s="97" t="s">
        <v>181</v>
      </c>
      <c r="M315" s="98">
        <v>4.8750000000000002E-2</v>
      </c>
      <c r="N315" s="98">
        <v>5.7999999999999996E-2</v>
      </c>
      <c r="O315" s="94">
        <v>8000000</v>
      </c>
      <c r="P315" s="96">
        <v>97.164000000000001</v>
      </c>
      <c r="Q315" s="84"/>
      <c r="R315" s="94">
        <v>29767.065760000001</v>
      </c>
      <c r="S315" s="95">
        <v>3.8148737157585278E-3</v>
      </c>
      <c r="T315" s="95">
        <v>3.8749506031500298E-3</v>
      </c>
      <c r="U315" s="95">
        <f>R315/'סכום נכסי הקרן'!$C$42</f>
        <v>4.5421238657662451E-4</v>
      </c>
    </row>
    <row r="316" spans="2:21" s="140" customFormat="1">
      <c r="B316" s="87" t="s">
        <v>1087</v>
      </c>
      <c r="C316" s="84" t="s">
        <v>1088</v>
      </c>
      <c r="D316" s="97" t="s">
        <v>30</v>
      </c>
      <c r="E316" s="97" t="s">
        <v>963</v>
      </c>
      <c r="F316" s="84"/>
      <c r="G316" s="97" t="s">
        <v>1020</v>
      </c>
      <c r="H316" s="84" t="s">
        <v>966</v>
      </c>
      <c r="I316" s="84" t="s">
        <v>972</v>
      </c>
      <c r="J316" s="84"/>
      <c r="K316" s="94">
        <v>3.1700000000000004</v>
      </c>
      <c r="L316" s="97" t="s">
        <v>181</v>
      </c>
      <c r="M316" s="98">
        <v>4.7500000000000001E-2</v>
      </c>
      <c r="N316" s="98">
        <v>7.2300000000000003E-2</v>
      </c>
      <c r="O316" s="94">
        <v>13327000</v>
      </c>
      <c r="P316" s="96">
        <v>92.06</v>
      </c>
      <c r="Q316" s="84"/>
      <c r="R316" s="94">
        <v>46669.017549999997</v>
      </c>
      <c r="S316" s="95">
        <v>1.4807777777777777E-2</v>
      </c>
      <c r="T316" s="95">
        <v>6.0751751335463774E-3</v>
      </c>
      <c r="U316" s="95">
        <f>R316/'סכום נכסי הקרן'!$C$42</f>
        <v>7.1211741229317157E-4</v>
      </c>
    </row>
    <row r="317" spans="2:21" s="140" customFormat="1">
      <c r="B317" s="87" t="s">
        <v>1089</v>
      </c>
      <c r="C317" s="84" t="s">
        <v>1090</v>
      </c>
      <c r="D317" s="97" t="s">
        <v>30</v>
      </c>
      <c r="E317" s="97" t="s">
        <v>963</v>
      </c>
      <c r="F317" s="84"/>
      <c r="G317" s="97" t="s">
        <v>1025</v>
      </c>
      <c r="H317" s="84" t="s">
        <v>966</v>
      </c>
      <c r="I317" s="84" t="s">
        <v>967</v>
      </c>
      <c r="J317" s="84"/>
      <c r="K317" s="94">
        <v>6.79</v>
      </c>
      <c r="L317" s="97" t="s">
        <v>181</v>
      </c>
      <c r="M317" s="98">
        <v>4.2999999999999997E-2</v>
      </c>
      <c r="N317" s="98">
        <v>5.2000000000000005E-2</v>
      </c>
      <c r="O317" s="94">
        <v>4502000</v>
      </c>
      <c r="P317" s="96">
        <v>93.775999999999996</v>
      </c>
      <c r="Q317" s="84"/>
      <c r="R317" s="94">
        <v>16087.31293</v>
      </c>
      <c r="S317" s="95">
        <v>3.6015999999999999E-3</v>
      </c>
      <c r="T317" s="95">
        <v>2.0941782923372281E-3</v>
      </c>
      <c r="U317" s="95">
        <f>R317/'סכום נכסי הקרן'!$C$42</f>
        <v>2.4547454083832717E-4</v>
      </c>
    </row>
    <row r="318" spans="2:21" s="140" customFormat="1">
      <c r="B318" s="87" t="s">
        <v>1091</v>
      </c>
      <c r="C318" s="84" t="s">
        <v>1092</v>
      </c>
      <c r="D318" s="97" t="s">
        <v>30</v>
      </c>
      <c r="E318" s="97" t="s">
        <v>963</v>
      </c>
      <c r="F318" s="84"/>
      <c r="G318" s="97" t="s">
        <v>1017</v>
      </c>
      <c r="H318" s="84" t="s">
        <v>966</v>
      </c>
      <c r="I318" s="84" t="s">
        <v>997</v>
      </c>
      <c r="J318" s="84"/>
      <c r="K318" s="94">
        <v>3.8400000000000007</v>
      </c>
      <c r="L318" s="97" t="s">
        <v>181</v>
      </c>
      <c r="M318" s="98">
        <v>3.2000000000000001E-2</v>
      </c>
      <c r="N318" s="98">
        <v>3.9399999999999998E-2</v>
      </c>
      <c r="O318" s="94">
        <v>14800000</v>
      </c>
      <c r="P318" s="96">
        <v>96.986999999999995</v>
      </c>
      <c r="Q318" s="84"/>
      <c r="R318" s="94">
        <v>54464.721649999999</v>
      </c>
      <c r="S318" s="95">
        <v>2.4666666666666667E-2</v>
      </c>
      <c r="T318" s="95">
        <v>7.0899868905340835E-3</v>
      </c>
      <c r="U318" s="95">
        <f>R318/'סכום נכסי הקרן'!$C$42</f>
        <v>8.310712048118931E-4</v>
      </c>
    </row>
    <row r="319" spans="2:21" s="140" customFormat="1">
      <c r="B319" s="87" t="s">
        <v>1093</v>
      </c>
      <c r="C319" s="84" t="s">
        <v>1094</v>
      </c>
      <c r="D319" s="97" t="s">
        <v>30</v>
      </c>
      <c r="E319" s="97" t="s">
        <v>963</v>
      </c>
      <c r="F319" s="84"/>
      <c r="G319" s="97" t="s">
        <v>1020</v>
      </c>
      <c r="H319" s="84" t="s">
        <v>966</v>
      </c>
      <c r="I319" s="84" t="s">
        <v>967</v>
      </c>
      <c r="J319" s="84"/>
      <c r="K319" s="94">
        <v>6.51</v>
      </c>
      <c r="L319" s="97" t="s">
        <v>181</v>
      </c>
      <c r="M319" s="98">
        <v>5.2999999999999999E-2</v>
      </c>
      <c r="N319" s="98">
        <v>7.4800000000000005E-2</v>
      </c>
      <c r="O319" s="94">
        <v>10310000</v>
      </c>
      <c r="P319" s="96">
        <v>86.025999999999996</v>
      </c>
      <c r="Q319" s="84"/>
      <c r="R319" s="94">
        <v>33839.402759999997</v>
      </c>
      <c r="S319" s="95">
        <v>6.8733333333333337E-3</v>
      </c>
      <c r="T319" s="95">
        <v>4.4050701937609713E-3</v>
      </c>
      <c r="U319" s="95">
        <f>R319/'סכום נכסי הקרן'!$C$42</f>
        <v>5.1635172952119732E-4</v>
      </c>
    </row>
    <row r="320" spans="2:21" s="140" customFormat="1">
      <c r="B320" s="87" t="s">
        <v>1095</v>
      </c>
      <c r="C320" s="84" t="s">
        <v>1096</v>
      </c>
      <c r="D320" s="97" t="s">
        <v>30</v>
      </c>
      <c r="E320" s="97" t="s">
        <v>963</v>
      </c>
      <c r="F320" s="84"/>
      <c r="G320" s="97" t="s">
        <v>1073</v>
      </c>
      <c r="H320" s="84" t="s">
        <v>966</v>
      </c>
      <c r="I320" s="84" t="s">
        <v>967</v>
      </c>
      <c r="J320" s="84"/>
      <c r="K320" s="94">
        <v>3.6900000000000004</v>
      </c>
      <c r="L320" s="97" t="s">
        <v>183</v>
      </c>
      <c r="M320" s="98">
        <v>3.7499999999999999E-2</v>
      </c>
      <c r="N320" s="98">
        <v>1.3900000000000001E-2</v>
      </c>
      <c r="O320" s="94">
        <v>4900000</v>
      </c>
      <c r="P320" s="96">
        <v>108.806</v>
      </c>
      <c r="Q320" s="84"/>
      <c r="R320" s="94">
        <v>23649.776679999999</v>
      </c>
      <c r="S320" s="95">
        <v>6.5333333333333337E-3</v>
      </c>
      <c r="T320" s="95">
        <v>3.0786278079740939E-3</v>
      </c>
      <c r="U320" s="95">
        <f>R320/'סכום נכסי הקרן'!$C$42</f>
        <v>3.6086934447740471E-4</v>
      </c>
    </row>
    <row r="321" spans="2:21" s="140" customFormat="1">
      <c r="B321" s="87" t="s">
        <v>1097</v>
      </c>
      <c r="C321" s="84" t="s">
        <v>1098</v>
      </c>
      <c r="D321" s="97" t="s">
        <v>30</v>
      </c>
      <c r="E321" s="97" t="s">
        <v>963</v>
      </c>
      <c r="F321" s="84"/>
      <c r="G321" s="97" t="s">
        <v>1034</v>
      </c>
      <c r="H321" s="84" t="s">
        <v>966</v>
      </c>
      <c r="I321" s="84" t="s">
        <v>972</v>
      </c>
      <c r="J321" s="84"/>
      <c r="K321" s="94">
        <v>4.72</v>
      </c>
      <c r="L321" s="97" t="s">
        <v>181</v>
      </c>
      <c r="M321" s="98">
        <v>6.25E-2</v>
      </c>
      <c r="N321" s="98">
        <v>7.8299999999999995E-2</v>
      </c>
      <c r="O321" s="94">
        <v>11250000</v>
      </c>
      <c r="P321" s="96">
        <v>92.698999999999998</v>
      </c>
      <c r="Q321" s="84"/>
      <c r="R321" s="94">
        <v>39723.400560000002</v>
      </c>
      <c r="S321" s="95">
        <v>8.6538461538461543E-3</v>
      </c>
      <c r="T321" s="95">
        <v>5.1710241177342778E-3</v>
      </c>
      <c r="U321" s="95">
        <f>R321/'סכום נכסי הקרן'!$C$42</f>
        <v>6.0613500560549789E-4</v>
      </c>
    </row>
    <row r="322" spans="2:21" s="140" customFormat="1">
      <c r="B322" s="87" t="s">
        <v>1099</v>
      </c>
      <c r="C322" s="84" t="s">
        <v>1100</v>
      </c>
      <c r="D322" s="97" t="s">
        <v>30</v>
      </c>
      <c r="E322" s="97" t="s">
        <v>963</v>
      </c>
      <c r="F322" s="84"/>
      <c r="G322" s="97" t="s">
        <v>1005</v>
      </c>
      <c r="H322" s="84" t="s">
        <v>966</v>
      </c>
      <c r="I322" s="84" t="s">
        <v>967</v>
      </c>
      <c r="J322" s="84"/>
      <c r="K322" s="94">
        <v>7.64</v>
      </c>
      <c r="L322" s="97" t="s">
        <v>183</v>
      </c>
      <c r="M322" s="98">
        <v>4.6249999999999999E-2</v>
      </c>
      <c r="N322" s="98">
        <v>5.4599999999999989E-2</v>
      </c>
      <c r="O322" s="94">
        <v>9500000</v>
      </c>
      <c r="P322" s="96">
        <v>93.444000000000003</v>
      </c>
      <c r="Q322" s="84"/>
      <c r="R322" s="94">
        <v>39063.363950000006</v>
      </c>
      <c r="S322" s="95">
        <v>6.3333333333333332E-3</v>
      </c>
      <c r="T322" s="95">
        <v>5.0851033460787322E-3</v>
      </c>
      <c r="U322" s="95">
        <f>R322/'סכום נכסי הקרן'!$C$42</f>
        <v>5.960635794772666E-4</v>
      </c>
    </row>
    <row r="323" spans="2:21" s="140" customFormat="1">
      <c r="B323" s="87" t="s">
        <v>1101</v>
      </c>
      <c r="C323" s="84" t="s">
        <v>1102</v>
      </c>
      <c r="D323" s="97" t="s">
        <v>30</v>
      </c>
      <c r="E323" s="97" t="s">
        <v>963</v>
      </c>
      <c r="F323" s="84"/>
      <c r="G323" s="97" t="s">
        <v>1031</v>
      </c>
      <c r="H323" s="84" t="s">
        <v>1103</v>
      </c>
      <c r="I323" s="84" t="s">
        <v>997</v>
      </c>
      <c r="J323" s="84"/>
      <c r="K323" s="94">
        <v>3.2800000000000007</v>
      </c>
      <c r="L323" s="97" t="s">
        <v>181</v>
      </c>
      <c r="M323" s="98">
        <v>2.894E-2</v>
      </c>
      <c r="N323" s="98">
        <v>3.8200000000000005E-2</v>
      </c>
      <c r="O323" s="94">
        <v>13450000</v>
      </c>
      <c r="P323" s="96">
        <v>96.88</v>
      </c>
      <c r="Q323" s="84"/>
      <c r="R323" s="94">
        <v>48935.048119999999</v>
      </c>
      <c r="S323" s="95">
        <v>7.4722222222222221E-3</v>
      </c>
      <c r="T323" s="95">
        <v>6.3701574000140796E-3</v>
      </c>
      <c r="U323" s="95">
        <f>R323/'סכום נכסי הקרן'!$C$42</f>
        <v>7.4669452384167956E-4</v>
      </c>
    </row>
    <row r="324" spans="2:21" s="140" customFormat="1">
      <c r="B324" s="87" t="s">
        <v>1104</v>
      </c>
      <c r="C324" s="84" t="s">
        <v>1105</v>
      </c>
      <c r="D324" s="97" t="s">
        <v>30</v>
      </c>
      <c r="E324" s="97" t="s">
        <v>963</v>
      </c>
      <c r="F324" s="84"/>
      <c r="G324" s="97" t="s">
        <v>1025</v>
      </c>
      <c r="H324" s="84" t="s">
        <v>1103</v>
      </c>
      <c r="I324" s="84" t="s">
        <v>997</v>
      </c>
      <c r="J324" s="84"/>
      <c r="K324" s="94">
        <v>6.8900000000000006</v>
      </c>
      <c r="L324" s="97" t="s">
        <v>181</v>
      </c>
      <c r="M324" s="98">
        <v>7.0000000000000007E-2</v>
      </c>
      <c r="N324" s="98">
        <v>7.7399999999999997E-2</v>
      </c>
      <c r="O324" s="94">
        <v>6835000</v>
      </c>
      <c r="P324" s="96">
        <v>94.668999999999997</v>
      </c>
      <c r="Q324" s="84"/>
      <c r="R324" s="94">
        <v>24919.387079999997</v>
      </c>
      <c r="S324" s="95">
        <v>9.1133333333333327E-3</v>
      </c>
      <c r="T324" s="95">
        <v>3.2439003150095853E-3</v>
      </c>
      <c r="U324" s="95">
        <f>R324/'סכום נכסי הקרן'!$C$42</f>
        <v>3.8024219010673161E-4</v>
      </c>
    </row>
    <row r="325" spans="2:21" s="140" customFormat="1">
      <c r="B325" s="87" t="s">
        <v>1106</v>
      </c>
      <c r="C325" s="84" t="s">
        <v>1107</v>
      </c>
      <c r="D325" s="97" t="s">
        <v>30</v>
      </c>
      <c r="E325" s="97" t="s">
        <v>963</v>
      </c>
      <c r="F325" s="84"/>
      <c r="G325" s="97" t="s">
        <v>995</v>
      </c>
      <c r="H325" s="84" t="s">
        <v>1103</v>
      </c>
      <c r="I325" s="84" t="s">
        <v>997</v>
      </c>
      <c r="J325" s="84"/>
      <c r="K325" s="94">
        <v>7.3699999999999992</v>
      </c>
      <c r="L325" s="97" t="s">
        <v>181</v>
      </c>
      <c r="M325" s="98">
        <v>4.4999999999999998E-2</v>
      </c>
      <c r="N325" s="98">
        <v>5.0799999999999998E-2</v>
      </c>
      <c r="O325" s="94">
        <v>10154000</v>
      </c>
      <c r="P325" s="96">
        <v>95.111000000000004</v>
      </c>
      <c r="Q325" s="84"/>
      <c r="R325" s="94">
        <v>36339.290359999999</v>
      </c>
      <c r="S325" s="95">
        <v>1.3538666666666666E-2</v>
      </c>
      <c r="T325" s="95">
        <v>4.7304949783712261E-3</v>
      </c>
      <c r="U325" s="95">
        <f>R325/'סכום נכסי הקרן'!$C$42</f>
        <v>5.5449723980172789E-4</v>
      </c>
    </row>
    <row r="326" spans="2:21" s="140" customFormat="1">
      <c r="B326" s="87" t="s">
        <v>1108</v>
      </c>
      <c r="C326" s="84" t="s">
        <v>1109</v>
      </c>
      <c r="D326" s="97" t="s">
        <v>30</v>
      </c>
      <c r="E326" s="97" t="s">
        <v>963</v>
      </c>
      <c r="F326" s="84"/>
      <c r="G326" s="97" t="s">
        <v>1025</v>
      </c>
      <c r="H326" s="84" t="s">
        <v>1103</v>
      </c>
      <c r="I326" s="84" t="s">
        <v>972</v>
      </c>
      <c r="J326" s="84"/>
      <c r="K326" s="94">
        <v>5.24</v>
      </c>
      <c r="L326" s="97" t="s">
        <v>181</v>
      </c>
      <c r="M326" s="98">
        <v>7.0000000000000007E-2</v>
      </c>
      <c r="N326" s="98">
        <v>8.9099999999999999E-2</v>
      </c>
      <c r="O326" s="94">
        <v>7528000</v>
      </c>
      <c r="P326" s="96">
        <v>90.292000000000002</v>
      </c>
      <c r="Q326" s="84"/>
      <c r="R326" s="94">
        <v>25497.782190000002</v>
      </c>
      <c r="S326" s="95">
        <v>1.0037333333333334E-2</v>
      </c>
      <c r="T326" s="95">
        <v>3.3191933418206211E-3</v>
      </c>
      <c r="U326" s="95">
        <f>R326/'סכום נכסי הקרן'!$C$42</f>
        <v>3.8906785755462556E-4</v>
      </c>
    </row>
    <row r="327" spans="2:21" s="140" customFormat="1">
      <c r="B327" s="87" t="s">
        <v>1110</v>
      </c>
      <c r="C327" s="84" t="s">
        <v>1111</v>
      </c>
      <c r="D327" s="97" t="s">
        <v>30</v>
      </c>
      <c r="E327" s="97" t="s">
        <v>963</v>
      </c>
      <c r="F327" s="84"/>
      <c r="G327" s="97" t="s">
        <v>1073</v>
      </c>
      <c r="H327" s="84" t="s">
        <v>1103</v>
      </c>
      <c r="I327" s="84" t="s">
        <v>997</v>
      </c>
      <c r="J327" s="84"/>
      <c r="K327" s="94">
        <v>4.71</v>
      </c>
      <c r="L327" s="97" t="s">
        <v>181</v>
      </c>
      <c r="M327" s="98">
        <v>5.2499999999999998E-2</v>
      </c>
      <c r="N327" s="98">
        <v>4.82E-2</v>
      </c>
      <c r="O327" s="94">
        <v>5165000</v>
      </c>
      <c r="P327" s="96">
        <v>101.64700000000001</v>
      </c>
      <c r="Q327" s="84"/>
      <c r="R327" s="94">
        <v>19812.762119999999</v>
      </c>
      <c r="S327" s="95">
        <v>8.6083333333333342E-3</v>
      </c>
      <c r="T327" s="95">
        <v>2.5791414963757604E-3</v>
      </c>
      <c r="U327" s="95">
        <f>R327/'סכום נכסי הקרן'!$C$42</f>
        <v>3.0232076079507214E-4</v>
      </c>
    </row>
    <row r="328" spans="2:21" s="140" customFormat="1">
      <c r="B328" s="87" t="s">
        <v>1112</v>
      </c>
      <c r="C328" s="84" t="s">
        <v>1113</v>
      </c>
      <c r="D328" s="97" t="s">
        <v>30</v>
      </c>
      <c r="E328" s="97" t="s">
        <v>963</v>
      </c>
      <c r="F328" s="84"/>
      <c r="G328" s="97" t="s">
        <v>1114</v>
      </c>
      <c r="H328" s="84" t="s">
        <v>1103</v>
      </c>
      <c r="I328" s="84" t="s">
        <v>967</v>
      </c>
      <c r="J328" s="84"/>
      <c r="K328" s="94">
        <v>2.82</v>
      </c>
      <c r="L328" s="97" t="s">
        <v>181</v>
      </c>
      <c r="M328" s="98">
        <v>4.1250000000000002E-2</v>
      </c>
      <c r="N328" s="98">
        <v>5.16E-2</v>
      </c>
      <c r="O328" s="94">
        <v>6328000</v>
      </c>
      <c r="P328" s="96">
        <v>96.445999999999998</v>
      </c>
      <c r="Q328" s="84"/>
      <c r="R328" s="94">
        <v>23325.553230000001</v>
      </c>
      <c r="S328" s="95">
        <v>1.0546666666666666E-2</v>
      </c>
      <c r="T328" s="95">
        <v>3.0364217718379721E-3</v>
      </c>
      <c r="U328" s="95">
        <f>R328/'סכום נכסי הקרן'!$C$42</f>
        <v>3.5592205446918036E-4</v>
      </c>
    </row>
    <row r="329" spans="2:21" s="140" customFormat="1">
      <c r="B329" s="87" t="s">
        <v>1115</v>
      </c>
      <c r="C329" s="84" t="s">
        <v>1116</v>
      </c>
      <c r="D329" s="97" t="s">
        <v>30</v>
      </c>
      <c r="E329" s="97" t="s">
        <v>963</v>
      </c>
      <c r="F329" s="84"/>
      <c r="G329" s="97" t="s">
        <v>1025</v>
      </c>
      <c r="H329" s="84" t="s">
        <v>1103</v>
      </c>
      <c r="I329" s="84" t="s">
        <v>972</v>
      </c>
      <c r="J329" s="84"/>
      <c r="K329" s="94">
        <v>0.45999999999999996</v>
      </c>
      <c r="L329" s="97" t="s">
        <v>184</v>
      </c>
      <c r="M329" s="98">
        <v>6.8760000000000002E-2</v>
      </c>
      <c r="N329" s="98">
        <v>4.7600000000000003E-2</v>
      </c>
      <c r="O329" s="94">
        <v>4960000</v>
      </c>
      <c r="P329" s="96">
        <v>100.551</v>
      </c>
      <c r="Q329" s="84"/>
      <c r="R329" s="94">
        <v>23956.217539999998</v>
      </c>
      <c r="S329" s="95">
        <v>4.96E-3</v>
      </c>
      <c r="T329" s="95">
        <v>3.1185189818257824E-3</v>
      </c>
      <c r="U329" s="95">
        <f>R329/'סכום נכסי הקרן'!$C$42</f>
        <v>3.655452918982026E-4</v>
      </c>
    </row>
    <row r="330" spans="2:21" s="140" customFormat="1">
      <c r="B330" s="87" t="s">
        <v>1117</v>
      </c>
      <c r="C330" s="84" t="s">
        <v>1118</v>
      </c>
      <c r="D330" s="97" t="s">
        <v>30</v>
      </c>
      <c r="E330" s="97" t="s">
        <v>963</v>
      </c>
      <c r="F330" s="84"/>
      <c r="G330" s="97" t="s">
        <v>965</v>
      </c>
      <c r="H330" s="84" t="s">
        <v>1103</v>
      </c>
      <c r="I330" s="84" t="s">
        <v>972</v>
      </c>
      <c r="J330" s="84"/>
      <c r="K330" s="94">
        <v>5.39</v>
      </c>
      <c r="L330" s="97" t="s">
        <v>183</v>
      </c>
      <c r="M330" s="98">
        <v>4.4999999999999998E-2</v>
      </c>
      <c r="N330" s="98">
        <v>4.0099999999999997E-2</v>
      </c>
      <c r="O330" s="94">
        <v>4502000</v>
      </c>
      <c r="P330" s="96">
        <v>102.179</v>
      </c>
      <c r="Q330" s="84"/>
      <c r="R330" s="94">
        <v>20413.511120000003</v>
      </c>
      <c r="S330" s="95">
        <v>4.5019999999999999E-3</v>
      </c>
      <c r="T330" s="95">
        <v>2.6573444579528435E-3</v>
      </c>
      <c r="U330" s="95">
        <f>R330/'סכום נכסי הקרן'!$C$42</f>
        <v>3.1148752379494404E-4</v>
      </c>
    </row>
    <row r="331" spans="2:21" s="140" customFormat="1">
      <c r="B331" s="87" t="s">
        <v>1119</v>
      </c>
      <c r="C331" s="84" t="s">
        <v>1120</v>
      </c>
      <c r="D331" s="97" t="s">
        <v>30</v>
      </c>
      <c r="E331" s="97" t="s">
        <v>963</v>
      </c>
      <c r="F331" s="84"/>
      <c r="G331" s="97" t="s">
        <v>995</v>
      </c>
      <c r="H331" s="84" t="s">
        <v>1103</v>
      </c>
      <c r="I331" s="84" t="s">
        <v>972</v>
      </c>
      <c r="J331" s="84"/>
      <c r="K331" s="94">
        <v>5.38</v>
      </c>
      <c r="L331" s="97" t="s">
        <v>181</v>
      </c>
      <c r="M331" s="98">
        <v>0.05</v>
      </c>
      <c r="N331" s="98">
        <v>6.1700000000000005E-2</v>
      </c>
      <c r="O331" s="94">
        <v>7025000</v>
      </c>
      <c r="P331" s="96">
        <v>93.287999999999997</v>
      </c>
      <c r="Q331" s="84"/>
      <c r="R331" s="94">
        <v>24840.37515</v>
      </c>
      <c r="S331" s="95">
        <v>6.3863636363636362E-3</v>
      </c>
      <c r="T331" s="95">
        <v>3.233614876455512E-3</v>
      </c>
      <c r="U331" s="95">
        <f>R331/'סכום נכסי הקרן'!$C$42</f>
        <v>3.7903655574617095E-4</v>
      </c>
    </row>
    <row r="332" spans="2:21" s="140" customFormat="1">
      <c r="B332" s="87" t="s">
        <v>1121</v>
      </c>
      <c r="C332" s="84" t="s">
        <v>1122</v>
      </c>
      <c r="D332" s="97" t="s">
        <v>30</v>
      </c>
      <c r="E332" s="97" t="s">
        <v>963</v>
      </c>
      <c r="F332" s="84"/>
      <c r="G332" s="97" t="s">
        <v>965</v>
      </c>
      <c r="H332" s="84" t="s">
        <v>976</v>
      </c>
      <c r="I332" s="84" t="s">
        <v>997</v>
      </c>
      <c r="J332" s="84"/>
      <c r="K332" s="94">
        <v>3.3699999999999997</v>
      </c>
      <c r="L332" s="97" t="s">
        <v>181</v>
      </c>
      <c r="M332" s="98">
        <v>0.05</v>
      </c>
      <c r="N332" s="98">
        <v>5.1300000000000005E-2</v>
      </c>
      <c r="O332" s="94">
        <v>5602000</v>
      </c>
      <c r="P332" s="96">
        <v>99.204999999999998</v>
      </c>
      <c r="Q332" s="84"/>
      <c r="R332" s="94">
        <v>21138.487590000001</v>
      </c>
      <c r="S332" s="95">
        <v>3.5034396497811131E-3</v>
      </c>
      <c r="T332" s="95">
        <v>2.7517188256633166E-3</v>
      </c>
      <c r="U332" s="95">
        <f>R332/'סכום נכסי הקרן'!$C$42</f>
        <v>3.2254986011339602E-4</v>
      </c>
    </row>
    <row r="333" spans="2:21" s="140" customFormat="1">
      <c r="B333" s="87" t="s">
        <v>1123</v>
      </c>
      <c r="C333" s="84" t="s">
        <v>1124</v>
      </c>
      <c r="D333" s="97" t="s">
        <v>30</v>
      </c>
      <c r="E333" s="97" t="s">
        <v>963</v>
      </c>
      <c r="F333" s="84"/>
      <c r="G333" s="97" t="s">
        <v>1020</v>
      </c>
      <c r="H333" s="84" t="s">
        <v>976</v>
      </c>
      <c r="I333" s="84" t="s">
        <v>967</v>
      </c>
      <c r="J333" s="84"/>
      <c r="K333" s="94">
        <v>5.7</v>
      </c>
      <c r="L333" s="97" t="s">
        <v>184</v>
      </c>
      <c r="M333" s="98">
        <v>0.06</v>
      </c>
      <c r="N333" s="98">
        <v>6.4500000000000016E-2</v>
      </c>
      <c r="O333" s="94">
        <v>7600000</v>
      </c>
      <c r="P333" s="96">
        <v>96.861000000000004</v>
      </c>
      <c r="Q333" s="84"/>
      <c r="R333" s="94">
        <v>36209.196579999996</v>
      </c>
      <c r="S333" s="95">
        <v>6.0800000000000003E-3</v>
      </c>
      <c r="T333" s="95">
        <v>4.7135599208367853E-3</v>
      </c>
      <c r="U333" s="95">
        <f>R333/'סכום נכסי הקרן'!$C$42</f>
        <v>5.5251215310326066E-4</v>
      </c>
    </row>
    <row r="334" spans="2:21" s="140" customFormat="1">
      <c r="B334" s="87" t="s">
        <v>1125</v>
      </c>
      <c r="C334" s="84" t="s">
        <v>1126</v>
      </c>
      <c r="D334" s="97" t="s">
        <v>30</v>
      </c>
      <c r="E334" s="97" t="s">
        <v>963</v>
      </c>
      <c r="F334" s="84"/>
      <c r="G334" s="97" t="s">
        <v>1020</v>
      </c>
      <c r="H334" s="84" t="s">
        <v>976</v>
      </c>
      <c r="I334" s="84" t="s">
        <v>997</v>
      </c>
      <c r="J334" s="84"/>
      <c r="K334" s="94">
        <v>6.5699999999999994</v>
      </c>
      <c r="L334" s="97" t="s">
        <v>181</v>
      </c>
      <c r="M334" s="98">
        <v>5.5E-2</v>
      </c>
      <c r="N334" s="98">
        <v>7.9100000000000004E-2</v>
      </c>
      <c r="O334" s="94">
        <v>3000000</v>
      </c>
      <c r="P334" s="96">
        <v>84.578000000000003</v>
      </c>
      <c r="Q334" s="84"/>
      <c r="R334" s="94">
        <v>9795.1106400000008</v>
      </c>
      <c r="S334" s="95">
        <v>3.0000000000000001E-3</v>
      </c>
      <c r="T334" s="95">
        <v>1.2750860359704219E-3</v>
      </c>
      <c r="U334" s="95">
        <f>R334/'סכום נכסי הקרן'!$C$42</f>
        <v>1.4946251728159882E-4</v>
      </c>
    </row>
    <row r="335" spans="2:21" s="140" customFormat="1">
      <c r="B335" s="87" t="s">
        <v>1127</v>
      </c>
      <c r="C335" s="84" t="s">
        <v>1128</v>
      </c>
      <c r="D335" s="97" t="s">
        <v>30</v>
      </c>
      <c r="E335" s="97" t="s">
        <v>963</v>
      </c>
      <c r="F335" s="84"/>
      <c r="G335" s="97" t="s">
        <v>1020</v>
      </c>
      <c r="H335" s="84" t="s">
        <v>976</v>
      </c>
      <c r="I335" s="84" t="s">
        <v>997</v>
      </c>
      <c r="J335" s="84"/>
      <c r="K335" s="94">
        <v>6.2</v>
      </c>
      <c r="L335" s="97" t="s">
        <v>181</v>
      </c>
      <c r="M335" s="98">
        <v>0.06</v>
      </c>
      <c r="N335" s="98">
        <v>7.7199999999999991E-2</v>
      </c>
      <c r="O335" s="94">
        <v>10376000</v>
      </c>
      <c r="P335" s="96">
        <v>88.796999999999997</v>
      </c>
      <c r="Q335" s="84"/>
      <c r="R335" s="94">
        <v>35608.421390000003</v>
      </c>
      <c r="S335" s="95">
        <v>1.3834666666666667E-2</v>
      </c>
      <c r="T335" s="95">
        <v>4.6353535499563774E-3</v>
      </c>
      <c r="U335" s="95">
        <f>R335/'סכום נכסי הקרן'!$C$42</f>
        <v>5.4334499047305586E-4</v>
      </c>
    </row>
    <row r="336" spans="2:21" s="140" customFormat="1">
      <c r="B336" s="87" t="s">
        <v>1129</v>
      </c>
      <c r="C336" s="84" t="s">
        <v>1130</v>
      </c>
      <c r="D336" s="97" t="s">
        <v>30</v>
      </c>
      <c r="E336" s="97" t="s">
        <v>963</v>
      </c>
      <c r="F336" s="84"/>
      <c r="G336" s="97" t="s">
        <v>981</v>
      </c>
      <c r="H336" s="84" t="s">
        <v>976</v>
      </c>
      <c r="I336" s="84" t="s">
        <v>967</v>
      </c>
      <c r="J336" s="84"/>
      <c r="K336" s="94">
        <v>4.21</v>
      </c>
      <c r="L336" s="97" t="s">
        <v>181</v>
      </c>
      <c r="M336" s="98">
        <v>5.6250000000000001E-2</v>
      </c>
      <c r="N336" s="98">
        <v>6.0100000000000008E-2</v>
      </c>
      <c r="O336" s="94">
        <v>4839000</v>
      </c>
      <c r="P336" s="96">
        <v>97.510999999999996</v>
      </c>
      <c r="Q336" s="84"/>
      <c r="R336" s="94">
        <v>17900.524539999999</v>
      </c>
      <c r="S336" s="95">
        <v>9.6780000000000008E-3</v>
      </c>
      <c r="T336" s="95">
        <v>2.3302145035801105E-3</v>
      </c>
      <c r="U336" s="95">
        <f>R336/'סכום נכסי הקרן'!$C$42</f>
        <v>2.7314213761749128E-4</v>
      </c>
    </row>
    <row r="337" spans="2:21" s="140" customFormat="1">
      <c r="B337" s="87" t="s">
        <v>1131</v>
      </c>
      <c r="C337" s="84" t="s">
        <v>1132</v>
      </c>
      <c r="D337" s="97" t="s">
        <v>30</v>
      </c>
      <c r="E337" s="97" t="s">
        <v>963</v>
      </c>
      <c r="F337" s="84"/>
      <c r="G337" s="97" t="s">
        <v>1073</v>
      </c>
      <c r="H337" s="84" t="s">
        <v>976</v>
      </c>
      <c r="I337" s="84" t="s">
        <v>997</v>
      </c>
      <c r="J337" s="84"/>
      <c r="K337" s="94">
        <v>7.3400000000000007</v>
      </c>
      <c r="L337" s="97" t="s">
        <v>181</v>
      </c>
      <c r="M337" s="98">
        <v>5.1820000000000005E-2</v>
      </c>
      <c r="N337" s="98">
        <v>6.25E-2</v>
      </c>
      <c r="O337" s="94">
        <v>6560000</v>
      </c>
      <c r="P337" s="96">
        <v>92.507000000000005</v>
      </c>
      <c r="Q337" s="84"/>
      <c r="R337" s="94">
        <v>22978.16865</v>
      </c>
      <c r="S337" s="95">
        <v>6.5599999999999999E-3</v>
      </c>
      <c r="T337" s="95">
        <v>2.991200717850015E-3</v>
      </c>
      <c r="U337" s="95">
        <f>R337/'סכום נכסי הקרן'!$C$42</f>
        <v>3.5062135132249173E-4</v>
      </c>
    </row>
    <row r="338" spans="2:21" s="140" customFormat="1">
      <c r="B338" s="87" t="s">
        <v>1133</v>
      </c>
      <c r="C338" s="84" t="s">
        <v>1134</v>
      </c>
      <c r="D338" s="97" t="s">
        <v>30</v>
      </c>
      <c r="E338" s="97" t="s">
        <v>963</v>
      </c>
      <c r="F338" s="84"/>
      <c r="G338" s="97" t="s">
        <v>1025</v>
      </c>
      <c r="H338" s="84" t="s">
        <v>976</v>
      </c>
      <c r="I338" s="84" t="s">
        <v>967</v>
      </c>
      <c r="J338" s="84"/>
      <c r="K338" s="94">
        <v>3.5600000000000005</v>
      </c>
      <c r="L338" s="97" t="s">
        <v>181</v>
      </c>
      <c r="M338" s="98">
        <v>0.05</v>
      </c>
      <c r="N338" s="98">
        <v>0.10149999999999998</v>
      </c>
      <c r="O338" s="94">
        <v>8265000</v>
      </c>
      <c r="P338" s="96">
        <v>82.959000000000003</v>
      </c>
      <c r="Q338" s="84"/>
      <c r="R338" s="94">
        <v>27118.181190000003</v>
      </c>
      <c r="S338" s="95">
        <v>4.1324999999999999E-3</v>
      </c>
      <c r="T338" s="95">
        <v>3.5301300237569099E-3</v>
      </c>
      <c r="U338" s="95">
        <f>R338/'סכום נכסי הקרן'!$C$42</f>
        <v>4.1379334789789601E-4</v>
      </c>
    </row>
    <row r="339" spans="2:21" s="140" customFormat="1">
      <c r="B339" s="87" t="s">
        <v>1135</v>
      </c>
      <c r="C339" s="84" t="s">
        <v>1136</v>
      </c>
      <c r="D339" s="97" t="s">
        <v>30</v>
      </c>
      <c r="E339" s="97" t="s">
        <v>963</v>
      </c>
      <c r="F339" s="84"/>
      <c r="G339" s="97" t="s">
        <v>995</v>
      </c>
      <c r="H339" s="84" t="s">
        <v>976</v>
      </c>
      <c r="I339" s="84" t="s">
        <v>997</v>
      </c>
      <c r="J339" s="84"/>
      <c r="K339" s="94">
        <v>3.94</v>
      </c>
      <c r="L339" s="97" t="s">
        <v>181</v>
      </c>
      <c r="M339" s="98">
        <v>4.6249999999999999E-2</v>
      </c>
      <c r="N339" s="98">
        <v>5.0099999999999999E-2</v>
      </c>
      <c r="O339" s="94">
        <v>6860000</v>
      </c>
      <c r="P339" s="96">
        <v>97.28</v>
      </c>
      <c r="Q339" s="84"/>
      <c r="R339" s="94">
        <v>25212.314280000002</v>
      </c>
      <c r="S339" s="95">
        <v>9.1466666666666675E-3</v>
      </c>
      <c r="T339" s="95">
        <v>3.2820323378119254E-3</v>
      </c>
      <c r="U339" s="95">
        <f>R339/'סכום נכסי הקרן'!$C$42</f>
        <v>3.8471193407403924E-4</v>
      </c>
    </row>
    <row r="340" spans="2:21" s="140" customFormat="1">
      <c r="B340" s="87" t="s">
        <v>1137</v>
      </c>
      <c r="C340" s="84" t="s">
        <v>1138</v>
      </c>
      <c r="D340" s="97" t="s">
        <v>30</v>
      </c>
      <c r="E340" s="97" t="s">
        <v>963</v>
      </c>
      <c r="F340" s="84"/>
      <c r="G340" s="97" t="s">
        <v>1005</v>
      </c>
      <c r="H340" s="84" t="s">
        <v>1139</v>
      </c>
      <c r="I340" s="84" t="s">
        <v>997</v>
      </c>
      <c r="J340" s="84"/>
      <c r="K340" s="94">
        <v>4.9799999999999995</v>
      </c>
      <c r="L340" s="97" t="s">
        <v>181</v>
      </c>
      <c r="M340" s="98">
        <v>0.05</v>
      </c>
      <c r="N340" s="98">
        <v>5.779999999999999E-2</v>
      </c>
      <c r="O340" s="94">
        <v>7150000</v>
      </c>
      <c r="P340" s="96">
        <v>96.25</v>
      </c>
      <c r="Q340" s="84"/>
      <c r="R340" s="94">
        <v>26124.523010000001</v>
      </c>
      <c r="S340" s="95">
        <v>7.1500000000000001E-3</v>
      </c>
      <c r="T340" s="95">
        <v>3.4007798084901442E-3</v>
      </c>
      <c r="U340" s="95">
        <f>R340/'סכום נכסי הקרן'!$C$42</f>
        <v>3.9863122688072573E-4</v>
      </c>
    </row>
    <row r="341" spans="2:21" s="140" customFormat="1">
      <c r="B341" s="87" t="s">
        <v>1140</v>
      </c>
      <c r="C341" s="84" t="s">
        <v>1141</v>
      </c>
      <c r="D341" s="97" t="s">
        <v>30</v>
      </c>
      <c r="E341" s="97" t="s">
        <v>963</v>
      </c>
      <c r="F341" s="84"/>
      <c r="G341" s="97" t="s">
        <v>965</v>
      </c>
      <c r="H341" s="84" t="s">
        <v>1139</v>
      </c>
      <c r="I341" s="84" t="s">
        <v>967</v>
      </c>
      <c r="J341" s="84"/>
      <c r="K341" s="94">
        <v>4.68</v>
      </c>
      <c r="L341" s="97" t="s">
        <v>181</v>
      </c>
      <c r="M341" s="98">
        <v>7.0000000000000007E-2</v>
      </c>
      <c r="N341" s="98">
        <v>5.5900000000000005E-2</v>
      </c>
      <c r="O341" s="94">
        <v>9559000</v>
      </c>
      <c r="P341" s="96">
        <v>104.98699999999999</v>
      </c>
      <c r="Q341" s="84"/>
      <c r="R341" s="94">
        <v>37613.83107</v>
      </c>
      <c r="S341" s="95">
        <v>7.6476282671829625E-3</v>
      </c>
      <c r="T341" s="95">
        <v>4.8964092922902797E-3</v>
      </c>
      <c r="U341" s="95">
        <f>R341/'סכום נכסי הקרן'!$C$42</f>
        <v>5.7394531648975971E-4</v>
      </c>
    </row>
    <row r="342" spans="2:21" s="140" customFormat="1">
      <c r="B342" s="87" t="s">
        <v>1142</v>
      </c>
      <c r="C342" s="84" t="s">
        <v>1143</v>
      </c>
      <c r="D342" s="97" t="s">
        <v>30</v>
      </c>
      <c r="E342" s="97" t="s">
        <v>963</v>
      </c>
      <c r="F342" s="84"/>
      <c r="G342" s="97" t="s">
        <v>1025</v>
      </c>
      <c r="H342" s="84" t="s">
        <v>1139</v>
      </c>
      <c r="I342" s="84" t="s">
        <v>967</v>
      </c>
      <c r="J342" s="84"/>
      <c r="K342" s="94">
        <v>5.2600000000000007</v>
      </c>
      <c r="L342" s="97" t="s">
        <v>181</v>
      </c>
      <c r="M342" s="98">
        <v>7.2499999999999995E-2</v>
      </c>
      <c r="N342" s="98">
        <v>8.2500000000000004E-2</v>
      </c>
      <c r="O342" s="94">
        <v>4275000</v>
      </c>
      <c r="P342" s="96">
        <v>94.453999999999994</v>
      </c>
      <c r="Q342" s="84"/>
      <c r="R342" s="94">
        <v>15482.574789999999</v>
      </c>
      <c r="S342" s="95">
        <v>2.8500000000000001E-3</v>
      </c>
      <c r="T342" s="95">
        <v>2.0154560414027837E-3</v>
      </c>
      <c r="U342" s="95">
        <f>R342/'סכום נכסי הקרן'!$C$42</f>
        <v>2.3624690798939468E-4</v>
      </c>
    </row>
    <row r="343" spans="2:21" s="140" customFormat="1">
      <c r="B343" s="87" t="s">
        <v>1144</v>
      </c>
      <c r="C343" s="84" t="s">
        <v>1145</v>
      </c>
      <c r="D343" s="97" t="s">
        <v>30</v>
      </c>
      <c r="E343" s="97" t="s">
        <v>963</v>
      </c>
      <c r="F343" s="84"/>
      <c r="G343" s="97" t="s">
        <v>1011</v>
      </c>
      <c r="H343" s="84" t="s">
        <v>1139</v>
      </c>
      <c r="I343" s="84" t="s">
        <v>967</v>
      </c>
      <c r="J343" s="84"/>
      <c r="K343" s="94">
        <v>3.79</v>
      </c>
      <c r="L343" s="97" t="s">
        <v>181</v>
      </c>
      <c r="M343" s="98">
        <v>7.4999999999999997E-2</v>
      </c>
      <c r="N343" s="98">
        <v>8.0200000000000007E-2</v>
      </c>
      <c r="O343" s="94">
        <v>2695000</v>
      </c>
      <c r="P343" s="96">
        <v>97.552999999999997</v>
      </c>
      <c r="Q343" s="84"/>
      <c r="R343" s="94">
        <v>10198.804679999999</v>
      </c>
      <c r="S343" s="95">
        <v>1.3475E-3</v>
      </c>
      <c r="T343" s="95">
        <v>1.3276372170777017E-3</v>
      </c>
      <c r="U343" s="95">
        <f>R343/'סכום נכסי הקרן'!$C$42</f>
        <v>1.5562244029294095E-4</v>
      </c>
    </row>
    <row r="344" spans="2:21" s="140" customFormat="1">
      <c r="B344" s="87" t="s">
        <v>1146</v>
      </c>
      <c r="C344" s="84" t="s">
        <v>1147</v>
      </c>
      <c r="D344" s="97" t="s">
        <v>30</v>
      </c>
      <c r="E344" s="97" t="s">
        <v>963</v>
      </c>
      <c r="F344" s="84"/>
      <c r="G344" s="97" t="s">
        <v>1066</v>
      </c>
      <c r="H344" s="84" t="s">
        <v>1139</v>
      </c>
      <c r="I344" s="84" t="s">
        <v>967</v>
      </c>
      <c r="J344" s="84"/>
      <c r="K344" s="94">
        <v>6.95</v>
      </c>
      <c r="L344" s="97" t="s">
        <v>181</v>
      </c>
      <c r="M344" s="98">
        <v>4.8750000000000002E-2</v>
      </c>
      <c r="N344" s="98">
        <v>6.8000000000000005E-2</v>
      </c>
      <c r="O344" s="94">
        <v>2204000</v>
      </c>
      <c r="P344" s="96">
        <v>86.906999999999996</v>
      </c>
      <c r="Q344" s="84"/>
      <c r="R344" s="94">
        <v>7296.4880000000003</v>
      </c>
      <c r="S344" s="95">
        <v>2.2039999999999998E-3</v>
      </c>
      <c r="T344" s="95">
        <v>9.4982591849781823E-4</v>
      </c>
      <c r="U344" s="95">
        <f>R344/'סכום נכסי הקרן'!$C$42</f>
        <v>1.1133630888675478E-4</v>
      </c>
    </row>
    <row r="345" spans="2:21" s="140" customFormat="1">
      <c r="B345" s="87" t="s">
        <v>1148</v>
      </c>
      <c r="C345" s="84" t="s">
        <v>1149</v>
      </c>
      <c r="D345" s="97" t="s">
        <v>30</v>
      </c>
      <c r="E345" s="97" t="s">
        <v>963</v>
      </c>
      <c r="F345" s="84"/>
      <c r="G345" s="97" t="s">
        <v>1066</v>
      </c>
      <c r="H345" s="84" t="s">
        <v>1139</v>
      </c>
      <c r="I345" s="84" t="s">
        <v>967</v>
      </c>
      <c r="J345" s="84"/>
      <c r="K345" s="94">
        <v>7.16</v>
      </c>
      <c r="L345" s="97" t="s">
        <v>181</v>
      </c>
      <c r="M345" s="98">
        <v>5.2499999999999998E-2</v>
      </c>
      <c r="N345" s="98">
        <v>6.8600000000000008E-2</v>
      </c>
      <c r="O345" s="94">
        <v>6659000</v>
      </c>
      <c r="P345" s="96">
        <v>88.385000000000005</v>
      </c>
      <c r="Q345" s="84"/>
      <c r="R345" s="94">
        <v>22441.236539999998</v>
      </c>
      <c r="S345" s="95">
        <v>8.0715151515151507E-3</v>
      </c>
      <c r="T345" s="95">
        <v>2.9213051688472998E-3</v>
      </c>
      <c r="U345" s="95">
        <f>R345/'סכום נכסי הקרן'!$C$42</f>
        <v>3.4242836323696658E-4</v>
      </c>
    </row>
    <row r="346" spans="2:21" s="140" customFormat="1">
      <c r="B346" s="87" t="s">
        <v>1150</v>
      </c>
      <c r="C346" s="84" t="s">
        <v>1151</v>
      </c>
      <c r="D346" s="97" t="s">
        <v>30</v>
      </c>
      <c r="E346" s="97" t="s">
        <v>963</v>
      </c>
      <c r="F346" s="84"/>
      <c r="G346" s="97" t="s">
        <v>1025</v>
      </c>
      <c r="H346" s="84" t="s">
        <v>1139</v>
      </c>
      <c r="I346" s="84" t="s">
        <v>967</v>
      </c>
      <c r="J346" s="84"/>
      <c r="K346" s="94">
        <v>5.31</v>
      </c>
      <c r="L346" s="97" t="s">
        <v>181</v>
      </c>
      <c r="M346" s="98">
        <v>7.4999999999999997E-2</v>
      </c>
      <c r="N346" s="98">
        <v>8.2100000000000006E-2</v>
      </c>
      <c r="O346" s="94">
        <v>7849000</v>
      </c>
      <c r="P346" s="96">
        <v>95.954999999999998</v>
      </c>
      <c r="Q346" s="84"/>
      <c r="R346" s="94">
        <v>28246.4781</v>
      </c>
      <c r="S346" s="95">
        <v>5.2326666666666667E-3</v>
      </c>
      <c r="T346" s="95">
        <v>3.677006938908281E-3</v>
      </c>
      <c r="U346" s="95">
        <f>R346/'סכום נכסי הקרן'!$C$42</f>
        <v>4.3100990650632936E-4</v>
      </c>
    </row>
    <row r="347" spans="2:21" s="140" customFormat="1">
      <c r="B347" s="87" t="s">
        <v>1152</v>
      </c>
      <c r="C347" s="84" t="s">
        <v>1153</v>
      </c>
      <c r="D347" s="97" t="s">
        <v>30</v>
      </c>
      <c r="E347" s="97" t="s">
        <v>963</v>
      </c>
      <c r="F347" s="84"/>
      <c r="G347" s="97" t="s">
        <v>965</v>
      </c>
      <c r="H347" s="84" t="s">
        <v>1139</v>
      </c>
      <c r="I347" s="84" t="s">
        <v>972</v>
      </c>
      <c r="J347" s="84"/>
      <c r="K347" s="94">
        <v>2.75</v>
      </c>
      <c r="L347" s="97" t="s">
        <v>181</v>
      </c>
      <c r="M347" s="98">
        <v>6.1249999999999999E-2</v>
      </c>
      <c r="N347" s="98">
        <v>5.1200000000000002E-2</v>
      </c>
      <c r="O347" s="94">
        <v>9800000</v>
      </c>
      <c r="P347" s="96">
        <v>102.532</v>
      </c>
      <c r="Q347" s="84"/>
      <c r="R347" s="94">
        <v>38679.044649999996</v>
      </c>
      <c r="S347" s="95">
        <v>7.5565915454077898E-3</v>
      </c>
      <c r="T347" s="95">
        <v>5.0350742866025911E-3</v>
      </c>
      <c r="U347" s="95">
        <f>R347/'סכום נכסי הקרן'!$C$42</f>
        <v>5.9019929349530609E-4</v>
      </c>
    </row>
    <row r="348" spans="2:21" s="140" customFormat="1">
      <c r="B348" s="87" t="s">
        <v>1154</v>
      </c>
      <c r="C348" s="84" t="s">
        <v>1155</v>
      </c>
      <c r="D348" s="97" t="s">
        <v>30</v>
      </c>
      <c r="E348" s="97" t="s">
        <v>963</v>
      </c>
      <c r="F348" s="84"/>
      <c r="G348" s="97" t="s">
        <v>1156</v>
      </c>
      <c r="H348" s="84" t="s">
        <v>1139</v>
      </c>
      <c r="I348" s="84" t="s">
        <v>997</v>
      </c>
      <c r="J348" s="84"/>
      <c r="K348" s="94">
        <v>3.15</v>
      </c>
      <c r="L348" s="97" t="s">
        <v>181</v>
      </c>
      <c r="M348" s="98">
        <v>0.06</v>
      </c>
      <c r="N348" s="98">
        <v>5.8800000000000005E-2</v>
      </c>
      <c r="O348" s="94">
        <v>4747000</v>
      </c>
      <c r="P348" s="96">
        <v>99.941999999999993</v>
      </c>
      <c r="Q348" s="84"/>
      <c r="R348" s="94">
        <v>18273.675380000001</v>
      </c>
      <c r="S348" s="95">
        <v>3.1646666666666668E-3</v>
      </c>
      <c r="T348" s="95">
        <v>2.3787897002146056E-3</v>
      </c>
      <c r="U348" s="95">
        <f>R348/'סכום נכסי הקרן'!$C$42</f>
        <v>2.7883600529514553E-4</v>
      </c>
    </row>
    <row r="349" spans="2:21" s="140" customFormat="1">
      <c r="B349" s="87" t="s">
        <v>1157</v>
      </c>
      <c r="C349" s="84" t="s">
        <v>1158</v>
      </c>
      <c r="D349" s="97" t="s">
        <v>30</v>
      </c>
      <c r="E349" s="97" t="s">
        <v>963</v>
      </c>
      <c r="F349" s="84"/>
      <c r="G349" s="97" t="s">
        <v>1156</v>
      </c>
      <c r="H349" s="84" t="s">
        <v>1139</v>
      </c>
      <c r="I349" s="84" t="s">
        <v>997</v>
      </c>
      <c r="J349" s="84"/>
      <c r="K349" s="94">
        <v>3.9699999999999998</v>
      </c>
      <c r="L349" s="97" t="s">
        <v>181</v>
      </c>
      <c r="M349" s="98">
        <v>4.6249999999999999E-2</v>
      </c>
      <c r="N349" s="98">
        <v>5.67E-2</v>
      </c>
      <c r="O349" s="94">
        <v>1287000</v>
      </c>
      <c r="P349" s="96">
        <v>95.349000000000004</v>
      </c>
      <c r="Q349" s="84"/>
      <c r="R349" s="94">
        <v>4627.8334100000002</v>
      </c>
      <c r="S349" s="95">
        <v>2.5739999999999999E-3</v>
      </c>
      <c r="T349" s="95">
        <v>6.0243176159655715E-4</v>
      </c>
      <c r="U349" s="95">
        <f>R349/'סכום נכסי הקרן'!$C$42</f>
        <v>7.0615601644545111E-5</v>
      </c>
    </row>
    <row r="350" spans="2:21" s="140" customFormat="1">
      <c r="B350" s="87" t="s">
        <v>1159</v>
      </c>
      <c r="C350" s="84" t="s">
        <v>1160</v>
      </c>
      <c r="D350" s="97" t="s">
        <v>30</v>
      </c>
      <c r="E350" s="97" t="s">
        <v>963</v>
      </c>
      <c r="F350" s="84"/>
      <c r="G350" s="97" t="s">
        <v>1025</v>
      </c>
      <c r="H350" s="84" t="s">
        <v>1161</v>
      </c>
      <c r="I350" s="84" t="s">
        <v>967</v>
      </c>
      <c r="J350" s="84"/>
      <c r="K350" s="94">
        <v>3.95</v>
      </c>
      <c r="L350" s="97" t="s">
        <v>181</v>
      </c>
      <c r="M350" s="98">
        <v>7.7499999999999999E-2</v>
      </c>
      <c r="N350" s="98">
        <v>8.6999999999999994E-2</v>
      </c>
      <c r="O350" s="94">
        <v>6937000</v>
      </c>
      <c r="P350" s="96">
        <v>95.89</v>
      </c>
      <c r="Q350" s="84"/>
      <c r="R350" s="94">
        <v>25015.239030000001</v>
      </c>
      <c r="S350" s="95">
        <v>2.7748E-3</v>
      </c>
      <c r="T350" s="95">
        <v>3.2563779160758189E-3</v>
      </c>
      <c r="U350" s="95">
        <f>R350/'סכום נכסי הקרן'!$C$42</f>
        <v>3.8170478448262834E-4</v>
      </c>
    </row>
    <row r="351" spans="2:21" s="140" customFormat="1">
      <c r="B351" s="87" t="s">
        <v>1162</v>
      </c>
      <c r="C351" s="84" t="s">
        <v>1163</v>
      </c>
      <c r="D351" s="97" t="s">
        <v>30</v>
      </c>
      <c r="E351" s="97" t="s">
        <v>963</v>
      </c>
      <c r="F351" s="84"/>
      <c r="G351" s="97" t="s">
        <v>1066</v>
      </c>
      <c r="H351" s="84" t="s">
        <v>1161</v>
      </c>
      <c r="I351" s="84" t="s">
        <v>997</v>
      </c>
      <c r="J351" s="84"/>
      <c r="K351" s="94">
        <v>3.8000000000000007</v>
      </c>
      <c r="L351" s="97" t="s">
        <v>181</v>
      </c>
      <c r="M351" s="98">
        <v>5.3749999999999999E-2</v>
      </c>
      <c r="N351" s="98">
        <v>5.3900000000000003E-2</v>
      </c>
      <c r="O351" s="94">
        <v>6897000</v>
      </c>
      <c r="P351" s="96">
        <v>99.194999999999993</v>
      </c>
      <c r="Q351" s="84"/>
      <c r="R351" s="94">
        <v>25985.363109999998</v>
      </c>
      <c r="S351" s="95">
        <v>6.8970000000000004E-3</v>
      </c>
      <c r="T351" s="95">
        <v>3.3826645618351006E-3</v>
      </c>
      <c r="U351" s="95">
        <f>R351/'סכום נכסי הקרן'!$C$42</f>
        <v>3.965078012530744E-4</v>
      </c>
    </row>
    <row r="352" spans="2:21" s="140" customFormat="1">
      <c r="B352" s="87" t="s">
        <v>1164</v>
      </c>
      <c r="C352" s="84" t="s">
        <v>1165</v>
      </c>
      <c r="D352" s="97" t="s">
        <v>30</v>
      </c>
      <c r="E352" s="97" t="s">
        <v>963</v>
      </c>
      <c r="F352" s="84"/>
      <c r="G352" s="97" t="s">
        <v>965</v>
      </c>
      <c r="H352" s="84" t="s">
        <v>1161</v>
      </c>
      <c r="I352" s="84" t="s">
        <v>967</v>
      </c>
      <c r="J352" s="84"/>
      <c r="K352" s="94">
        <v>3.15</v>
      </c>
      <c r="L352" s="97" t="s">
        <v>181</v>
      </c>
      <c r="M352" s="98">
        <v>7.7499999999999999E-2</v>
      </c>
      <c r="N352" s="98">
        <v>7.5499999999999998E-2</v>
      </c>
      <c r="O352" s="94">
        <v>6140000</v>
      </c>
      <c r="P352" s="96">
        <v>99.7</v>
      </c>
      <c r="Q352" s="84"/>
      <c r="R352" s="94">
        <v>23320.195500000002</v>
      </c>
      <c r="S352" s="95">
        <v>1.2791666666666666E-2</v>
      </c>
      <c r="T352" s="95">
        <v>3.0357243252282723E-3</v>
      </c>
      <c r="U352" s="95">
        <f>R352/'סכום נכסי הקרן'!$C$42</f>
        <v>3.5584030145564675E-4</v>
      </c>
    </row>
    <row r="353" spans="2:11" s="140" customFormat="1">
      <c r="B353" s="144"/>
    </row>
    <row r="354" spans="2:11" s="140" customFormat="1">
      <c r="B354" s="144"/>
    </row>
    <row r="355" spans="2:11" s="140" customFormat="1">
      <c r="B355" s="144"/>
    </row>
    <row r="356" spans="2:11" s="140" customFormat="1">
      <c r="B356" s="145" t="s">
        <v>276</v>
      </c>
      <c r="C356" s="143"/>
      <c r="D356" s="143"/>
      <c r="E356" s="143"/>
      <c r="F356" s="143"/>
      <c r="G356" s="143"/>
      <c r="H356" s="143"/>
      <c r="I356" s="143"/>
      <c r="J356" s="143"/>
      <c r="K356" s="143"/>
    </row>
    <row r="357" spans="2:11" s="140" customFormat="1">
      <c r="B357" s="145" t="s">
        <v>132</v>
      </c>
      <c r="C357" s="143"/>
      <c r="D357" s="143"/>
      <c r="E357" s="143"/>
      <c r="F357" s="143"/>
      <c r="G357" s="143"/>
      <c r="H357" s="143"/>
      <c r="I357" s="143"/>
      <c r="J357" s="143"/>
      <c r="K357" s="143"/>
    </row>
    <row r="358" spans="2:11" s="140" customFormat="1">
      <c r="B358" s="145" t="s">
        <v>258</v>
      </c>
      <c r="C358" s="143"/>
      <c r="D358" s="143"/>
      <c r="E358" s="143"/>
      <c r="F358" s="143"/>
      <c r="G358" s="143"/>
      <c r="H358" s="143"/>
      <c r="I358" s="143"/>
      <c r="J358" s="143"/>
      <c r="K358" s="143"/>
    </row>
    <row r="359" spans="2:11" s="140" customFormat="1">
      <c r="B359" s="145" t="s">
        <v>266</v>
      </c>
      <c r="C359" s="143"/>
      <c r="D359" s="143"/>
      <c r="E359" s="143"/>
      <c r="F359" s="143"/>
      <c r="G359" s="143"/>
      <c r="H359" s="143"/>
      <c r="I359" s="143"/>
      <c r="J359" s="143"/>
      <c r="K359" s="143"/>
    </row>
    <row r="360" spans="2:11" s="140" customFormat="1">
      <c r="B360" s="176" t="s">
        <v>272</v>
      </c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2:11" s="140" customFormat="1">
      <c r="B361" s="144"/>
    </row>
    <row r="362" spans="2:11" s="140" customFormat="1">
      <c r="B362" s="144"/>
    </row>
    <row r="363" spans="2:11" s="140" customFormat="1">
      <c r="B363" s="144"/>
    </row>
    <row r="364" spans="2:11" s="140" customFormat="1">
      <c r="B364" s="144"/>
    </row>
    <row r="365" spans="2:11" s="140" customFormat="1">
      <c r="B365" s="144"/>
    </row>
    <row r="366" spans="2:11" s="140" customFormat="1">
      <c r="B366" s="144"/>
    </row>
    <row r="367" spans="2:11" s="140" customFormat="1">
      <c r="B367" s="144"/>
    </row>
    <row r="368" spans="2:11" s="140" customFormat="1">
      <c r="B368" s="144"/>
    </row>
    <row r="369" spans="2:2" s="140" customFormat="1">
      <c r="B369" s="144"/>
    </row>
    <row r="370" spans="2:2" s="140" customFormat="1">
      <c r="B370" s="144"/>
    </row>
    <row r="371" spans="2:2" s="140" customFormat="1">
      <c r="B371" s="144"/>
    </row>
    <row r="372" spans="2:2" s="140" customFormat="1">
      <c r="B372" s="144"/>
    </row>
    <row r="373" spans="2:2" s="140" customFormat="1">
      <c r="B373" s="144"/>
    </row>
    <row r="374" spans="2:2" s="140" customFormat="1">
      <c r="B374" s="144"/>
    </row>
    <row r="375" spans="2:2" s="140" customFormat="1">
      <c r="B375" s="144"/>
    </row>
    <row r="376" spans="2:2" s="140" customFormat="1">
      <c r="B376" s="144"/>
    </row>
    <row r="377" spans="2:2" s="140" customFormat="1">
      <c r="B377" s="144"/>
    </row>
    <row r="378" spans="2:2" s="140" customFormat="1">
      <c r="B378" s="144"/>
    </row>
    <row r="379" spans="2:2" s="140" customFormat="1">
      <c r="B379" s="144"/>
    </row>
    <row r="380" spans="2:2" s="140" customFormat="1">
      <c r="B380" s="144"/>
    </row>
    <row r="381" spans="2:2" s="140" customFormat="1">
      <c r="B381" s="144"/>
    </row>
    <row r="382" spans="2:2" s="140" customFormat="1">
      <c r="B382" s="144"/>
    </row>
    <row r="383" spans="2:2" s="140" customFormat="1">
      <c r="B383" s="144"/>
    </row>
    <row r="384" spans="2:2" s="140" customFormat="1">
      <c r="B384" s="144"/>
    </row>
    <row r="385" spans="2:2" s="140" customFormat="1">
      <c r="B385" s="144"/>
    </row>
    <row r="386" spans="2:2" s="140" customFormat="1">
      <c r="B386" s="144"/>
    </row>
    <row r="387" spans="2:2" s="140" customFormat="1">
      <c r="B387" s="144"/>
    </row>
    <row r="388" spans="2:2" s="140" customFormat="1">
      <c r="B388" s="144"/>
    </row>
    <row r="389" spans="2:2" s="140" customFormat="1">
      <c r="B389" s="144"/>
    </row>
    <row r="390" spans="2:2" s="140" customFormat="1">
      <c r="B390" s="144"/>
    </row>
    <row r="391" spans="2:2" s="140" customFormat="1">
      <c r="B391" s="144"/>
    </row>
    <row r="392" spans="2:2" s="140" customFormat="1">
      <c r="B392" s="144"/>
    </row>
    <row r="393" spans="2:2" s="140" customFormat="1">
      <c r="B393" s="144"/>
    </row>
    <row r="394" spans="2:2" s="140" customFormat="1">
      <c r="B394" s="144"/>
    </row>
    <row r="395" spans="2:2" s="140" customFormat="1">
      <c r="B395" s="144"/>
    </row>
    <row r="396" spans="2:2" s="140" customFormat="1">
      <c r="B396" s="144"/>
    </row>
    <row r="397" spans="2:2" s="140" customFormat="1">
      <c r="B397" s="144"/>
    </row>
    <row r="398" spans="2:2" s="140" customFormat="1">
      <c r="B398" s="144"/>
    </row>
    <row r="399" spans="2:2" s="140" customFormat="1">
      <c r="B399" s="144"/>
    </row>
    <row r="400" spans="2:2" s="140" customFormat="1">
      <c r="B400" s="144"/>
    </row>
    <row r="401" spans="2:6" s="140" customFormat="1">
      <c r="B401" s="144"/>
    </row>
    <row r="402" spans="2:6" s="140" customFormat="1">
      <c r="B402" s="144"/>
    </row>
    <row r="403" spans="2:6" s="140" customFormat="1">
      <c r="B403" s="144"/>
    </row>
    <row r="404" spans="2:6" s="140" customFormat="1">
      <c r="B404" s="144"/>
    </row>
    <row r="405" spans="2:6" s="140" customFormat="1">
      <c r="B405" s="144"/>
    </row>
    <row r="406" spans="2:6">
      <c r="C406" s="1"/>
      <c r="D406" s="1"/>
      <c r="E406" s="1"/>
      <c r="F406" s="1"/>
    </row>
    <row r="407" spans="2:6">
      <c r="C407" s="1"/>
      <c r="D407" s="1"/>
      <c r="E407" s="1"/>
      <c r="F407" s="1"/>
    </row>
    <row r="408" spans="2:6">
      <c r="C408" s="1"/>
      <c r="D408" s="1"/>
      <c r="E408" s="1"/>
      <c r="F408" s="1"/>
    </row>
    <row r="409" spans="2:6">
      <c r="C409" s="1"/>
      <c r="D409" s="1"/>
      <c r="E409" s="1"/>
      <c r="F409" s="1"/>
    </row>
    <row r="410" spans="2:6">
      <c r="C410" s="1"/>
      <c r="D410" s="1"/>
      <c r="E410" s="1"/>
      <c r="F410" s="1"/>
    </row>
    <row r="411" spans="2:6">
      <c r="C411" s="1"/>
      <c r="D411" s="1"/>
      <c r="E411" s="1"/>
      <c r="F411" s="1"/>
    </row>
    <row r="412" spans="2:6">
      <c r="C412" s="1"/>
      <c r="D412" s="1"/>
      <c r="E412" s="1"/>
      <c r="F412" s="1"/>
    </row>
    <row r="413" spans="2:6">
      <c r="C413" s="1"/>
      <c r="D413" s="1"/>
      <c r="E413" s="1"/>
      <c r="F413" s="1"/>
    </row>
    <row r="414" spans="2:6">
      <c r="C414" s="1"/>
      <c r="D414" s="1"/>
      <c r="E414" s="1"/>
      <c r="F414" s="1"/>
    </row>
    <row r="415" spans="2:6">
      <c r="C415" s="1"/>
      <c r="D415" s="1"/>
      <c r="E415" s="1"/>
      <c r="F415" s="1"/>
    </row>
    <row r="416" spans="2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60:K360"/>
  </mergeCells>
  <phoneticPr fontId="4" type="noConversion"/>
  <conditionalFormatting sqref="B12:B352">
    <cfRule type="cellIs" dxfId="13" priority="2" operator="equal">
      <formula>"NR3"</formula>
    </cfRule>
  </conditionalFormatting>
  <conditionalFormatting sqref="B12:B352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$AZ$7:$AZ$24</formula1>
    </dataValidation>
    <dataValidation allowBlank="1" showInputMessage="1" showErrorMessage="1" sqref="H2 B34 Q9 B36 B358 B360"/>
    <dataValidation type="list" allowBlank="1" showInputMessage="1" showErrorMessage="1" sqref="I12:I35 I37:I359 I361:I828">
      <formula1>$BB$7:$BB$10</formula1>
    </dataValidation>
    <dataValidation type="list" allowBlank="1" showInputMessage="1" showErrorMessage="1" sqref="E12:E35 E37:E359 E361:E822">
      <formula1>$AX$7:$AX$24</formula1>
    </dataValidation>
    <dataValidation type="list" allowBlank="1" showInputMessage="1" showErrorMessage="1" sqref="L12:L828">
      <formula1>$BC$7:$BC$20</formula1>
    </dataValidation>
    <dataValidation type="list" allowBlank="1" showInputMessage="1" showErrorMessage="1" sqref="G12:G35 G37:G359 G361:G555">
      <formula1>$AZ$7:$AZ$29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B363"/>
  <sheetViews>
    <sheetView rightToLeft="1" zoomScale="90" zoomScaleNormal="90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54">
      <c r="B1" s="57" t="s">
        <v>197</v>
      </c>
      <c r="C1" s="78" t="s" vm="1">
        <v>277</v>
      </c>
    </row>
    <row r="2" spans="2:54">
      <c r="B2" s="57" t="s">
        <v>196</v>
      </c>
      <c r="C2" s="78" t="s">
        <v>278</v>
      </c>
    </row>
    <row r="3" spans="2:54">
      <c r="B3" s="57" t="s">
        <v>198</v>
      </c>
      <c r="C3" s="78" t="s">
        <v>279</v>
      </c>
    </row>
    <row r="4" spans="2:54">
      <c r="B4" s="57" t="s">
        <v>199</v>
      </c>
      <c r="C4" s="78" t="s">
        <v>280</v>
      </c>
    </row>
    <row r="6" spans="2:54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BB6" s="3"/>
    </row>
    <row r="7" spans="2:54" ht="26.25" customHeight="1">
      <c r="B7" s="179" t="s">
        <v>109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AX7" s="3"/>
      <c r="BB7" s="3"/>
    </row>
    <row r="8" spans="2:54" s="3" customFormat="1" ht="63">
      <c r="B8" s="23" t="s">
        <v>135</v>
      </c>
      <c r="C8" s="31" t="s">
        <v>52</v>
      </c>
      <c r="D8" s="31" t="s">
        <v>139</v>
      </c>
      <c r="E8" s="31" t="s">
        <v>245</v>
      </c>
      <c r="F8" s="31" t="s">
        <v>137</v>
      </c>
      <c r="G8" s="31" t="s">
        <v>76</v>
      </c>
      <c r="H8" s="31" t="s">
        <v>121</v>
      </c>
      <c r="I8" s="14" t="s">
        <v>260</v>
      </c>
      <c r="J8" s="14" t="s">
        <v>259</v>
      </c>
      <c r="K8" s="31" t="s">
        <v>275</v>
      </c>
      <c r="L8" s="14" t="s">
        <v>73</v>
      </c>
      <c r="M8" s="14" t="s">
        <v>68</v>
      </c>
      <c r="N8" s="14" t="s">
        <v>200</v>
      </c>
      <c r="O8" s="15" t="s">
        <v>202</v>
      </c>
      <c r="AX8" s="1"/>
      <c r="AY8" s="1"/>
      <c r="AZ8" s="1"/>
      <c r="BB8" s="4"/>
    </row>
    <row r="9" spans="2:54" s="3" customFormat="1" ht="24" customHeight="1">
      <c r="B9" s="16"/>
      <c r="C9" s="17"/>
      <c r="D9" s="17"/>
      <c r="E9" s="17"/>
      <c r="F9" s="17"/>
      <c r="G9" s="17"/>
      <c r="H9" s="17"/>
      <c r="I9" s="17" t="s">
        <v>267</v>
      </c>
      <c r="J9" s="17"/>
      <c r="K9" s="17" t="s">
        <v>263</v>
      </c>
      <c r="L9" s="17" t="s">
        <v>263</v>
      </c>
      <c r="M9" s="17" t="s">
        <v>20</v>
      </c>
      <c r="N9" s="17" t="s">
        <v>20</v>
      </c>
      <c r="O9" s="18" t="s">
        <v>20</v>
      </c>
      <c r="AX9" s="1"/>
      <c r="AZ9" s="1"/>
      <c r="BB9" s="4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AX10" s="1"/>
      <c r="AY10" s="3"/>
      <c r="AZ10" s="1"/>
      <c r="BB10" s="1"/>
    </row>
    <row r="11" spans="2:54" s="142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33343.704386648998</v>
      </c>
      <c r="L11" s="88">
        <v>7775837.1612845315</v>
      </c>
      <c r="M11" s="80"/>
      <c r="N11" s="89">
        <f>L11/$L$11</f>
        <v>1</v>
      </c>
      <c r="O11" s="89">
        <f>L11/'סכום נכסי הקרן'!$C$42</f>
        <v>0.11865064508320729</v>
      </c>
      <c r="AX11" s="140"/>
      <c r="AY11" s="148"/>
      <c r="AZ11" s="140"/>
      <c r="BB11" s="140"/>
    </row>
    <row r="12" spans="2:54" s="140" customFormat="1" ht="20.25">
      <c r="B12" s="81" t="s">
        <v>254</v>
      </c>
      <c r="C12" s="82"/>
      <c r="D12" s="82"/>
      <c r="E12" s="82"/>
      <c r="F12" s="82"/>
      <c r="G12" s="82"/>
      <c r="H12" s="82"/>
      <c r="I12" s="91"/>
      <c r="J12" s="93"/>
      <c r="K12" s="91">
        <v>32410.252434748003</v>
      </c>
      <c r="L12" s="91">
        <v>5762472.2133484855</v>
      </c>
      <c r="M12" s="82"/>
      <c r="N12" s="92">
        <f t="shared" ref="N12:N40" si="0">L12/$L$11</f>
        <v>0.74107418838958206</v>
      </c>
      <c r="O12" s="92">
        <f>L12/'סכום נכסי הקרן'!$C$42</f>
        <v>8.7928930506938188E-2</v>
      </c>
      <c r="AY12" s="142"/>
    </row>
    <row r="13" spans="2:54" s="140" customFormat="1">
      <c r="B13" s="102" t="s">
        <v>1166</v>
      </c>
      <c r="C13" s="82"/>
      <c r="D13" s="82"/>
      <c r="E13" s="82"/>
      <c r="F13" s="82"/>
      <c r="G13" s="82"/>
      <c r="H13" s="82"/>
      <c r="I13" s="91"/>
      <c r="J13" s="93"/>
      <c r="K13" s="91">
        <v>32410.252434748003</v>
      </c>
      <c r="L13" s="91">
        <f>SUM(L14:L40)</f>
        <v>4161832.2991047809</v>
      </c>
      <c r="M13" s="82"/>
      <c r="N13" s="92">
        <f t="shared" si="0"/>
        <v>0.53522626731772582</v>
      </c>
      <c r="O13" s="92">
        <f>L13/'סכום נכסי הקרן'!$C$42</f>
        <v>6.3504941882725319E-2</v>
      </c>
    </row>
    <row r="14" spans="2:54" s="140" customFormat="1">
      <c r="B14" s="87" t="s">
        <v>1167</v>
      </c>
      <c r="C14" s="84" t="s">
        <v>1168</v>
      </c>
      <c r="D14" s="97" t="s">
        <v>140</v>
      </c>
      <c r="E14" s="97" t="s">
        <v>366</v>
      </c>
      <c r="F14" s="84" t="s">
        <v>1169</v>
      </c>
      <c r="G14" s="97" t="s">
        <v>208</v>
      </c>
      <c r="H14" s="97" t="s">
        <v>182</v>
      </c>
      <c r="I14" s="94">
        <v>626894.08441300015</v>
      </c>
      <c r="J14" s="96">
        <v>19750</v>
      </c>
      <c r="K14" s="84"/>
      <c r="L14" s="94">
        <v>123811.581833031</v>
      </c>
      <c r="M14" s="95">
        <v>1.2371480329239598E-2</v>
      </c>
      <c r="N14" s="95">
        <f t="shared" si="0"/>
        <v>1.5922604764601053E-2</v>
      </c>
      <c r="O14" s="95">
        <f>L14/'סכום נכסי הקרן'!$C$42</f>
        <v>1.8892273267248649E-3</v>
      </c>
    </row>
    <row r="15" spans="2:54" s="140" customFormat="1">
      <c r="B15" s="87" t="s">
        <v>1170</v>
      </c>
      <c r="C15" s="84" t="s">
        <v>1171</v>
      </c>
      <c r="D15" s="97" t="s">
        <v>140</v>
      </c>
      <c r="E15" s="97" t="s">
        <v>366</v>
      </c>
      <c r="F15" s="84">
        <v>29389</v>
      </c>
      <c r="G15" s="97" t="s">
        <v>1073</v>
      </c>
      <c r="H15" s="97" t="s">
        <v>182</v>
      </c>
      <c r="I15" s="94">
        <v>173419.04857400001</v>
      </c>
      <c r="J15" s="96">
        <v>49950</v>
      </c>
      <c r="K15" s="94">
        <v>474.48146070600006</v>
      </c>
      <c r="L15" s="94">
        <v>87097.296223099009</v>
      </c>
      <c r="M15" s="95">
        <v>1.6265330906382331E-3</v>
      </c>
      <c r="N15" s="95">
        <f t="shared" si="0"/>
        <v>1.1201018541997213E-2</v>
      </c>
      <c r="O15" s="95">
        <f>L15/'סכום נכסי הקרן'!$C$42</f>
        <v>1.3290080755969354E-3</v>
      </c>
    </row>
    <row r="16" spans="2:54" s="140" customFormat="1" ht="20.25">
      <c r="B16" s="87" t="s">
        <v>1172</v>
      </c>
      <c r="C16" s="84" t="s">
        <v>1173</v>
      </c>
      <c r="D16" s="97" t="s">
        <v>140</v>
      </c>
      <c r="E16" s="97" t="s">
        <v>366</v>
      </c>
      <c r="F16" s="84" t="s">
        <v>431</v>
      </c>
      <c r="G16" s="97" t="s">
        <v>417</v>
      </c>
      <c r="H16" s="97" t="s">
        <v>182</v>
      </c>
      <c r="I16" s="94">
        <v>933254.46646400006</v>
      </c>
      <c r="J16" s="96">
        <v>4593</v>
      </c>
      <c r="K16" s="84"/>
      <c r="L16" s="94">
        <v>42864.377643231986</v>
      </c>
      <c r="M16" s="95">
        <v>7.0975648032438211E-3</v>
      </c>
      <c r="N16" s="95">
        <f t="shared" si="0"/>
        <v>5.5125096827710563E-3</v>
      </c>
      <c r="O16" s="95">
        <f>L16/'סכום נכסי הקרן'!$C$42</f>
        <v>6.5406282988821225E-4</v>
      </c>
      <c r="AX16" s="142"/>
    </row>
    <row r="17" spans="2:15" s="140" customFormat="1">
      <c r="B17" s="87" t="s">
        <v>1174</v>
      </c>
      <c r="C17" s="84" t="s">
        <v>1175</v>
      </c>
      <c r="D17" s="97" t="s">
        <v>140</v>
      </c>
      <c r="E17" s="97" t="s">
        <v>366</v>
      </c>
      <c r="F17" s="84" t="s">
        <v>759</v>
      </c>
      <c r="G17" s="97" t="s">
        <v>760</v>
      </c>
      <c r="H17" s="97" t="s">
        <v>182</v>
      </c>
      <c r="I17" s="94">
        <v>382129.14892100001</v>
      </c>
      <c r="J17" s="96">
        <v>42880</v>
      </c>
      <c r="K17" s="84"/>
      <c r="L17" s="94">
        <v>163856.97905774499</v>
      </c>
      <c r="M17" s="95">
        <v>8.9380282600017933E-3</v>
      </c>
      <c r="N17" s="95">
        <f t="shared" si="0"/>
        <v>2.107258365357494E-2</v>
      </c>
      <c r="O17" s="95">
        <f>L17/'סכום נכסי הקרן'!$C$42</f>
        <v>2.500275644066516E-3</v>
      </c>
    </row>
    <row r="18" spans="2:15" s="140" customFormat="1">
      <c r="B18" s="87" t="s">
        <v>1176</v>
      </c>
      <c r="C18" s="84" t="s">
        <v>1177</v>
      </c>
      <c r="D18" s="97" t="s">
        <v>140</v>
      </c>
      <c r="E18" s="97" t="s">
        <v>366</v>
      </c>
      <c r="F18" s="84" t="s">
        <v>439</v>
      </c>
      <c r="G18" s="97" t="s">
        <v>417</v>
      </c>
      <c r="H18" s="97" t="s">
        <v>182</v>
      </c>
      <c r="I18" s="94">
        <v>2358920.7907379996</v>
      </c>
      <c r="J18" s="96">
        <v>1814</v>
      </c>
      <c r="K18" s="84"/>
      <c r="L18" s="94">
        <v>42790.823143983995</v>
      </c>
      <c r="M18" s="95">
        <v>6.7892382934289994E-3</v>
      </c>
      <c r="N18" s="95">
        <f t="shared" si="0"/>
        <v>5.5030503155386488E-3</v>
      </c>
      <c r="O18" s="95">
        <f>L18/'סכום נכסי הקרן'!$C$42</f>
        <v>6.5294046986400813E-4</v>
      </c>
    </row>
    <row r="19" spans="2:15" s="140" customFormat="1">
      <c r="B19" s="87" t="s">
        <v>1178</v>
      </c>
      <c r="C19" s="84" t="s">
        <v>1179</v>
      </c>
      <c r="D19" s="97" t="s">
        <v>140</v>
      </c>
      <c r="E19" s="97" t="s">
        <v>366</v>
      </c>
      <c r="F19" s="84" t="s">
        <v>448</v>
      </c>
      <c r="G19" s="97" t="s">
        <v>449</v>
      </c>
      <c r="H19" s="97" t="s">
        <v>182</v>
      </c>
      <c r="I19" s="94">
        <v>41249426.523529999</v>
      </c>
      <c r="J19" s="96">
        <v>365</v>
      </c>
      <c r="K19" s="84"/>
      <c r="L19" s="94">
        <v>150560.40680968398</v>
      </c>
      <c r="M19" s="95">
        <v>1.4915797877021282E-2</v>
      </c>
      <c r="N19" s="95">
        <f t="shared" si="0"/>
        <v>1.936259770964804E-2</v>
      </c>
      <c r="O19" s="95">
        <f>L19/'סכום נכסי הקרן'!$C$42</f>
        <v>2.2973847087363716E-3</v>
      </c>
    </row>
    <row r="20" spans="2:15" s="140" customFormat="1">
      <c r="B20" s="87" t="s">
        <v>1180</v>
      </c>
      <c r="C20" s="84" t="s">
        <v>1181</v>
      </c>
      <c r="D20" s="97" t="s">
        <v>140</v>
      </c>
      <c r="E20" s="97" t="s">
        <v>366</v>
      </c>
      <c r="F20" s="84" t="s">
        <v>402</v>
      </c>
      <c r="G20" s="97" t="s">
        <v>368</v>
      </c>
      <c r="H20" s="97" t="s">
        <v>182</v>
      </c>
      <c r="I20" s="94">
        <v>1187173.9768699999</v>
      </c>
      <c r="J20" s="96">
        <v>7860</v>
      </c>
      <c r="K20" s="84"/>
      <c r="L20" s="94">
        <v>93311.874582067001</v>
      </c>
      <c r="M20" s="95">
        <v>1.1832687167970828E-2</v>
      </c>
      <c r="N20" s="95">
        <f t="shared" si="0"/>
        <v>1.2000235170389334E-2</v>
      </c>
      <c r="O20" s="95">
        <f>L20/'סכום נכסי הקרן'!$C$42</f>
        <v>1.4238356441168866E-3</v>
      </c>
    </row>
    <row r="21" spans="2:15" s="140" customFormat="1">
      <c r="B21" s="87" t="s">
        <v>1182</v>
      </c>
      <c r="C21" s="84" t="s">
        <v>1183</v>
      </c>
      <c r="D21" s="97" t="s">
        <v>140</v>
      </c>
      <c r="E21" s="97" t="s">
        <v>366</v>
      </c>
      <c r="F21" s="84" t="s">
        <v>724</v>
      </c>
      <c r="G21" s="97" t="s">
        <v>534</v>
      </c>
      <c r="H21" s="97" t="s">
        <v>182</v>
      </c>
      <c r="I21" s="94">
        <v>20617723.954038005</v>
      </c>
      <c r="J21" s="96">
        <v>178.3</v>
      </c>
      <c r="K21" s="84"/>
      <c r="L21" s="94">
        <v>36761.401810736003</v>
      </c>
      <c r="M21" s="95">
        <v>6.4353233922342717E-3</v>
      </c>
      <c r="N21" s="95">
        <f t="shared" si="0"/>
        <v>4.7276455316951609E-3</v>
      </c>
      <c r="O21" s="95">
        <f>L21/'סכום נכסי הקרן'!$C$42</f>
        <v>5.6093819206037344E-4</v>
      </c>
    </row>
    <row r="22" spans="2:15" s="140" customFormat="1">
      <c r="B22" s="87" t="s">
        <v>1184</v>
      </c>
      <c r="C22" s="84" t="s">
        <v>1185</v>
      </c>
      <c r="D22" s="97" t="s">
        <v>140</v>
      </c>
      <c r="E22" s="97" t="s">
        <v>366</v>
      </c>
      <c r="F22" s="84" t="s">
        <v>468</v>
      </c>
      <c r="G22" s="97" t="s">
        <v>368</v>
      </c>
      <c r="H22" s="97" t="s">
        <v>182</v>
      </c>
      <c r="I22" s="94">
        <v>14745603.471145002</v>
      </c>
      <c r="J22" s="96">
        <v>1156</v>
      </c>
      <c r="K22" s="84"/>
      <c r="L22" s="94">
        <v>170459.17612724501</v>
      </c>
      <c r="M22" s="95">
        <v>1.2667859283687452E-2</v>
      </c>
      <c r="N22" s="95">
        <f t="shared" si="0"/>
        <v>2.1921649411069451E-2</v>
      </c>
      <c r="O22" s="95">
        <f>L22/'סכום נכסי הקרן'!$C$42</f>
        <v>2.6010178439113017E-3</v>
      </c>
    </row>
    <row r="23" spans="2:15" s="140" customFormat="1">
      <c r="B23" s="87" t="s">
        <v>1186</v>
      </c>
      <c r="C23" s="84" t="s">
        <v>1187</v>
      </c>
      <c r="D23" s="97" t="s">
        <v>140</v>
      </c>
      <c r="E23" s="97" t="s">
        <v>366</v>
      </c>
      <c r="F23" s="84" t="s">
        <v>1188</v>
      </c>
      <c r="G23" s="97" t="s">
        <v>930</v>
      </c>
      <c r="H23" s="97" t="s">
        <v>182</v>
      </c>
      <c r="I23" s="94">
        <v>21897409.172023002</v>
      </c>
      <c r="J23" s="96">
        <v>982</v>
      </c>
      <c r="K23" s="94">
        <v>2425.1380670060003</v>
      </c>
      <c r="L23" s="94">
        <v>217457.69615093101</v>
      </c>
      <c r="M23" s="95">
        <v>1.8654911494903927E-2</v>
      </c>
      <c r="N23" s="95">
        <f t="shared" si="0"/>
        <v>2.7965824340257663E-2</v>
      </c>
      <c r="O23" s="95">
        <f>L23/'סכום נכסי הקרן'!$C$42</f>
        <v>3.3181630982552319E-3</v>
      </c>
    </row>
    <row r="24" spans="2:15" s="140" customFormat="1">
      <c r="B24" s="87" t="s">
        <v>1189</v>
      </c>
      <c r="C24" s="84" t="s">
        <v>1190</v>
      </c>
      <c r="D24" s="97" t="s">
        <v>140</v>
      </c>
      <c r="E24" s="97" t="s">
        <v>366</v>
      </c>
      <c r="F24" s="84" t="s">
        <v>627</v>
      </c>
      <c r="G24" s="97" t="s">
        <v>481</v>
      </c>
      <c r="H24" s="97" t="s">
        <v>182</v>
      </c>
      <c r="I24" s="94">
        <v>3083577.6124019991</v>
      </c>
      <c r="J24" s="96">
        <v>1901</v>
      </c>
      <c r="K24" s="84"/>
      <c r="L24" s="94">
        <v>58618.810413406994</v>
      </c>
      <c r="M24" s="95">
        <v>1.2040742834890868E-2</v>
      </c>
      <c r="N24" s="95">
        <f t="shared" si="0"/>
        <v>7.538585132063574E-3</v>
      </c>
      <c r="O24" s="95">
        <f>L24/'סכום נכסי הקרן'!$C$42</f>
        <v>8.9445798893401842E-4</v>
      </c>
    </row>
    <row r="25" spans="2:15" s="140" customFormat="1">
      <c r="B25" s="87" t="s">
        <v>1191</v>
      </c>
      <c r="C25" s="84" t="s">
        <v>1192</v>
      </c>
      <c r="D25" s="97" t="s">
        <v>140</v>
      </c>
      <c r="E25" s="97" t="s">
        <v>366</v>
      </c>
      <c r="F25" s="84" t="s">
        <v>480</v>
      </c>
      <c r="G25" s="97" t="s">
        <v>481</v>
      </c>
      <c r="H25" s="97" t="s">
        <v>182</v>
      </c>
      <c r="I25" s="94">
        <v>2513527.4723270009</v>
      </c>
      <c r="J25" s="96">
        <v>2459</v>
      </c>
      <c r="K25" s="84"/>
      <c r="L25" s="94">
        <v>61807.640544575996</v>
      </c>
      <c r="M25" s="95">
        <v>1.1724703137129163E-2</v>
      </c>
      <c r="N25" s="95">
        <f t="shared" si="0"/>
        <v>7.9486798993570577E-3</v>
      </c>
      <c r="O25" s="95">
        <f>L25/'סכום נכסי הקרן'!$C$42</f>
        <v>9.431159976186381E-4</v>
      </c>
    </row>
    <row r="26" spans="2:15" s="140" customFormat="1">
      <c r="B26" s="87" t="s">
        <v>1193</v>
      </c>
      <c r="C26" s="84" t="s">
        <v>1194</v>
      </c>
      <c r="D26" s="97" t="s">
        <v>140</v>
      </c>
      <c r="E26" s="97" t="s">
        <v>366</v>
      </c>
      <c r="F26" s="84" t="s">
        <v>1195</v>
      </c>
      <c r="G26" s="97" t="s">
        <v>622</v>
      </c>
      <c r="H26" s="97" t="s">
        <v>182</v>
      </c>
      <c r="I26" s="94">
        <v>45436.292244000004</v>
      </c>
      <c r="J26" s="96">
        <v>99250</v>
      </c>
      <c r="K26" s="84"/>
      <c r="L26" s="94">
        <v>45095.520052203006</v>
      </c>
      <c r="M26" s="95">
        <v>5.9019922075395012E-3</v>
      </c>
      <c r="N26" s="95">
        <f t="shared" si="0"/>
        <v>5.7994424416101635E-3</v>
      </c>
      <c r="O26" s="95">
        <f>L26/'סכום נכסי הקרן'!$C$42</f>
        <v>6.8810758681997659E-4</v>
      </c>
    </row>
    <row r="27" spans="2:15" s="140" customFormat="1">
      <c r="B27" s="87" t="s">
        <v>1196</v>
      </c>
      <c r="C27" s="84" t="s">
        <v>1197</v>
      </c>
      <c r="D27" s="97" t="s">
        <v>140</v>
      </c>
      <c r="E27" s="97" t="s">
        <v>366</v>
      </c>
      <c r="F27" s="84" t="s">
        <v>1198</v>
      </c>
      <c r="G27" s="97" t="s">
        <v>1199</v>
      </c>
      <c r="H27" s="97" t="s">
        <v>182</v>
      </c>
      <c r="I27" s="94">
        <v>428591.81344600004</v>
      </c>
      <c r="J27" s="96">
        <v>5600</v>
      </c>
      <c r="K27" s="84"/>
      <c r="L27" s="94">
        <v>24001.141528898999</v>
      </c>
      <c r="M27" s="95">
        <v>4.0826274951810317E-3</v>
      </c>
      <c r="N27" s="95">
        <f t="shared" si="0"/>
        <v>3.0866311923813646E-3</v>
      </c>
      <c r="O27" s="95">
        <f>L27/'סכום נכסי הקרן'!$C$42</f>
        <v>3.6623078210999823E-4</v>
      </c>
    </row>
    <row r="28" spans="2:15" s="140" customFormat="1">
      <c r="B28" s="87" t="s">
        <v>1200</v>
      </c>
      <c r="C28" s="84" t="s">
        <v>1201</v>
      </c>
      <c r="D28" s="97" t="s">
        <v>140</v>
      </c>
      <c r="E28" s="97" t="s">
        <v>366</v>
      </c>
      <c r="F28" s="84" t="s">
        <v>975</v>
      </c>
      <c r="G28" s="97" t="s">
        <v>534</v>
      </c>
      <c r="H28" s="97" t="s">
        <v>182</v>
      </c>
      <c r="I28" s="94">
        <v>1178598.1708260004</v>
      </c>
      <c r="J28" s="96">
        <v>5865</v>
      </c>
      <c r="K28" s="84"/>
      <c r="L28" s="94">
        <v>69124.782718948991</v>
      </c>
      <c r="M28" s="95">
        <v>1.0819135446501708E-3</v>
      </c>
      <c r="N28" s="95">
        <f t="shared" si="0"/>
        <v>8.889690111196967E-3</v>
      </c>
      <c r="O28" s="95">
        <f>L28/'סכום נכסי הקרן'!$C$42</f>
        <v>1.0547674662833289E-3</v>
      </c>
    </row>
    <row r="29" spans="2:15" s="140" customFormat="1">
      <c r="B29" s="87" t="s">
        <v>1202</v>
      </c>
      <c r="C29" s="84" t="s">
        <v>1203</v>
      </c>
      <c r="D29" s="97" t="s">
        <v>140</v>
      </c>
      <c r="E29" s="97" t="s">
        <v>366</v>
      </c>
      <c r="F29" s="84" t="s">
        <v>953</v>
      </c>
      <c r="G29" s="97" t="s">
        <v>930</v>
      </c>
      <c r="H29" s="97" t="s">
        <v>182</v>
      </c>
      <c r="I29" s="94">
        <v>701681834.16060102</v>
      </c>
      <c r="J29" s="96">
        <v>37.200000000000003</v>
      </c>
      <c r="K29" s="94">
        <v>29510.632907036004</v>
      </c>
      <c r="L29" s="94">
        <v>290536.27520916885</v>
      </c>
      <c r="M29" s="95">
        <v>5.4174366403147052E-2</v>
      </c>
      <c r="N29" s="95">
        <f t="shared" si="0"/>
        <v>3.7363986562853078E-2</v>
      </c>
      <c r="O29" s="95">
        <f>L29/'סכום נכסי הקרן'!$C$42</f>
        <v>4.4332611085628063E-3</v>
      </c>
    </row>
    <row r="30" spans="2:15" s="140" customFormat="1">
      <c r="B30" s="87" t="s">
        <v>1204</v>
      </c>
      <c r="C30" s="84" t="s">
        <v>1205</v>
      </c>
      <c r="D30" s="97" t="s">
        <v>140</v>
      </c>
      <c r="E30" s="97" t="s">
        <v>366</v>
      </c>
      <c r="F30" s="84" t="s">
        <v>797</v>
      </c>
      <c r="G30" s="97" t="s">
        <v>534</v>
      </c>
      <c r="H30" s="97" t="s">
        <v>182</v>
      </c>
      <c r="I30" s="94">
        <v>14535795.856820995</v>
      </c>
      <c r="J30" s="96">
        <v>2120</v>
      </c>
      <c r="K30" s="84"/>
      <c r="L30" s="94">
        <v>308158.87216459488</v>
      </c>
      <c r="M30" s="95">
        <v>1.1353419381745656E-2</v>
      </c>
      <c r="N30" s="95">
        <f t="shared" si="0"/>
        <v>3.9630314495126141E-2</v>
      </c>
      <c r="O30" s="95">
        <f>L30/'סכום נכסי הקרן'!$C$42</f>
        <v>4.7021623796970969E-3</v>
      </c>
    </row>
    <row r="31" spans="2:15" s="140" customFormat="1">
      <c r="B31" s="87" t="s">
        <v>1206</v>
      </c>
      <c r="C31" s="84" t="s">
        <v>1207</v>
      </c>
      <c r="D31" s="97" t="s">
        <v>140</v>
      </c>
      <c r="E31" s="97" t="s">
        <v>366</v>
      </c>
      <c r="F31" s="84" t="s">
        <v>367</v>
      </c>
      <c r="G31" s="97" t="s">
        <v>368</v>
      </c>
      <c r="H31" s="97" t="s">
        <v>182</v>
      </c>
      <c r="I31" s="94">
        <v>22629505.723867003</v>
      </c>
      <c r="J31" s="96">
        <v>2260</v>
      </c>
      <c r="K31" s="84"/>
      <c r="L31" s="94">
        <v>511426.82935943297</v>
      </c>
      <c r="M31" s="95">
        <v>1.5150891907876234E-2</v>
      </c>
      <c r="N31" s="95">
        <f t="shared" si="0"/>
        <v>6.5771288512290249E-2</v>
      </c>
      <c r="O31" s="95">
        <f>L31/'סכום נכסי הקרן'!$C$42</f>
        <v>7.8038058099369799E-3</v>
      </c>
    </row>
    <row r="32" spans="2:15" s="140" customFormat="1">
      <c r="B32" s="87" t="s">
        <v>1208</v>
      </c>
      <c r="C32" s="84" t="s">
        <v>1209</v>
      </c>
      <c r="D32" s="97" t="s">
        <v>140</v>
      </c>
      <c r="E32" s="97" t="s">
        <v>366</v>
      </c>
      <c r="F32" s="84" t="s">
        <v>374</v>
      </c>
      <c r="G32" s="97" t="s">
        <v>368</v>
      </c>
      <c r="H32" s="97" t="s">
        <v>182</v>
      </c>
      <c r="I32" s="94">
        <v>3746386.1061469996</v>
      </c>
      <c r="J32" s="96">
        <v>6314</v>
      </c>
      <c r="K32" s="84"/>
      <c r="L32" s="94">
        <v>236546.818741936</v>
      </c>
      <c r="M32" s="95">
        <v>1.6055237396070138E-2</v>
      </c>
      <c r="N32" s="95">
        <f t="shared" si="0"/>
        <v>3.0420752625799533E-2</v>
      </c>
      <c r="O32" s="95">
        <f>L32/'סכום נכסי הקרן'!$C$42</f>
        <v>3.609441922967787E-3</v>
      </c>
    </row>
    <row r="33" spans="2:15" s="140" customFormat="1">
      <c r="B33" s="87" t="s">
        <v>1210</v>
      </c>
      <c r="C33" s="84" t="s">
        <v>1211</v>
      </c>
      <c r="D33" s="97" t="s">
        <v>140</v>
      </c>
      <c r="E33" s="97" t="s">
        <v>366</v>
      </c>
      <c r="F33" s="84" t="s">
        <v>504</v>
      </c>
      <c r="G33" s="97" t="s">
        <v>417</v>
      </c>
      <c r="H33" s="97" t="s">
        <v>182</v>
      </c>
      <c r="I33" s="94">
        <v>757987.66332999989</v>
      </c>
      <c r="J33" s="96">
        <v>15580</v>
      </c>
      <c r="K33" s="84"/>
      <c r="L33" s="94">
        <v>118094.477945595</v>
      </c>
      <c r="M33" s="95">
        <v>1.6924814026201242E-2</v>
      </c>
      <c r="N33" s="95">
        <f t="shared" si="0"/>
        <v>1.5187365102445942E-2</v>
      </c>
      <c r="O33" s="95">
        <f>L33/'סכום נכסי הקרן'!$C$42</f>
        <v>1.8019906665194016E-3</v>
      </c>
    </row>
    <row r="34" spans="2:15" s="140" customFormat="1">
      <c r="B34" s="87" t="s">
        <v>1212</v>
      </c>
      <c r="C34" s="84" t="s">
        <v>1213</v>
      </c>
      <c r="D34" s="97" t="s">
        <v>140</v>
      </c>
      <c r="E34" s="97" t="s">
        <v>366</v>
      </c>
      <c r="F34" s="84" t="s">
        <v>1214</v>
      </c>
      <c r="G34" s="97" t="s">
        <v>210</v>
      </c>
      <c r="H34" s="97" t="s">
        <v>182</v>
      </c>
      <c r="I34" s="94">
        <v>131207.08052400002</v>
      </c>
      <c r="J34" s="96">
        <v>40220</v>
      </c>
      <c r="K34" s="84"/>
      <c r="L34" s="94">
        <v>52771.487786999009</v>
      </c>
      <c r="M34" s="95">
        <v>2.1215046341864809E-3</v>
      </c>
      <c r="N34" s="95">
        <f t="shared" si="0"/>
        <v>6.7865988822072261E-3</v>
      </c>
      <c r="O34" s="95">
        <f>L34/'סכום נכסי הקרן'!$C$42</f>
        <v>8.0523433529486083E-4</v>
      </c>
    </row>
    <row r="35" spans="2:15" s="140" customFormat="1">
      <c r="B35" s="87" t="s">
        <v>1217</v>
      </c>
      <c r="C35" s="84" t="s">
        <v>1218</v>
      </c>
      <c r="D35" s="97" t="s">
        <v>140</v>
      </c>
      <c r="E35" s="97" t="s">
        <v>366</v>
      </c>
      <c r="F35" s="84" t="s">
        <v>391</v>
      </c>
      <c r="G35" s="97" t="s">
        <v>368</v>
      </c>
      <c r="H35" s="97" t="s">
        <v>182</v>
      </c>
      <c r="I35" s="94">
        <v>20973959.404311996</v>
      </c>
      <c r="J35" s="96">
        <v>2365</v>
      </c>
      <c r="K35" s="84"/>
      <c r="L35" s="94">
        <v>496034.13991202688</v>
      </c>
      <c r="M35" s="95">
        <v>1.5726103900297703E-2</v>
      </c>
      <c r="N35" s="95">
        <f t="shared" si="0"/>
        <v>6.3791734526251878E-2</v>
      </c>
      <c r="O35" s="95">
        <f>L35/'סכום נכסי הקרן'!$C$42</f>
        <v>7.5689304525164928E-3</v>
      </c>
    </row>
    <row r="36" spans="2:15" s="140" customFormat="1">
      <c r="B36" s="87" t="s">
        <v>1219</v>
      </c>
      <c r="C36" s="84" t="s">
        <v>1220</v>
      </c>
      <c r="D36" s="97" t="s">
        <v>140</v>
      </c>
      <c r="E36" s="97" t="s">
        <v>366</v>
      </c>
      <c r="F36" s="84" t="s">
        <v>621</v>
      </c>
      <c r="G36" s="97" t="s">
        <v>622</v>
      </c>
      <c r="H36" s="97" t="s">
        <v>182</v>
      </c>
      <c r="I36" s="94">
        <v>285838.18578900013</v>
      </c>
      <c r="J36" s="96">
        <v>56410</v>
      </c>
      <c r="K36" s="84"/>
      <c r="L36" s="94">
        <v>161241.32060500901</v>
      </c>
      <c r="M36" s="95">
        <v>2.811386717519938E-2</v>
      </c>
      <c r="N36" s="95">
        <f t="shared" si="0"/>
        <v>2.073620077948915E-2</v>
      </c>
      <c r="O36" s="95">
        <f>L36/'סכום נכסי הקרן'!$C$42</f>
        <v>2.4603635990612938E-3</v>
      </c>
    </row>
    <row r="37" spans="2:15" s="140" customFormat="1">
      <c r="B37" s="87" t="s">
        <v>1223</v>
      </c>
      <c r="C37" s="84" t="s">
        <v>1224</v>
      </c>
      <c r="D37" s="97" t="s">
        <v>140</v>
      </c>
      <c r="E37" s="97" t="s">
        <v>366</v>
      </c>
      <c r="F37" s="84" t="s">
        <v>1225</v>
      </c>
      <c r="G37" s="97" t="s">
        <v>534</v>
      </c>
      <c r="H37" s="97" t="s">
        <v>182</v>
      </c>
      <c r="I37" s="94">
        <v>335198.40190799994</v>
      </c>
      <c r="J37" s="96">
        <v>14580</v>
      </c>
      <c r="K37" s="84"/>
      <c r="L37" s="94">
        <v>48871.926998171999</v>
      </c>
      <c r="M37" s="95">
        <v>2.400321807265327E-3</v>
      </c>
      <c r="N37" s="95">
        <f t="shared" si="0"/>
        <v>6.2851016532988442E-3</v>
      </c>
      <c r="O37" s="95">
        <f>L37/'סכום נכסי הקרן'!$C$42</f>
        <v>7.4573136557744052E-4</v>
      </c>
    </row>
    <row r="38" spans="2:15" s="140" customFormat="1">
      <c r="B38" s="87" t="s">
        <v>1226</v>
      </c>
      <c r="C38" s="84" t="s">
        <v>1227</v>
      </c>
      <c r="D38" s="97" t="s">
        <v>140</v>
      </c>
      <c r="E38" s="97" t="s">
        <v>366</v>
      </c>
      <c r="F38" s="84" t="s">
        <v>416</v>
      </c>
      <c r="G38" s="97" t="s">
        <v>417</v>
      </c>
      <c r="H38" s="97" t="s">
        <v>182</v>
      </c>
      <c r="I38" s="94">
        <v>1638215.6234450003</v>
      </c>
      <c r="J38" s="96">
        <v>17850</v>
      </c>
      <c r="K38" s="84"/>
      <c r="L38" s="94">
        <v>292421.4887848309</v>
      </c>
      <c r="M38" s="95">
        <v>1.3508520985627772E-2</v>
      </c>
      <c r="N38" s="95">
        <f t="shared" si="0"/>
        <v>3.7606431657388806E-2</v>
      </c>
      <c r="O38" s="95">
        <f>L38/'סכום נכסי הקרן'!$C$42</f>
        <v>4.46202737542673E-3</v>
      </c>
    </row>
    <row r="39" spans="2:15" s="140" customFormat="1">
      <c r="B39" s="87" t="s">
        <v>1228</v>
      </c>
      <c r="C39" s="84" t="s">
        <v>1229</v>
      </c>
      <c r="D39" s="97" t="s">
        <v>140</v>
      </c>
      <c r="E39" s="97" t="s">
        <v>366</v>
      </c>
      <c r="F39" s="84" t="s">
        <v>530</v>
      </c>
      <c r="G39" s="97" t="s">
        <v>171</v>
      </c>
      <c r="H39" s="97" t="s">
        <v>182</v>
      </c>
      <c r="I39" s="94">
        <v>3496829.9988780003</v>
      </c>
      <c r="J39" s="96">
        <v>2455</v>
      </c>
      <c r="K39" s="84"/>
      <c r="L39" s="94">
        <v>85847.176473130996</v>
      </c>
      <c r="M39" s="95">
        <v>1.4682913261837129E-2</v>
      </c>
      <c r="N39" s="95">
        <f t="shared" si="0"/>
        <v>1.1040248746534894E-2</v>
      </c>
      <c r="O39" s="95">
        <f>L39/'סכום נכסי הקרן'!$C$42</f>
        <v>1.3099326356554358E-3</v>
      </c>
    </row>
    <row r="40" spans="2:15" s="140" customFormat="1">
      <c r="B40" s="87" t="s">
        <v>1230</v>
      </c>
      <c r="C40" s="84" t="s">
        <v>1231</v>
      </c>
      <c r="D40" s="97" t="s">
        <v>140</v>
      </c>
      <c r="E40" s="97" t="s">
        <v>366</v>
      </c>
      <c r="F40" s="84" t="s">
        <v>811</v>
      </c>
      <c r="G40" s="97" t="s">
        <v>812</v>
      </c>
      <c r="H40" s="97" t="s">
        <v>182</v>
      </c>
      <c r="I40" s="94">
        <v>2030194.183646</v>
      </c>
      <c r="J40" s="96">
        <v>8485</v>
      </c>
      <c r="K40" s="84"/>
      <c r="L40" s="94">
        <v>172261.97648409603</v>
      </c>
      <c r="M40" s="95">
        <v>1.7618735916087851E-2</v>
      </c>
      <c r="N40" s="95">
        <f t="shared" si="0"/>
        <v>2.2153495875888322E-2</v>
      </c>
      <c r="O40" s="95">
        <f>L40/'סכום נכסי הקרן'!$C$42</f>
        <v>2.6285265765223216E-3</v>
      </c>
    </row>
    <row r="41" spans="2:15" s="140" customFormat="1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 s="140" customFormat="1">
      <c r="B42" s="102" t="s">
        <v>1232</v>
      </c>
      <c r="C42" s="82"/>
      <c r="D42" s="82"/>
      <c r="E42" s="82"/>
      <c r="F42" s="82"/>
      <c r="G42" s="82"/>
      <c r="H42" s="82"/>
      <c r="I42" s="91"/>
      <c r="J42" s="93"/>
      <c r="K42" s="82"/>
      <c r="L42" s="91">
        <f>SUM(L43:L81)</f>
        <v>1384117.8364590474</v>
      </c>
      <c r="M42" s="82"/>
      <c r="N42" s="92">
        <f t="shared" ref="N42:N81" si="1">L42/$L$11</f>
        <v>0.17800242054328175</v>
      </c>
      <c r="O42" s="92">
        <f>L42/'סכום נכסי הקרן'!$C$42</f>
        <v>2.1120102023832729E-2</v>
      </c>
    </row>
    <row r="43" spans="2:15" s="140" customFormat="1">
      <c r="B43" s="87" t="s">
        <v>1233</v>
      </c>
      <c r="C43" s="84" t="s">
        <v>1234</v>
      </c>
      <c r="D43" s="97" t="s">
        <v>140</v>
      </c>
      <c r="E43" s="97" t="s">
        <v>366</v>
      </c>
      <c r="F43" s="84" t="s">
        <v>1235</v>
      </c>
      <c r="G43" s="97" t="s">
        <v>1236</v>
      </c>
      <c r="H43" s="97" t="s">
        <v>182</v>
      </c>
      <c r="I43" s="94">
        <v>8320971.1352060009</v>
      </c>
      <c r="J43" s="96">
        <v>379.5</v>
      </c>
      <c r="K43" s="84"/>
      <c r="L43" s="94">
        <v>31578.085459832997</v>
      </c>
      <c r="M43" s="95">
        <v>2.8039963226665365E-2</v>
      </c>
      <c r="N43" s="95">
        <f t="shared" si="1"/>
        <v>4.0610528236186012E-3</v>
      </c>
      <c r="O43" s="95">
        <f>L43/'סכום נכסי הקרן'!$C$42</f>
        <v>4.8184653723932748E-4</v>
      </c>
    </row>
    <row r="44" spans="2:15" s="140" customFormat="1">
      <c r="B44" s="87" t="s">
        <v>1237</v>
      </c>
      <c r="C44" s="84" t="s">
        <v>1238</v>
      </c>
      <c r="D44" s="97" t="s">
        <v>140</v>
      </c>
      <c r="E44" s="97" t="s">
        <v>366</v>
      </c>
      <c r="F44" s="84" t="s">
        <v>929</v>
      </c>
      <c r="G44" s="97" t="s">
        <v>930</v>
      </c>
      <c r="H44" s="97" t="s">
        <v>182</v>
      </c>
      <c r="I44" s="94">
        <v>3114441.3914030003</v>
      </c>
      <c r="J44" s="96">
        <v>1929</v>
      </c>
      <c r="K44" s="84"/>
      <c r="L44" s="94">
        <v>60077.574440198005</v>
      </c>
      <c r="M44" s="95">
        <v>2.3614518336557935E-2</v>
      </c>
      <c r="N44" s="95">
        <f t="shared" si="1"/>
        <v>7.7261873151512183E-3</v>
      </c>
      <c r="O44" s="95">
        <f>L44/'סכום נכסי הקרן'!$C$42</f>
        <v>9.1671710897638548E-4</v>
      </c>
    </row>
    <row r="45" spans="2:15" s="140" customFormat="1">
      <c r="B45" s="87" t="s">
        <v>1239</v>
      </c>
      <c r="C45" s="84" t="s">
        <v>1240</v>
      </c>
      <c r="D45" s="97" t="s">
        <v>140</v>
      </c>
      <c r="E45" s="97" t="s">
        <v>366</v>
      </c>
      <c r="F45" s="84" t="s">
        <v>686</v>
      </c>
      <c r="G45" s="97" t="s">
        <v>417</v>
      </c>
      <c r="H45" s="97" t="s">
        <v>182</v>
      </c>
      <c r="I45" s="94">
        <v>3575476.5971050002</v>
      </c>
      <c r="J45" s="96">
        <v>327.39999999999998</v>
      </c>
      <c r="K45" s="84"/>
      <c r="L45" s="94">
        <v>11706.110379667001</v>
      </c>
      <c r="M45" s="95">
        <v>1.6966266722671451E-2</v>
      </c>
      <c r="N45" s="95">
        <f t="shared" si="1"/>
        <v>1.5054469553389166E-3</v>
      </c>
      <c r="O45" s="95">
        <f>L45/'סכום נכסי הקרן'!$C$42</f>
        <v>1.786222523895128E-4</v>
      </c>
    </row>
    <row r="46" spans="2:15" s="140" customFormat="1">
      <c r="B46" s="87" t="s">
        <v>1241</v>
      </c>
      <c r="C46" s="84" t="s">
        <v>1242</v>
      </c>
      <c r="D46" s="97" t="s">
        <v>140</v>
      </c>
      <c r="E46" s="97" t="s">
        <v>366</v>
      </c>
      <c r="F46" s="84" t="s">
        <v>926</v>
      </c>
      <c r="G46" s="97" t="s">
        <v>481</v>
      </c>
      <c r="H46" s="97" t="s">
        <v>182</v>
      </c>
      <c r="I46" s="94">
        <v>235242.30610700001</v>
      </c>
      <c r="J46" s="96">
        <v>19160</v>
      </c>
      <c r="K46" s="84"/>
      <c r="L46" s="94">
        <v>45072.425850280997</v>
      </c>
      <c r="M46" s="95">
        <v>1.6030235143949405E-2</v>
      </c>
      <c r="N46" s="95">
        <f t="shared" si="1"/>
        <v>5.7964724460401696E-3</v>
      </c>
      <c r="O46" s="95">
        <f>L46/'סכום נכסי הקרן'!$C$42</f>
        <v>6.8775519492970255E-4</v>
      </c>
    </row>
    <row r="47" spans="2:15" s="140" customFormat="1">
      <c r="B47" s="87" t="s">
        <v>1243</v>
      </c>
      <c r="C47" s="84" t="s">
        <v>1244</v>
      </c>
      <c r="D47" s="97" t="s">
        <v>140</v>
      </c>
      <c r="E47" s="97" t="s">
        <v>366</v>
      </c>
      <c r="F47" s="84" t="s">
        <v>1245</v>
      </c>
      <c r="G47" s="97" t="s">
        <v>1246</v>
      </c>
      <c r="H47" s="97" t="s">
        <v>182</v>
      </c>
      <c r="I47" s="94">
        <v>2710856.3222310003</v>
      </c>
      <c r="J47" s="96">
        <v>1090</v>
      </c>
      <c r="K47" s="84"/>
      <c r="L47" s="94">
        <v>29548.333912303995</v>
      </c>
      <c r="M47" s="95">
        <v>2.4912556265118572E-2</v>
      </c>
      <c r="N47" s="95">
        <f t="shared" si="1"/>
        <v>3.800019637682684E-3</v>
      </c>
      <c r="O47" s="95">
        <f>L47/'סכום נכסי הקרן'!$C$42</f>
        <v>4.5087478133990611E-4</v>
      </c>
    </row>
    <row r="48" spans="2:15" s="140" customFormat="1">
      <c r="B48" s="87" t="s">
        <v>1247</v>
      </c>
      <c r="C48" s="84" t="s">
        <v>1248</v>
      </c>
      <c r="D48" s="97" t="s">
        <v>140</v>
      </c>
      <c r="E48" s="97" t="s">
        <v>366</v>
      </c>
      <c r="F48" s="84" t="s">
        <v>1249</v>
      </c>
      <c r="G48" s="97" t="s">
        <v>171</v>
      </c>
      <c r="H48" s="97" t="s">
        <v>182</v>
      </c>
      <c r="I48" s="94">
        <v>147523.47171200006</v>
      </c>
      <c r="J48" s="96">
        <v>4247</v>
      </c>
      <c r="K48" s="84"/>
      <c r="L48" s="94">
        <v>6265.3218436490024</v>
      </c>
      <c r="M48" s="95">
        <v>6.5694134786479074E-3</v>
      </c>
      <c r="N48" s="95">
        <f t="shared" si="1"/>
        <v>8.0574241894412312E-4</v>
      </c>
      <c r="O48" s="95">
        <f>L48/'סכום נכסי הקרן'!$C$42</f>
        <v>9.5601857778624072E-5</v>
      </c>
    </row>
    <row r="49" spans="2:15" s="140" customFormat="1">
      <c r="B49" s="87" t="s">
        <v>1250</v>
      </c>
      <c r="C49" s="84" t="s">
        <v>1251</v>
      </c>
      <c r="D49" s="97" t="s">
        <v>140</v>
      </c>
      <c r="E49" s="97" t="s">
        <v>366</v>
      </c>
      <c r="F49" s="84" t="s">
        <v>820</v>
      </c>
      <c r="G49" s="97" t="s">
        <v>622</v>
      </c>
      <c r="H49" s="97" t="s">
        <v>182</v>
      </c>
      <c r="I49" s="94">
        <v>96287.072539000015</v>
      </c>
      <c r="J49" s="96">
        <v>89700</v>
      </c>
      <c r="K49" s="84"/>
      <c r="L49" s="94">
        <v>86369.504068857015</v>
      </c>
      <c r="M49" s="95">
        <v>2.6643513270555412E-2</v>
      </c>
      <c r="N49" s="95">
        <f t="shared" si="1"/>
        <v>1.1107421911930725E-2</v>
      </c>
      <c r="O49" s="95">
        <f>L49/'סכום נכסי הקרן'!$C$42</f>
        <v>1.3179027750619323E-3</v>
      </c>
    </row>
    <row r="50" spans="2:15" s="140" customFormat="1">
      <c r="B50" s="87" t="s">
        <v>1252</v>
      </c>
      <c r="C50" s="84" t="s">
        <v>1253</v>
      </c>
      <c r="D50" s="97" t="s">
        <v>140</v>
      </c>
      <c r="E50" s="97" t="s">
        <v>366</v>
      </c>
      <c r="F50" s="84" t="s">
        <v>1254</v>
      </c>
      <c r="G50" s="97" t="s">
        <v>208</v>
      </c>
      <c r="H50" s="97" t="s">
        <v>182</v>
      </c>
      <c r="I50" s="94">
        <v>9166145.8885510005</v>
      </c>
      <c r="J50" s="96">
        <v>176.1</v>
      </c>
      <c r="K50" s="84"/>
      <c r="L50" s="94">
        <v>16141.582910774998</v>
      </c>
      <c r="M50" s="95">
        <v>1.7095279378515581E-2</v>
      </c>
      <c r="N50" s="95">
        <f t="shared" si="1"/>
        <v>2.0758643186540812E-3</v>
      </c>
      <c r="O50" s="95">
        <f>L50/'סכום נכסי הקרן'!$C$42</f>
        <v>2.4630264051351929E-4</v>
      </c>
    </row>
    <row r="51" spans="2:15" s="140" customFormat="1">
      <c r="B51" s="87" t="s">
        <v>1255</v>
      </c>
      <c r="C51" s="84" t="s">
        <v>1256</v>
      </c>
      <c r="D51" s="97" t="s">
        <v>140</v>
      </c>
      <c r="E51" s="97" t="s">
        <v>366</v>
      </c>
      <c r="F51" s="84" t="s">
        <v>1257</v>
      </c>
      <c r="G51" s="97" t="s">
        <v>208</v>
      </c>
      <c r="H51" s="97" t="s">
        <v>182</v>
      </c>
      <c r="I51" s="94">
        <v>4706366.2413979992</v>
      </c>
      <c r="J51" s="96">
        <v>478.3</v>
      </c>
      <c r="K51" s="84"/>
      <c r="L51" s="94">
        <v>22510.549730954004</v>
      </c>
      <c r="M51" s="95">
        <v>1.2390944782453608E-2</v>
      </c>
      <c r="N51" s="95">
        <f t="shared" si="1"/>
        <v>2.8949358460118998E-3</v>
      </c>
      <c r="O51" s="95">
        <f>L51/'סכום נכסי הקרן'!$C$42</f>
        <v>3.4348600560381233E-4</v>
      </c>
    </row>
    <row r="52" spans="2:15" s="140" customFormat="1">
      <c r="B52" s="87" t="s">
        <v>1258</v>
      </c>
      <c r="C52" s="84" t="s">
        <v>1259</v>
      </c>
      <c r="D52" s="97" t="s">
        <v>140</v>
      </c>
      <c r="E52" s="97" t="s">
        <v>366</v>
      </c>
      <c r="F52" s="84" t="s">
        <v>1260</v>
      </c>
      <c r="G52" s="97" t="s">
        <v>488</v>
      </c>
      <c r="H52" s="97" t="s">
        <v>182</v>
      </c>
      <c r="I52" s="94">
        <v>87191.489399999977</v>
      </c>
      <c r="J52" s="96">
        <v>17500</v>
      </c>
      <c r="K52" s="84"/>
      <c r="L52" s="94">
        <v>15258.510645410999</v>
      </c>
      <c r="M52" s="95">
        <v>1.903728930574141E-2</v>
      </c>
      <c r="N52" s="95">
        <f t="shared" si="1"/>
        <v>1.9622981203081631E-3</v>
      </c>
      <c r="O52" s="95">
        <f>L52/'סכום נכסי הקרן'!$C$42</f>
        <v>2.3282793782012867E-4</v>
      </c>
    </row>
    <row r="53" spans="2:15" s="140" customFormat="1">
      <c r="B53" s="87" t="s">
        <v>1261</v>
      </c>
      <c r="C53" s="84" t="s">
        <v>1262</v>
      </c>
      <c r="D53" s="97" t="s">
        <v>140</v>
      </c>
      <c r="E53" s="97" t="s">
        <v>366</v>
      </c>
      <c r="F53" s="84" t="s">
        <v>1263</v>
      </c>
      <c r="G53" s="97" t="s">
        <v>1264</v>
      </c>
      <c r="H53" s="97" t="s">
        <v>182</v>
      </c>
      <c r="I53" s="94">
        <v>564087.14442899998</v>
      </c>
      <c r="J53" s="96">
        <v>3942</v>
      </c>
      <c r="K53" s="84"/>
      <c r="L53" s="94">
        <v>22236.315233369998</v>
      </c>
      <c r="M53" s="95">
        <v>2.2809160507891234E-2</v>
      </c>
      <c r="N53" s="95">
        <f t="shared" si="1"/>
        <v>2.8596683253712409E-3</v>
      </c>
      <c r="O53" s="95">
        <f>L53/'סכום נכסי הקרן'!$C$42</f>
        <v>3.3930149152931283E-4</v>
      </c>
    </row>
    <row r="54" spans="2:15" s="140" customFormat="1">
      <c r="B54" s="87" t="s">
        <v>1265</v>
      </c>
      <c r="C54" s="84" t="s">
        <v>1266</v>
      </c>
      <c r="D54" s="97" t="s">
        <v>140</v>
      </c>
      <c r="E54" s="97" t="s">
        <v>366</v>
      </c>
      <c r="F54" s="84" t="s">
        <v>465</v>
      </c>
      <c r="G54" s="97" t="s">
        <v>417</v>
      </c>
      <c r="H54" s="97" t="s">
        <v>182</v>
      </c>
      <c r="I54" s="94">
        <v>66970.062103999997</v>
      </c>
      <c r="J54" s="96">
        <v>159100</v>
      </c>
      <c r="K54" s="84"/>
      <c r="L54" s="94">
        <v>106549.368807476</v>
      </c>
      <c r="M54" s="95">
        <v>3.1341947066462927E-2</v>
      </c>
      <c r="N54" s="95">
        <f t="shared" si="1"/>
        <v>1.3702623472875626E-2</v>
      </c>
      <c r="O54" s="95">
        <f>L54/'סכום נכסי הקרן'!$C$42</f>
        <v>1.6258251143889913E-3</v>
      </c>
    </row>
    <row r="55" spans="2:15" s="140" customFormat="1">
      <c r="B55" s="87" t="s">
        <v>1267</v>
      </c>
      <c r="C55" s="84" t="s">
        <v>1268</v>
      </c>
      <c r="D55" s="97" t="s">
        <v>140</v>
      </c>
      <c r="E55" s="97" t="s">
        <v>366</v>
      </c>
      <c r="F55" s="84" t="s">
        <v>1269</v>
      </c>
      <c r="G55" s="97" t="s">
        <v>417</v>
      </c>
      <c r="H55" s="97" t="s">
        <v>182</v>
      </c>
      <c r="I55" s="94">
        <v>259888.54661399999</v>
      </c>
      <c r="J55" s="96">
        <v>5028</v>
      </c>
      <c r="K55" s="84"/>
      <c r="L55" s="94">
        <v>13067.196123525</v>
      </c>
      <c r="M55" s="95">
        <v>1.4490414055150192E-2</v>
      </c>
      <c r="N55" s="95">
        <f t="shared" si="1"/>
        <v>1.6804873677892659E-3</v>
      </c>
      <c r="O55" s="95">
        <f>L55/'סכום נכסי הקרן'!$C$42</f>
        <v>1.9939091024237743E-4</v>
      </c>
    </row>
    <row r="56" spans="2:15" s="140" customFormat="1">
      <c r="B56" s="87" t="s">
        <v>1270</v>
      </c>
      <c r="C56" s="84" t="s">
        <v>1271</v>
      </c>
      <c r="D56" s="97" t="s">
        <v>140</v>
      </c>
      <c r="E56" s="97" t="s">
        <v>366</v>
      </c>
      <c r="F56" s="84" t="s">
        <v>1272</v>
      </c>
      <c r="G56" s="97" t="s">
        <v>633</v>
      </c>
      <c r="H56" s="97" t="s">
        <v>182</v>
      </c>
      <c r="I56" s="94">
        <v>203241.44333400001</v>
      </c>
      <c r="J56" s="96">
        <v>18210</v>
      </c>
      <c r="K56" s="84"/>
      <c r="L56" s="94">
        <v>37010.266831184985</v>
      </c>
      <c r="M56" s="95">
        <v>3.8572728707763931E-2</v>
      </c>
      <c r="N56" s="95">
        <f t="shared" si="1"/>
        <v>4.7596504483732099E-3</v>
      </c>
      <c r="O56" s="95">
        <f>L56/'סכום נכסי הקרן'!$C$42</f>
        <v>5.6473559607005813E-4</v>
      </c>
    </row>
    <row r="57" spans="2:15" s="140" customFormat="1">
      <c r="B57" s="87" t="s">
        <v>1273</v>
      </c>
      <c r="C57" s="84" t="s">
        <v>1274</v>
      </c>
      <c r="D57" s="97" t="s">
        <v>140</v>
      </c>
      <c r="E57" s="97" t="s">
        <v>366</v>
      </c>
      <c r="F57" s="84" t="s">
        <v>1275</v>
      </c>
      <c r="G57" s="97" t="s">
        <v>1246</v>
      </c>
      <c r="H57" s="97" t="s">
        <v>182</v>
      </c>
      <c r="I57" s="94">
        <v>272627.04134000017</v>
      </c>
      <c r="J57" s="96">
        <v>6638</v>
      </c>
      <c r="K57" s="84"/>
      <c r="L57" s="94">
        <v>18096.983004202</v>
      </c>
      <c r="M57" s="95">
        <v>1.9431105768285037E-2</v>
      </c>
      <c r="N57" s="95">
        <f t="shared" si="1"/>
        <v>2.3273356461611478E-3</v>
      </c>
      <c r="O57" s="95">
        <f>L57/'סכום נכסי הקרן'!$C$42</f>
        <v>2.7613987574216326E-4</v>
      </c>
    </row>
    <row r="58" spans="2:15" s="140" customFormat="1">
      <c r="B58" s="87" t="s">
        <v>1276</v>
      </c>
      <c r="C58" s="84" t="s">
        <v>1277</v>
      </c>
      <c r="D58" s="97" t="s">
        <v>140</v>
      </c>
      <c r="E58" s="97" t="s">
        <v>366</v>
      </c>
      <c r="F58" s="84" t="s">
        <v>1278</v>
      </c>
      <c r="G58" s="97" t="s">
        <v>1279</v>
      </c>
      <c r="H58" s="97" t="s">
        <v>182</v>
      </c>
      <c r="I58" s="94">
        <v>128977.99014600003</v>
      </c>
      <c r="J58" s="96">
        <v>12540</v>
      </c>
      <c r="K58" s="84"/>
      <c r="L58" s="94">
        <v>16173.839964143001</v>
      </c>
      <c r="M58" s="95">
        <v>1.8988808846054868E-2</v>
      </c>
      <c r="N58" s="95">
        <f t="shared" si="1"/>
        <v>2.0800126891380474E-3</v>
      </c>
      <c r="O58" s="95">
        <f>L58/'סכום נכסי הקרן'!$C$42</f>
        <v>2.4679484734748606E-4</v>
      </c>
    </row>
    <row r="59" spans="2:15" s="140" customFormat="1">
      <c r="B59" s="87" t="s">
        <v>1280</v>
      </c>
      <c r="C59" s="84" t="s">
        <v>1281</v>
      </c>
      <c r="D59" s="97" t="s">
        <v>140</v>
      </c>
      <c r="E59" s="97" t="s">
        <v>366</v>
      </c>
      <c r="F59" s="84" t="s">
        <v>1282</v>
      </c>
      <c r="G59" s="97" t="s">
        <v>1279</v>
      </c>
      <c r="H59" s="97" t="s">
        <v>182</v>
      </c>
      <c r="I59" s="94">
        <v>638247.0549949999</v>
      </c>
      <c r="J59" s="96">
        <v>8787</v>
      </c>
      <c r="K59" s="84"/>
      <c r="L59" s="94">
        <v>56082.768722324996</v>
      </c>
      <c r="M59" s="95">
        <v>2.8388392316226394E-2</v>
      </c>
      <c r="N59" s="95">
        <f t="shared" si="1"/>
        <v>7.2124412534714643E-3</v>
      </c>
      <c r="O59" s="95">
        <f>L59/'סכום נכסי הקרן'!$C$42</f>
        <v>8.5576080734912538E-4</v>
      </c>
    </row>
    <row r="60" spans="2:15" s="140" customFormat="1">
      <c r="B60" s="87" t="s">
        <v>1283</v>
      </c>
      <c r="C60" s="84" t="s">
        <v>1284</v>
      </c>
      <c r="D60" s="97" t="s">
        <v>140</v>
      </c>
      <c r="E60" s="97" t="s">
        <v>366</v>
      </c>
      <c r="F60" s="84" t="s">
        <v>1285</v>
      </c>
      <c r="G60" s="97" t="s">
        <v>622</v>
      </c>
      <c r="H60" s="97" t="s">
        <v>182</v>
      </c>
      <c r="I60" s="94">
        <v>118622.52374899999</v>
      </c>
      <c r="J60" s="96">
        <v>21080</v>
      </c>
      <c r="K60" s="84"/>
      <c r="L60" s="94">
        <v>25005.628006033996</v>
      </c>
      <c r="M60" s="95">
        <v>6.8677658263838863E-3</v>
      </c>
      <c r="N60" s="95">
        <f t="shared" si="1"/>
        <v>3.2158116852723782E-3</v>
      </c>
      <c r="O60" s="95">
        <f>L60/'סכום נכסי הקרן'!$C$42</f>
        <v>3.8155813092368367E-4</v>
      </c>
    </row>
    <row r="61" spans="2:15" s="140" customFormat="1">
      <c r="B61" s="87" t="s">
        <v>1286</v>
      </c>
      <c r="C61" s="84" t="s">
        <v>1287</v>
      </c>
      <c r="D61" s="97" t="s">
        <v>140</v>
      </c>
      <c r="E61" s="97" t="s">
        <v>366</v>
      </c>
      <c r="F61" s="84" t="s">
        <v>578</v>
      </c>
      <c r="G61" s="97" t="s">
        <v>417</v>
      </c>
      <c r="H61" s="97" t="s">
        <v>182</v>
      </c>
      <c r="I61" s="94">
        <v>59035.463538000018</v>
      </c>
      <c r="J61" s="96">
        <v>39860</v>
      </c>
      <c r="K61" s="84"/>
      <c r="L61" s="94">
        <v>23531.535766523004</v>
      </c>
      <c r="M61" s="95">
        <v>1.0924611343001423E-2</v>
      </c>
      <c r="N61" s="95">
        <f t="shared" si="1"/>
        <v>3.0262382401325524E-3</v>
      </c>
      <c r="O61" s="95">
        <f>L61/'סכום נכסי הקרן'!$C$42</f>
        <v>3.5906511936719732E-4</v>
      </c>
    </row>
    <row r="62" spans="2:15" s="140" customFormat="1">
      <c r="B62" s="87" t="s">
        <v>1288</v>
      </c>
      <c r="C62" s="84" t="s">
        <v>1289</v>
      </c>
      <c r="D62" s="97" t="s">
        <v>140</v>
      </c>
      <c r="E62" s="97" t="s">
        <v>366</v>
      </c>
      <c r="F62" s="84" t="s">
        <v>1290</v>
      </c>
      <c r="G62" s="97" t="s">
        <v>481</v>
      </c>
      <c r="H62" s="97" t="s">
        <v>182</v>
      </c>
      <c r="I62" s="94">
        <v>837287.96326400002</v>
      </c>
      <c r="J62" s="96">
        <v>5268</v>
      </c>
      <c r="K62" s="84"/>
      <c r="L62" s="94">
        <v>44108.329906037019</v>
      </c>
      <c r="M62" s="95">
        <v>1.5064862032254094E-2</v>
      </c>
      <c r="N62" s="95">
        <f t="shared" si="1"/>
        <v>5.6724863176983676E-3</v>
      </c>
      <c r="O62" s="95">
        <f>L62/'סכום נכסי הקרן'!$C$42</f>
        <v>6.7304416082057845E-4</v>
      </c>
    </row>
    <row r="63" spans="2:15" s="140" customFormat="1">
      <c r="B63" s="87" t="s">
        <v>1291</v>
      </c>
      <c r="C63" s="84" t="s">
        <v>1292</v>
      </c>
      <c r="D63" s="97" t="s">
        <v>140</v>
      </c>
      <c r="E63" s="97" t="s">
        <v>366</v>
      </c>
      <c r="F63" s="84" t="s">
        <v>1293</v>
      </c>
      <c r="G63" s="97" t="s">
        <v>1279</v>
      </c>
      <c r="H63" s="97" t="s">
        <v>182</v>
      </c>
      <c r="I63" s="94">
        <v>1840678.6051210002</v>
      </c>
      <c r="J63" s="96">
        <v>4137</v>
      </c>
      <c r="K63" s="84"/>
      <c r="L63" s="94">
        <v>76148.873893937023</v>
      </c>
      <c r="M63" s="95">
        <v>2.9842783192343313E-2</v>
      </c>
      <c r="N63" s="95">
        <f t="shared" si="1"/>
        <v>9.7930129341028526E-3</v>
      </c>
      <c r="O63" s="95">
        <f>L63/'סכום נכסי הקרן'!$C$42</f>
        <v>1.161947301939496E-3</v>
      </c>
    </row>
    <row r="64" spans="2:15" s="140" customFormat="1">
      <c r="B64" s="87" t="s">
        <v>1294</v>
      </c>
      <c r="C64" s="84" t="s">
        <v>1295</v>
      </c>
      <c r="D64" s="97" t="s">
        <v>140</v>
      </c>
      <c r="E64" s="97" t="s">
        <v>366</v>
      </c>
      <c r="F64" s="84" t="s">
        <v>1296</v>
      </c>
      <c r="G64" s="97" t="s">
        <v>1264</v>
      </c>
      <c r="H64" s="97" t="s">
        <v>182</v>
      </c>
      <c r="I64" s="94">
        <v>3272465.5403049998</v>
      </c>
      <c r="J64" s="96">
        <v>2136</v>
      </c>
      <c r="K64" s="84"/>
      <c r="L64" s="94">
        <v>69899.863942017997</v>
      </c>
      <c r="M64" s="95">
        <v>3.0395216186614567E-2</v>
      </c>
      <c r="N64" s="95">
        <f t="shared" si="1"/>
        <v>8.9893682817903647E-3</v>
      </c>
      <c r="O64" s="95">
        <f>L64/'סכום נכסי הקרן'!$C$42</f>
        <v>1.0665943455249495E-3</v>
      </c>
    </row>
    <row r="65" spans="2:15" s="140" customFormat="1">
      <c r="B65" s="87" t="s">
        <v>1297</v>
      </c>
      <c r="C65" s="84" t="s">
        <v>1298</v>
      </c>
      <c r="D65" s="97" t="s">
        <v>140</v>
      </c>
      <c r="E65" s="97" t="s">
        <v>366</v>
      </c>
      <c r="F65" s="84" t="s">
        <v>607</v>
      </c>
      <c r="G65" s="97" t="s">
        <v>481</v>
      </c>
      <c r="H65" s="97" t="s">
        <v>182</v>
      </c>
      <c r="I65" s="94">
        <v>772077.78865699994</v>
      </c>
      <c r="J65" s="96">
        <v>3975</v>
      </c>
      <c r="K65" s="84"/>
      <c r="L65" s="94">
        <v>30690.092099062993</v>
      </c>
      <c r="M65" s="95">
        <v>1.2202532409782149E-2</v>
      </c>
      <c r="N65" s="95">
        <f t="shared" si="1"/>
        <v>3.946853755100131E-3</v>
      </c>
      <c r="O65" s="95">
        <f>L65/'סכום נכסי הקרן'!$C$42</f>
        <v>4.6829674409170957E-4</v>
      </c>
    </row>
    <row r="66" spans="2:15" s="140" customFormat="1">
      <c r="B66" s="87" t="s">
        <v>1299</v>
      </c>
      <c r="C66" s="84" t="s">
        <v>1300</v>
      </c>
      <c r="D66" s="97" t="s">
        <v>140</v>
      </c>
      <c r="E66" s="97" t="s">
        <v>366</v>
      </c>
      <c r="F66" s="84" t="s">
        <v>1301</v>
      </c>
      <c r="G66" s="97" t="s">
        <v>1199</v>
      </c>
      <c r="H66" s="97" t="s">
        <v>182</v>
      </c>
      <c r="I66" s="94">
        <v>63527.355852000008</v>
      </c>
      <c r="J66" s="96">
        <v>8450</v>
      </c>
      <c r="K66" s="84"/>
      <c r="L66" s="94">
        <v>5368.0615693720001</v>
      </c>
      <c r="M66" s="95">
        <v>2.263188774828959E-3</v>
      </c>
      <c r="N66" s="95">
        <f t="shared" si="1"/>
        <v>6.9035159276473602E-4</v>
      </c>
      <c r="O66" s="95">
        <f>L66/'סכום נכסי הקרן'!$C$42</f>
        <v>8.1910661815755553E-5</v>
      </c>
    </row>
    <row r="67" spans="2:15" s="140" customFormat="1">
      <c r="B67" s="87" t="s">
        <v>1302</v>
      </c>
      <c r="C67" s="84" t="s">
        <v>1303</v>
      </c>
      <c r="D67" s="97" t="s">
        <v>140</v>
      </c>
      <c r="E67" s="97" t="s">
        <v>366</v>
      </c>
      <c r="F67" s="84" t="s">
        <v>1304</v>
      </c>
      <c r="G67" s="97" t="s">
        <v>930</v>
      </c>
      <c r="H67" s="97" t="s">
        <v>182</v>
      </c>
      <c r="I67" s="94">
        <v>2246792.8182169995</v>
      </c>
      <c r="J67" s="96">
        <v>2380</v>
      </c>
      <c r="K67" s="84"/>
      <c r="L67" s="94">
        <v>53473.669072273013</v>
      </c>
      <c r="M67" s="95">
        <v>2.2884960823252119E-2</v>
      </c>
      <c r="N67" s="95">
        <f t="shared" si="1"/>
        <v>6.8769018644726111E-3</v>
      </c>
      <c r="O67" s="95">
        <f>L67/'סכום נכסי הקרן'!$C$42</f>
        <v>8.1594884239358635E-4</v>
      </c>
    </row>
    <row r="68" spans="2:15" s="140" customFormat="1">
      <c r="B68" s="87" t="s">
        <v>1305</v>
      </c>
      <c r="C68" s="84" t="s">
        <v>1306</v>
      </c>
      <c r="D68" s="97" t="s">
        <v>140</v>
      </c>
      <c r="E68" s="97" t="s">
        <v>366</v>
      </c>
      <c r="F68" s="84" t="s">
        <v>1307</v>
      </c>
      <c r="G68" s="97" t="s">
        <v>210</v>
      </c>
      <c r="H68" s="97" t="s">
        <v>182</v>
      </c>
      <c r="I68" s="94">
        <v>414369.66986999998</v>
      </c>
      <c r="J68" s="96">
        <v>4119</v>
      </c>
      <c r="K68" s="84"/>
      <c r="L68" s="94">
        <v>17067.886701920994</v>
      </c>
      <c r="M68" s="95">
        <v>8.3212918439848401E-3</v>
      </c>
      <c r="N68" s="95">
        <f t="shared" si="1"/>
        <v>2.1949902432243655E-3</v>
      </c>
      <c r="O68" s="95">
        <f>L68/'סכום נכסי הקרן'!$C$42</f>
        <v>2.6043700830991702E-4</v>
      </c>
    </row>
    <row r="69" spans="2:15" s="140" customFormat="1">
      <c r="B69" s="87" t="s">
        <v>1215</v>
      </c>
      <c r="C69" s="84" t="s">
        <v>1216</v>
      </c>
      <c r="D69" s="97" t="s">
        <v>140</v>
      </c>
      <c r="E69" s="97" t="s">
        <v>366</v>
      </c>
      <c r="F69" s="84" t="s">
        <v>669</v>
      </c>
      <c r="G69" s="97" t="s">
        <v>449</v>
      </c>
      <c r="H69" s="97" t="s">
        <v>182</v>
      </c>
      <c r="I69" s="94">
        <v>1447003.0122730001</v>
      </c>
      <c r="J69" s="96">
        <v>2210</v>
      </c>
      <c r="K69" s="84"/>
      <c r="L69" s="94">
        <v>31978.766571196989</v>
      </c>
      <c r="M69" s="95">
        <v>1.2453119308173605E-2</v>
      </c>
      <c r="N69" s="95">
        <f>L69/$L$11</f>
        <v>4.1125818233974246E-3</v>
      </c>
      <c r="O69" s="95">
        <f>L69/'סכום נכסי הקרן'!$C$42</f>
        <v>4.8796048630357728E-4</v>
      </c>
    </row>
    <row r="70" spans="2:15" s="140" customFormat="1">
      <c r="B70" s="87" t="s">
        <v>1308</v>
      </c>
      <c r="C70" s="84" t="s">
        <v>1309</v>
      </c>
      <c r="D70" s="97" t="s">
        <v>140</v>
      </c>
      <c r="E70" s="97" t="s">
        <v>366</v>
      </c>
      <c r="F70" s="84" t="s">
        <v>1310</v>
      </c>
      <c r="G70" s="97" t="s">
        <v>171</v>
      </c>
      <c r="H70" s="97" t="s">
        <v>182</v>
      </c>
      <c r="I70" s="94">
        <v>275423.03618699993</v>
      </c>
      <c r="J70" s="96">
        <v>9236</v>
      </c>
      <c r="K70" s="84"/>
      <c r="L70" s="94">
        <v>25438.071622295996</v>
      </c>
      <c r="M70" s="95">
        <v>2.5282382259218753E-2</v>
      </c>
      <c r="N70" s="95">
        <f t="shared" si="1"/>
        <v>3.2714254548630167E-3</v>
      </c>
      <c r="O70" s="95">
        <f>L70/'סכום נכסי הקרן'!$C$42</f>
        <v>3.8815674056112177E-4</v>
      </c>
    </row>
    <row r="71" spans="2:15" s="140" customFormat="1">
      <c r="B71" s="87" t="s">
        <v>1311</v>
      </c>
      <c r="C71" s="84" t="s">
        <v>1312</v>
      </c>
      <c r="D71" s="97" t="s">
        <v>140</v>
      </c>
      <c r="E71" s="97" t="s">
        <v>366</v>
      </c>
      <c r="F71" s="84" t="s">
        <v>1313</v>
      </c>
      <c r="G71" s="97" t="s">
        <v>534</v>
      </c>
      <c r="H71" s="97" t="s">
        <v>182</v>
      </c>
      <c r="I71" s="94">
        <v>184056.81826099998</v>
      </c>
      <c r="J71" s="96">
        <v>16330</v>
      </c>
      <c r="K71" s="84"/>
      <c r="L71" s="94">
        <v>30056.478421699001</v>
      </c>
      <c r="M71" s="95">
        <v>1.9277093184980446E-2</v>
      </c>
      <c r="N71" s="95">
        <f t="shared" si="1"/>
        <v>3.8653688083063989E-3</v>
      </c>
      <c r="O71" s="95">
        <f>L71/'סכום נכסי הקרן'!$C$42</f>
        <v>4.5862850259006244E-4</v>
      </c>
    </row>
    <row r="72" spans="2:15" s="140" customFormat="1">
      <c r="B72" s="87" t="s">
        <v>1221</v>
      </c>
      <c r="C72" s="84" t="s">
        <v>1222</v>
      </c>
      <c r="D72" s="97" t="s">
        <v>140</v>
      </c>
      <c r="E72" s="97" t="s">
        <v>366</v>
      </c>
      <c r="F72" s="84" t="s">
        <v>905</v>
      </c>
      <c r="G72" s="97" t="s">
        <v>449</v>
      </c>
      <c r="H72" s="97" t="s">
        <v>182</v>
      </c>
      <c r="I72" s="94">
        <v>2383104.013392</v>
      </c>
      <c r="J72" s="96">
        <v>1835</v>
      </c>
      <c r="K72" s="84"/>
      <c r="L72" s="94">
        <v>43729.958645741011</v>
      </c>
      <c r="M72" s="95">
        <v>1.4593342170964656E-2</v>
      </c>
      <c r="N72" s="95">
        <f>L72/$L$11</f>
        <v>5.6238264432118112E-3</v>
      </c>
      <c r="O72" s="95">
        <f>L72/'סכום נכסי הקרן'!$C$42</f>
        <v>6.6727063532308058E-4</v>
      </c>
    </row>
    <row r="73" spans="2:15" s="140" customFormat="1">
      <c r="B73" s="87" t="s">
        <v>1314</v>
      </c>
      <c r="C73" s="84" t="s">
        <v>1315</v>
      </c>
      <c r="D73" s="97" t="s">
        <v>140</v>
      </c>
      <c r="E73" s="97" t="s">
        <v>366</v>
      </c>
      <c r="F73" s="84" t="s">
        <v>1316</v>
      </c>
      <c r="G73" s="97" t="s">
        <v>1246</v>
      </c>
      <c r="H73" s="97" t="s">
        <v>182</v>
      </c>
      <c r="I73" s="94">
        <v>45134.264257999996</v>
      </c>
      <c r="J73" s="96">
        <v>23330</v>
      </c>
      <c r="K73" s="84"/>
      <c r="L73" s="94">
        <v>10529.823851243002</v>
      </c>
      <c r="M73" s="95">
        <v>1.9267381163549369E-2</v>
      </c>
      <c r="N73" s="95">
        <f t="shared" si="1"/>
        <v>1.3541723717763047E-3</v>
      </c>
      <c r="O73" s="95">
        <f>L73/'סכום נכסי הקרן'!$C$42</f>
        <v>1.6067342546511535E-4</v>
      </c>
    </row>
    <row r="74" spans="2:15" s="140" customFormat="1">
      <c r="B74" s="87" t="s">
        <v>1317</v>
      </c>
      <c r="C74" s="84" t="s">
        <v>1318</v>
      </c>
      <c r="D74" s="97" t="s">
        <v>140</v>
      </c>
      <c r="E74" s="97" t="s">
        <v>366</v>
      </c>
      <c r="F74" s="84" t="s">
        <v>1319</v>
      </c>
      <c r="G74" s="97" t="s">
        <v>1320</v>
      </c>
      <c r="H74" s="97" t="s">
        <v>182</v>
      </c>
      <c r="I74" s="94">
        <v>417498.65229300002</v>
      </c>
      <c r="J74" s="96">
        <v>1869</v>
      </c>
      <c r="K74" s="84"/>
      <c r="L74" s="94">
        <v>7803.0498113300018</v>
      </c>
      <c r="M74" s="95">
        <v>1.0368122489692501E-2</v>
      </c>
      <c r="N74" s="95">
        <f t="shared" si="1"/>
        <v>1.0034996424797783E-3</v>
      </c>
      <c r="O74" s="95">
        <f>L74/'סכום נכסי הקרן'!$C$42</f>
        <v>1.1906587992099358E-4</v>
      </c>
    </row>
    <row r="75" spans="2:15" s="140" customFormat="1">
      <c r="B75" s="87" t="s">
        <v>1321</v>
      </c>
      <c r="C75" s="84" t="s">
        <v>1322</v>
      </c>
      <c r="D75" s="97" t="s">
        <v>140</v>
      </c>
      <c r="E75" s="97" t="s">
        <v>366</v>
      </c>
      <c r="F75" s="84" t="s">
        <v>1323</v>
      </c>
      <c r="G75" s="97" t="s">
        <v>812</v>
      </c>
      <c r="H75" s="97" t="s">
        <v>182</v>
      </c>
      <c r="I75" s="94">
        <v>327306.49075900001</v>
      </c>
      <c r="J75" s="96">
        <v>9232</v>
      </c>
      <c r="K75" s="84"/>
      <c r="L75" s="94">
        <v>30216.935227153997</v>
      </c>
      <c r="M75" s="95">
        <v>2.6023105225475837E-2</v>
      </c>
      <c r="N75" s="95">
        <f t="shared" si="1"/>
        <v>3.8860041176791184E-3</v>
      </c>
      <c r="O75" s="95">
        <f>L75/'סכום נכסי הקרן'!$C$42</f>
        <v>4.6107689535862718E-4</v>
      </c>
    </row>
    <row r="76" spans="2:15" s="140" customFormat="1">
      <c r="B76" s="87" t="s">
        <v>1324</v>
      </c>
      <c r="C76" s="84" t="s">
        <v>1325</v>
      </c>
      <c r="D76" s="97" t="s">
        <v>140</v>
      </c>
      <c r="E76" s="97" t="s">
        <v>366</v>
      </c>
      <c r="F76" s="84" t="s">
        <v>521</v>
      </c>
      <c r="G76" s="97" t="s">
        <v>417</v>
      </c>
      <c r="H76" s="97" t="s">
        <v>182</v>
      </c>
      <c r="I76" s="94">
        <v>3084066.2510270006</v>
      </c>
      <c r="J76" s="96">
        <v>1381</v>
      </c>
      <c r="K76" s="84"/>
      <c r="L76" s="94">
        <v>42590.954926706007</v>
      </c>
      <c r="M76" s="95">
        <v>1.7529968873076968E-2</v>
      </c>
      <c r="N76" s="95">
        <f t="shared" si="1"/>
        <v>5.477346560028809E-3</v>
      </c>
      <c r="O76" s="95">
        <f>L76/'סכום נכסי הקרן'!$C$42</f>
        <v>6.498907026917046E-4</v>
      </c>
    </row>
    <row r="77" spans="2:15" s="140" customFormat="1">
      <c r="B77" s="87" t="s">
        <v>1326</v>
      </c>
      <c r="C77" s="84" t="s">
        <v>1327</v>
      </c>
      <c r="D77" s="97" t="s">
        <v>140</v>
      </c>
      <c r="E77" s="97" t="s">
        <v>366</v>
      </c>
      <c r="F77" s="84" t="s">
        <v>1328</v>
      </c>
      <c r="G77" s="97" t="s">
        <v>171</v>
      </c>
      <c r="H77" s="97" t="s">
        <v>182</v>
      </c>
      <c r="I77" s="94">
        <v>137422.733931</v>
      </c>
      <c r="J77" s="96">
        <v>19240</v>
      </c>
      <c r="K77" s="84"/>
      <c r="L77" s="94">
        <v>26440.134008366</v>
      </c>
      <c r="M77" s="95">
        <v>9.9758198205477031E-3</v>
      </c>
      <c r="N77" s="95">
        <f t="shared" si="1"/>
        <v>3.4002942011195892E-3</v>
      </c>
      <c r="O77" s="95">
        <f>L77/'סכום נכסי הקרן'!$C$42</f>
        <v>4.0344710043552825E-4</v>
      </c>
    </row>
    <row r="78" spans="2:15" s="140" customFormat="1">
      <c r="B78" s="87" t="s">
        <v>1329</v>
      </c>
      <c r="C78" s="84" t="s">
        <v>1330</v>
      </c>
      <c r="D78" s="97" t="s">
        <v>140</v>
      </c>
      <c r="E78" s="97" t="s">
        <v>366</v>
      </c>
      <c r="F78" s="84" t="s">
        <v>1331</v>
      </c>
      <c r="G78" s="97" t="s">
        <v>930</v>
      </c>
      <c r="H78" s="97" t="s">
        <v>182</v>
      </c>
      <c r="I78" s="94">
        <v>21427350.267284013</v>
      </c>
      <c r="J78" s="96">
        <v>254.6</v>
      </c>
      <c r="K78" s="84"/>
      <c r="L78" s="94">
        <v>54554.033769575006</v>
      </c>
      <c r="M78" s="95">
        <v>1.9066578663347544E-2</v>
      </c>
      <c r="N78" s="95">
        <f t="shared" si="1"/>
        <v>7.0158405632767826E-3</v>
      </c>
      <c r="O78" s="95">
        <f>L78/'סכום נכסי הקרן'!$C$42</f>
        <v>8.324340086337227E-4</v>
      </c>
    </row>
    <row r="79" spans="2:15" s="140" customFormat="1">
      <c r="B79" s="87" t="s">
        <v>1332</v>
      </c>
      <c r="C79" s="84" t="s">
        <v>1333</v>
      </c>
      <c r="D79" s="97" t="s">
        <v>140</v>
      </c>
      <c r="E79" s="97" t="s">
        <v>366</v>
      </c>
      <c r="F79" s="84" t="s">
        <v>709</v>
      </c>
      <c r="G79" s="97" t="s">
        <v>417</v>
      </c>
      <c r="H79" s="97" t="s">
        <v>182</v>
      </c>
      <c r="I79" s="94">
        <v>8772131.8042009994</v>
      </c>
      <c r="J79" s="96">
        <v>634.1</v>
      </c>
      <c r="K79" s="84"/>
      <c r="L79" s="94">
        <v>55624.087769744008</v>
      </c>
      <c r="M79" s="95">
        <v>2.1902627505286362E-2</v>
      </c>
      <c r="N79" s="95">
        <f t="shared" si="1"/>
        <v>7.153453270175629E-3</v>
      </c>
      <c r="O79" s="95">
        <f>L79/'סכום נכסי הקרן'!$C$42</f>
        <v>8.4876184507891707E-4</v>
      </c>
    </row>
    <row r="80" spans="2:15" s="140" customFormat="1">
      <c r="B80" s="87" t="s">
        <v>1334</v>
      </c>
      <c r="C80" s="84" t="s">
        <v>1335</v>
      </c>
      <c r="D80" s="97" t="s">
        <v>140</v>
      </c>
      <c r="E80" s="97" t="s">
        <v>366</v>
      </c>
      <c r="F80" s="84" t="s">
        <v>915</v>
      </c>
      <c r="G80" s="97" t="s">
        <v>417</v>
      </c>
      <c r="H80" s="97" t="s">
        <v>182</v>
      </c>
      <c r="I80" s="94">
        <v>5079014.4222220005</v>
      </c>
      <c r="J80" s="96">
        <v>1150</v>
      </c>
      <c r="K80" s="84"/>
      <c r="L80" s="94">
        <v>58408.665855560997</v>
      </c>
      <c r="M80" s="95">
        <v>1.4479373598539095E-2</v>
      </c>
      <c r="N80" s="95">
        <f t="shared" si="1"/>
        <v>7.5115598030234682E-3</v>
      </c>
      <c r="O80" s="95">
        <f>L80/'סכום נכסי הקרן'!$C$42</f>
        <v>8.9125141620982401E-4</v>
      </c>
    </row>
    <row r="81" spans="2:15" s="140" customFormat="1">
      <c r="B81" s="87" t="s">
        <v>1336</v>
      </c>
      <c r="C81" s="84" t="s">
        <v>1337</v>
      </c>
      <c r="D81" s="97" t="s">
        <v>140</v>
      </c>
      <c r="E81" s="97" t="s">
        <v>366</v>
      </c>
      <c r="F81" s="84" t="s">
        <v>956</v>
      </c>
      <c r="G81" s="97" t="s">
        <v>930</v>
      </c>
      <c r="H81" s="97" t="s">
        <v>182</v>
      </c>
      <c r="I81" s="94">
        <v>1818123.1688379999</v>
      </c>
      <c r="J81" s="96">
        <v>1524</v>
      </c>
      <c r="K81" s="84"/>
      <c r="L81" s="94">
        <v>27708.197093103016</v>
      </c>
      <c r="M81" s="95">
        <v>2.0544791627075232E-2</v>
      </c>
      <c r="N81" s="95">
        <f t="shared" si="1"/>
        <v>3.5633715725247716E-3</v>
      </c>
      <c r="O81" s="95">
        <f>L81/'סכום נכסי הקרן'!$C$42</f>
        <v>4.2279633575122692E-4</v>
      </c>
    </row>
    <row r="82" spans="2:15" s="140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40" customFormat="1">
      <c r="B83" s="102" t="s">
        <v>31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216522.07778465698</v>
      </c>
      <c r="M83" s="82"/>
      <c r="N83" s="92">
        <f t="shared" ref="N83:N126" si="2">L83/$L$11</f>
        <v>2.7845500528574412E-2</v>
      </c>
      <c r="O83" s="92">
        <f>L83/'סכום נכסי הקרן'!$C$42</f>
        <v>3.3038866003801438E-3</v>
      </c>
    </row>
    <row r="84" spans="2:15" s="140" customFormat="1">
      <c r="B84" s="87" t="s">
        <v>1338</v>
      </c>
      <c r="C84" s="84" t="s">
        <v>1339</v>
      </c>
      <c r="D84" s="97" t="s">
        <v>140</v>
      </c>
      <c r="E84" s="97" t="s">
        <v>366</v>
      </c>
      <c r="F84" s="84" t="s">
        <v>1340</v>
      </c>
      <c r="G84" s="97" t="s">
        <v>1320</v>
      </c>
      <c r="H84" s="97" t="s">
        <v>182</v>
      </c>
      <c r="I84" s="94">
        <v>632862.49454300024</v>
      </c>
      <c r="J84" s="96">
        <v>778</v>
      </c>
      <c r="K84" s="84"/>
      <c r="L84" s="94">
        <v>4923.6702075500016</v>
      </c>
      <c r="M84" s="95">
        <v>2.457308365058461E-2</v>
      </c>
      <c r="N84" s="95">
        <f t="shared" si="2"/>
        <v>6.3320130108494128E-4</v>
      </c>
      <c r="O84" s="95">
        <f>L84/'סכום נכסי הקרן'!$C$42</f>
        <v>7.5129742841254443E-5</v>
      </c>
    </row>
    <row r="85" spans="2:15" s="140" customFormat="1">
      <c r="B85" s="87" t="s">
        <v>1341</v>
      </c>
      <c r="C85" s="84" t="s">
        <v>1342</v>
      </c>
      <c r="D85" s="97" t="s">
        <v>140</v>
      </c>
      <c r="E85" s="97" t="s">
        <v>366</v>
      </c>
      <c r="F85" s="84" t="s">
        <v>1343</v>
      </c>
      <c r="G85" s="97" t="s">
        <v>1264</v>
      </c>
      <c r="H85" s="97" t="s">
        <v>182</v>
      </c>
      <c r="I85" s="94">
        <v>114877.27351499996</v>
      </c>
      <c r="J85" s="96">
        <v>2980</v>
      </c>
      <c r="K85" s="84"/>
      <c r="L85" s="94">
        <v>3423.3427507339993</v>
      </c>
      <c r="M85" s="95">
        <v>2.3270473106955351E-2</v>
      </c>
      <c r="N85" s="95">
        <f t="shared" si="2"/>
        <v>4.4025391475256654E-4</v>
      </c>
      <c r="O85" s="95">
        <f>L85/'סכום נכסי הקרן'!$C$42</f>
        <v>5.2236410985799374E-5</v>
      </c>
    </row>
    <row r="86" spans="2:15" s="140" customFormat="1">
      <c r="B86" s="87" t="s">
        <v>1344</v>
      </c>
      <c r="C86" s="84" t="s">
        <v>1345</v>
      </c>
      <c r="D86" s="97" t="s">
        <v>140</v>
      </c>
      <c r="E86" s="97" t="s">
        <v>366</v>
      </c>
      <c r="F86" s="84" t="s">
        <v>1346</v>
      </c>
      <c r="G86" s="97" t="s">
        <v>171</v>
      </c>
      <c r="H86" s="97" t="s">
        <v>182</v>
      </c>
      <c r="I86" s="94">
        <v>1501568.9432010001</v>
      </c>
      <c r="J86" s="96">
        <v>449.8</v>
      </c>
      <c r="K86" s="84"/>
      <c r="L86" s="94">
        <v>6754.0571058300011</v>
      </c>
      <c r="M86" s="95">
        <v>2.7307261110189697E-2</v>
      </c>
      <c r="N86" s="95">
        <f t="shared" si="2"/>
        <v>8.6859549213016995E-4</v>
      </c>
      <c r="O86" s="95">
        <f>L86/'סכום נכסי הקרן'!$C$42</f>
        <v>1.0305941545761057E-4</v>
      </c>
    </row>
    <row r="87" spans="2:15" s="140" customFormat="1">
      <c r="B87" s="87" t="s">
        <v>1347</v>
      </c>
      <c r="C87" s="84" t="s">
        <v>1348</v>
      </c>
      <c r="D87" s="97" t="s">
        <v>140</v>
      </c>
      <c r="E87" s="97" t="s">
        <v>366</v>
      </c>
      <c r="F87" s="84" t="s">
        <v>1349</v>
      </c>
      <c r="G87" s="97" t="s">
        <v>633</v>
      </c>
      <c r="H87" s="97" t="s">
        <v>182</v>
      </c>
      <c r="I87" s="94">
        <v>477968.57676899992</v>
      </c>
      <c r="J87" s="96">
        <v>2167</v>
      </c>
      <c r="K87" s="84"/>
      <c r="L87" s="94">
        <v>10357.579058588999</v>
      </c>
      <c r="M87" s="95">
        <v>3.6005849359174273E-2</v>
      </c>
      <c r="N87" s="95">
        <f t="shared" si="2"/>
        <v>1.3320210858013873E-3</v>
      </c>
      <c r="O87" s="95">
        <f>L87/'סכום נכסי הקרן'!$C$42</f>
        <v>1.5804516109476881E-4</v>
      </c>
    </row>
    <row r="88" spans="2:15" s="140" customFormat="1">
      <c r="B88" s="87" t="s">
        <v>1350</v>
      </c>
      <c r="C88" s="84" t="s">
        <v>1351</v>
      </c>
      <c r="D88" s="97" t="s">
        <v>140</v>
      </c>
      <c r="E88" s="97" t="s">
        <v>366</v>
      </c>
      <c r="F88" s="84" t="s">
        <v>1352</v>
      </c>
      <c r="G88" s="97" t="s">
        <v>1353</v>
      </c>
      <c r="H88" s="97" t="s">
        <v>182</v>
      </c>
      <c r="I88" s="94">
        <v>1</v>
      </c>
      <c r="J88" s="96">
        <v>61.1</v>
      </c>
      <c r="K88" s="84"/>
      <c r="L88" s="94">
        <v>6.0999999999999997E-4</v>
      </c>
      <c r="M88" s="95">
        <v>9.8466890212765285E-9</v>
      </c>
      <c r="N88" s="95">
        <f t="shared" si="2"/>
        <v>7.8448144855341963E-11</v>
      </c>
      <c r="O88" s="95">
        <f>L88/'סכום נכסי הקרן'!$C$42</f>
        <v>9.307922992667213E-12</v>
      </c>
    </row>
    <row r="89" spans="2:15" s="140" customFormat="1">
      <c r="B89" s="87" t="s">
        <v>1354</v>
      </c>
      <c r="C89" s="84" t="s">
        <v>1355</v>
      </c>
      <c r="D89" s="97" t="s">
        <v>140</v>
      </c>
      <c r="E89" s="97" t="s">
        <v>366</v>
      </c>
      <c r="F89" s="84" t="s">
        <v>1356</v>
      </c>
      <c r="G89" s="97" t="s">
        <v>171</v>
      </c>
      <c r="H89" s="97" t="s">
        <v>182</v>
      </c>
      <c r="I89" s="94">
        <v>51609.290217000016</v>
      </c>
      <c r="J89" s="96">
        <v>5240</v>
      </c>
      <c r="K89" s="84"/>
      <c r="L89" s="94">
        <v>2704.3268073939994</v>
      </c>
      <c r="M89" s="95">
        <v>5.1429287710014968E-3</v>
      </c>
      <c r="N89" s="95">
        <f t="shared" si="2"/>
        <v>3.477859362666048E-4</v>
      </c>
      <c r="O89" s="95">
        <f>L89/'סכום נכסי הקרן'!$C$42</f>
        <v>4.1265025688899879E-5</v>
      </c>
    </row>
    <row r="90" spans="2:15" s="140" customFormat="1">
      <c r="B90" s="87" t="s">
        <v>1357</v>
      </c>
      <c r="C90" s="84" t="s">
        <v>1358</v>
      </c>
      <c r="D90" s="97" t="s">
        <v>140</v>
      </c>
      <c r="E90" s="97" t="s">
        <v>366</v>
      </c>
      <c r="F90" s="84" t="s">
        <v>1359</v>
      </c>
      <c r="G90" s="97" t="s">
        <v>760</v>
      </c>
      <c r="H90" s="97" t="s">
        <v>182</v>
      </c>
      <c r="I90" s="94">
        <v>504309.68274999998</v>
      </c>
      <c r="J90" s="96">
        <v>890</v>
      </c>
      <c r="K90" s="84"/>
      <c r="L90" s="94">
        <v>4488.3561764710003</v>
      </c>
      <c r="M90" s="95">
        <v>9.2776327458789463E-3</v>
      </c>
      <c r="N90" s="95">
        <f t="shared" si="2"/>
        <v>5.7721838605600954E-4</v>
      </c>
      <c r="O90" s="95">
        <f>L90/'סכום נכסי הקרן'!$C$42</f>
        <v>6.8487333859433314E-5</v>
      </c>
    </row>
    <row r="91" spans="2:15" s="140" customFormat="1">
      <c r="B91" s="87" t="s">
        <v>1360</v>
      </c>
      <c r="C91" s="84" t="s">
        <v>1361</v>
      </c>
      <c r="D91" s="97" t="s">
        <v>140</v>
      </c>
      <c r="E91" s="97" t="s">
        <v>366</v>
      </c>
      <c r="F91" s="84" t="s">
        <v>1362</v>
      </c>
      <c r="G91" s="97" t="s">
        <v>1353</v>
      </c>
      <c r="H91" s="97" t="s">
        <v>182</v>
      </c>
      <c r="I91" s="94">
        <v>7050405.7864390006</v>
      </c>
      <c r="J91" s="96">
        <v>128</v>
      </c>
      <c r="K91" s="84"/>
      <c r="L91" s="94">
        <v>9024.519406641999</v>
      </c>
      <c r="M91" s="95">
        <v>2.4513269198765279E-2</v>
      </c>
      <c r="N91" s="95">
        <f t="shared" si="2"/>
        <v>1.160584927314912E-3</v>
      </c>
      <c r="O91" s="95">
        <f>L91/'סכום נכסי הקרן'!$C$42</f>
        <v>1.3770415029976154E-4</v>
      </c>
    </row>
    <row r="92" spans="2:15" s="140" customFormat="1">
      <c r="B92" s="87" t="s">
        <v>1363</v>
      </c>
      <c r="C92" s="84" t="s">
        <v>1364</v>
      </c>
      <c r="D92" s="97" t="s">
        <v>140</v>
      </c>
      <c r="E92" s="97" t="s">
        <v>366</v>
      </c>
      <c r="F92" s="84" t="s">
        <v>1365</v>
      </c>
      <c r="G92" s="97" t="s">
        <v>210</v>
      </c>
      <c r="H92" s="97" t="s">
        <v>182</v>
      </c>
      <c r="I92" s="94">
        <v>48732.112449</v>
      </c>
      <c r="J92" s="96">
        <v>2249</v>
      </c>
      <c r="K92" s="84"/>
      <c r="L92" s="94">
        <v>1095.9852089839997</v>
      </c>
      <c r="M92" s="95">
        <v>1.4465529125850614E-3</v>
      </c>
      <c r="N92" s="95">
        <f t="shared" si="2"/>
        <v>1.4094755153063777E-4</v>
      </c>
      <c r="O92" s="95">
        <f>L92/'סכום נכסי הקרן'!$C$42</f>
        <v>1.6723517912008773E-5</v>
      </c>
    </row>
    <row r="93" spans="2:15" s="140" customFormat="1">
      <c r="B93" s="87" t="s">
        <v>1366</v>
      </c>
      <c r="C93" s="84" t="s">
        <v>1367</v>
      </c>
      <c r="D93" s="97" t="s">
        <v>140</v>
      </c>
      <c r="E93" s="97" t="s">
        <v>366</v>
      </c>
      <c r="F93" s="84" t="s">
        <v>1368</v>
      </c>
      <c r="G93" s="97" t="s">
        <v>488</v>
      </c>
      <c r="H93" s="97" t="s">
        <v>182</v>
      </c>
      <c r="I93" s="94">
        <v>752334.17100700026</v>
      </c>
      <c r="J93" s="96">
        <v>170</v>
      </c>
      <c r="K93" s="84"/>
      <c r="L93" s="94">
        <v>1278.9680907140003</v>
      </c>
      <c r="M93" s="95">
        <v>3.8974308430781097E-2</v>
      </c>
      <c r="N93" s="95">
        <f t="shared" si="2"/>
        <v>1.6447979351752793E-4</v>
      </c>
      <c r="O93" s="95">
        <f>L93/'סכום נכסי הקרן'!$C$42</f>
        <v>1.9515633604007425E-5</v>
      </c>
    </row>
    <row r="94" spans="2:15" s="140" customFormat="1">
      <c r="B94" s="87" t="s">
        <v>1369</v>
      </c>
      <c r="C94" s="84" t="s">
        <v>1370</v>
      </c>
      <c r="D94" s="97" t="s">
        <v>140</v>
      </c>
      <c r="E94" s="97" t="s">
        <v>366</v>
      </c>
      <c r="F94" s="84" t="s">
        <v>1371</v>
      </c>
      <c r="G94" s="97" t="s">
        <v>207</v>
      </c>
      <c r="H94" s="97" t="s">
        <v>182</v>
      </c>
      <c r="I94" s="94">
        <v>451548.92975399998</v>
      </c>
      <c r="J94" s="96">
        <v>832.1</v>
      </c>
      <c r="K94" s="84"/>
      <c r="L94" s="94">
        <v>3757.3386454070005</v>
      </c>
      <c r="M94" s="95">
        <v>1.5181295958712962E-2</v>
      </c>
      <c r="N94" s="95">
        <f t="shared" si="2"/>
        <v>4.8320696118928319E-4</v>
      </c>
      <c r="O94" s="95">
        <f>L94/'סכום נכסי הקרן'!$C$42</f>
        <v>5.7332817653804756E-5</v>
      </c>
    </row>
    <row r="95" spans="2:15" s="140" customFormat="1">
      <c r="B95" s="87" t="s">
        <v>1372</v>
      </c>
      <c r="C95" s="84" t="s">
        <v>1373</v>
      </c>
      <c r="D95" s="97" t="s">
        <v>140</v>
      </c>
      <c r="E95" s="97" t="s">
        <v>366</v>
      </c>
      <c r="F95" s="84" t="s">
        <v>1374</v>
      </c>
      <c r="G95" s="97" t="s">
        <v>622</v>
      </c>
      <c r="H95" s="97" t="s">
        <v>182</v>
      </c>
      <c r="I95" s="94">
        <v>473358.00603299995</v>
      </c>
      <c r="J95" s="96">
        <v>2253</v>
      </c>
      <c r="K95" s="84"/>
      <c r="L95" s="94">
        <v>10664.755875952998</v>
      </c>
      <c r="M95" s="95">
        <v>1.6909402999145451E-2</v>
      </c>
      <c r="N95" s="95">
        <f t="shared" si="2"/>
        <v>1.3715251045960987E-3</v>
      </c>
      <c r="O95" s="95">
        <f>L95/'סכום נכסי הקרן'!$C$42</f>
        <v>1.6273233840814047E-4</v>
      </c>
    </row>
    <row r="96" spans="2:15" s="140" customFormat="1">
      <c r="B96" s="87" t="s">
        <v>1375</v>
      </c>
      <c r="C96" s="84" t="s">
        <v>1376</v>
      </c>
      <c r="D96" s="97" t="s">
        <v>140</v>
      </c>
      <c r="E96" s="97" t="s">
        <v>366</v>
      </c>
      <c r="F96" s="84" t="s">
        <v>1377</v>
      </c>
      <c r="G96" s="97" t="s">
        <v>633</v>
      </c>
      <c r="H96" s="97" t="s">
        <v>182</v>
      </c>
      <c r="I96" s="94">
        <v>252697.66616099997</v>
      </c>
      <c r="J96" s="96">
        <v>1943</v>
      </c>
      <c r="K96" s="84"/>
      <c r="L96" s="94">
        <v>4909.91565352</v>
      </c>
      <c r="M96" s="95">
        <v>3.798588273437746E-2</v>
      </c>
      <c r="N96" s="95">
        <f t="shared" si="2"/>
        <v>6.3143241707352125E-4</v>
      </c>
      <c r="O96" s="95">
        <f>L96/'סכום נכסי הקרן'!$C$42</f>
        <v>7.4919863612222092E-5</v>
      </c>
    </row>
    <row r="97" spans="2:15" s="140" customFormat="1">
      <c r="B97" s="87" t="s">
        <v>1378</v>
      </c>
      <c r="C97" s="84" t="s">
        <v>1379</v>
      </c>
      <c r="D97" s="97" t="s">
        <v>140</v>
      </c>
      <c r="E97" s="97" t="s">
        <v>366</v>
      </c>
      <c r="F97" s="84" t="s">
        <v>1380</v>
      </c>
      <c r="G97" s="97" t="s">
        <v>1246</v>
      </c>
      <c r="H97" s="97" t="s">
        <v>182</v>
      </c>
      <c r="I97" s="94">
        <v>41998.745922000002</v>
      </c>
      <c r="J97" s="96">
        <v>0</v>
      </c>
      <c r="K97" s="84"/>
      <c r="L97" s="94">
        <v>4.1278999999999982E-5</v>
      </c>
      <c r="M97" s="95">
        <v>2.6565831096992849E-2</v>
      </c>
      <c r="N97" s="95">
        <f t="shared" si="2"/>
        <v>5.3086245434158352E-12</v>
      </c>
      <c r="O97" s="95">
        <f>L97/'סכום נכסי הקרן'!$C$42</f>
        <v>6.2987172658083566E-13</v>
      </c>
    </row>
    <row r="98" spans="2:15" s="140" customFormat="1">
      <c r="B98" s="87" t="s">
        <v>1381</v>
      </c>
      <c r="C98" s="84" t="s">
        <v>1382</v>
      </c>
      <c r="D98" s="97" t="s">
        <v>140</v>
      </c>
      <c r="E98" s="97" t="s">
        <v>366</v>
      </c>
      <c r="F98" s="84" t="s">
        <v>1383</v>
      </c>
      <c r="G98" s="97" t="s">
        <v>1353</v>
      </c>
      <c r="H98" s="97" t="s">
        <v>182</v>
      </c>
      <c r="I98" s="94">
        <v>470517.99353199988</v>
      </c>
      <c r="J98" s="96">
        <v>731.6</v>
      </c>
      <c r="K98" s="84"/>
      <c r="L98" s="94">
        <v>3442.3096439029996</v>
      </c>
      <c r="M98" s="95">
        <v>1.7480266482397148E-2</v>
      </c>
      <c r="N98" s="95">
        <f t="shared" si="2"/>
        <v>4.4269312390466086E-4</v>
      </c>
      <c r="O98" s="95">
        <f>L98/'סכום נכסי הקרן'!$C$42</f>
        <v>5.252582472518823E-5</v>
      </c>
    </row>
    <row r="99" spans="2:15" s="140" customFormat="1">
      <c r="B99" s="87" t="s">
        <v>1384</v>
      </c>
      <c r="C99" s="84" t="s">
        <v>1385</v>
      </c>
      <c r="D99" s="97" t="s">
        <v>140</v>
      </c>
      <c r="E99" s="97" t="s">
        <v>366</v>
      </c>
      <c r="F99" s="84" t="s">
        <v>1386</v>
      </c>
      <c r="G99" s="97" t="s">
        <v>205</v>
      </c>
      <c r="H99" s="97" t="s">
        <v>182</v>
      </c>
      <c r="I99" s="94">
        <v>291073.45222500007</v>
      </c>
      <c r="J99" s="96">
        <v>656.8</v>
      </c>
      <c r="K99" s="84"/>
      <c r="L99" s="94">
        <v>1911.7704342190004</v>
      </c>
      <c r="M99" s="95">
        <v>4.8250531156507119E-2</v>
      </c>
      <c r="N99" s="95">
        <f t="shared" si="2"/>
        <v>2.4586039992421666E-4</v>
      </c>
      <c r="O99" s="95">
        <f>L99/'סכום נכסי הקרן'!$C$42</f>
        <v>2.9171495051423634E-5</v>
      </c>
    </row>
    <row r="100" spans="2:15" s="140" customFormat="1">
      <c r="B100" s="87" t="s">
        <v>1387</v>
      </c>
      <c r="C100" s="84" t="s">
        <v>1388</v>
      </c>
      <c r="D100" s="97" t="s">
        <v>140</v>
      </c>
      <c r="E100" s="97" t="s">
        <v>366</v>
      </c>
      <c r="F100" s="84" t="s">
        <v>1389</v>
      </c>
      <c r="G100" s="97" t="s">
        <v>208</v>
      </c>
      <c r="H100" s="97" t="s">
        <v>182</v>
      </c>
      <c r="I100" s="94">
        <v>665098.07227899996</v>
      </c>
      <c r="J100" s="96">
        <v>393</v>
      </c>
      <c r="K100" s="84"/>
      <c r="L100" s="94">
        <v>2613.8354248810006</v>
      </c>
      <c r="M100" s="95">
        <v>4.8740376919272403E-2</v>
      </c>
      <c r="N100" s="95">
        <f t="shared" si="2"/>
        <v>3.3614842629358863E-4</v>
      </c>
      <c r="O100" s="95">
        <f>L100/'סכום נכסי הקרן'!$C$42</f>
        <v>3.9884227623439248E-5</v>
      </c>
    </row>
    <row r="101" spans="2:15" s="140" customFormat="1">
      <c r="B101" s="87" t="s">
        <v>1390</v>
      </c>
      <c r="C101" s="84" t="s">
        <v>1391</v>
      </c>
      <c r="D101" s="97" t="s">
        <v>140</v>
      </c>
      <c r="E101" s="97" t="s">
        <v>366</v>
      </c>
      <c r="F101" s="84" t="s">
        <v>1392</v>
      </c>
      <c r="G101" s="97" t="s">
        <v>534</v>
      </c>
      <c r="H101" s="97" t="s">
        <v>182</v>
      </c>
      <c r="I101" s="94">
        <v>931087.17830499995</v>
      </c>
      <c r="J101" s="96">
        <v>662.9</v>
      </c>
      <c r="K101" s="84"/>
      <c r="L101" s="94">
        <v>6172.1769079140031</v>
      </c>
      <c r="M101" s="95">
        <v>2.7199450356857845E-2</v>
      </c>
      <c r="N101" s="95">
        <f t="shared" si="2"/>
        <v>7.9376365269644979E-4</v>
      </c>
      <c r="O101" s="95">
        <f>L101/'סכום נכסי הקרן'!$C$42</f>
        <v>9.4180569436036677E-5</v>
      </c>
    </row>
    <row r="102" spans="2:15" s="140" customFormat="1">
      <c r="B102" s="87" t="s">
        <v>1393</v>
      </c>
      <c r="C102" s="84" t="s">
        <v>1394</v>
      </c>
      <c r="D102" s="97" t="s">
        <v>140</v>
      </c>
      <c r="E102" s="97" t="s">
        <v>366</v>
      </c>
      <c r="F102" s="84" t="s">
        <v>1395</v>
      </c>
      <c r="G102" s="97" t="s">
        <v>534</v>
      </c>
      <c r="H102" s="97" t="s">
        <v>182</v>
      </c>
      <c r="I102" s="94">
        <v>581300.33170200011</v>
      </c>
      <c r="J102" s="96">
        <v>1946</v>
      </c>
      <c r="K102" s="84"/>
      <c r="L102" s="94">
        <v>11312.104454884999</v>
      </c>
      <c r="M102" s="95">
        <v>3.8294417279395664E-2</v>
      </c>
      <c r="N102" s="95">
        <f t="shared" si="2"/>
        <v>1.454776408025537E-3</v>
      </c>
      <c r="O102" s="95">
        <f>L102/'סכום נכסי הקרן'!$C$42</f>
        <v>1.7261015926406113E-4</v>
      </c>
    </row>
    <row r="103" spans="2:15" s="140" customFormat="1">
      <c r="B103" s="87" t="s">
        <v>1396</v>
      </c>
      <c r="C103" s="84" t="s">
        <v>1397</v>
      </c>
      <c r="D103" s="97" t="s">
        <v>140</v>
      </c>
      <c r="E103" s="97" t="s">
        <v>366</v>
      </c>
      <c r="F103" s="84" t="s">
        <v>1398</v>
      </c>
      <c r="G103" s="97" t="s">
        <v>930</v>
      </c>
      <c r="H103" s="97" t="s">
        <v>182</v>
      </c>
      <c r="I103" s="94">
        <v>547124.72982899996</v>
      </c>
      <c r="J103" s="96">
        <v>1032</v>
      </c>
      <c r="K103" s="84"/>
      <c r="L103" s="94">
        <v>5646.3272117910001</v>
      </c>
      <c r="M103" s="95">
        <v>2.7354868748012597E-2</v>
      </c>
      <c r="N103" s="95">
        <f t="shared" si="2"/>
        <v>7.2613753280531068E-4</v>
      </c>
      <c r="O103" s="95">
        <f>L103/'סכום נכסי הקרן'!$C$42</f>
        <v>8.6156686686478709E-5</v>
      </c>
    </row>
    <row r="104" spans="2:15" s="140" customFormat="1">
      <c r="B104" s="87" t="s">
        <v>1399</v>
      </c>
      <c r="C104" s="84" t="s">
        <v>1400</v>
      </c>
      <c r="D104" s="97" t="s">
        <v>140</v>
      </c>
      <c r="E104" s="97" t="s">
        <v>366</v>
      </c>
      <c r="F104" s="84" t="s">
        <v>1401</v>
      </c>
      <c r="G104" s="97" t="s">
        <v>812</v>
      </c>
      <c r="H104" s="97" t="s">
        <v>182</v>
      </c>
      <c r="I104" s="94">
        <v>403246.921668</v>
      </c>
      <c r="J104" s="96">
        <v>1464</v>
      </c>
      <c r="K104" s="84"/>
      <c r="L104" s="94">
        <v>5903.534933218999</v>
      </c>
      <c r="M104" s="95">
        <v>2.7907630240904379E-2</v>
      </c>
      <c r="N104" s="95">
        <f t="shared" si="2"/>
        <v>7.5921535016350099E-4</v>
      </c>
      <c r="O104" s="95">
        <f>L104/'סכום נכסי הקרן'!$C$42</f>
        <v>9.0081391053972495E-5</v>
      </c>
    </row>
    <row r="105" spans="2:15" s="140" customFormat="1">
      <c r="B105" s="87" t="s">
        <v>1402</v>
      </c>
      <c r="C105" s="84" t="s">
        <v>1403</v>
      </c>
      <c r="D105" s="97" t="s">
        <v>140</v>
      </c>
      <c r="E105" s="97" t="s">
        <v>366</v>
      </c>
      <c r="F105" s="84" t="s">
        <v>1404</v>
      </c>
      <c r="G105" s="97" t="s">
        <v>1246</v>
      </c>
      <c r="H105" s="97" t="s">
        <v>182</v>
      </c>
      <c r="I105" s="94">
        <v>300982.24056000006</v>
      </c>
      <c r="J105" s="96">
        <v>1476</v>
      </c>
      <c r="K105" s="84"/>
      <c r="L105" s="94">
        <v>4442.4978706330012</v>
      </c>
      <c r="M105" s="95">
        <v>2.4489015138521628E-2</v>
      </c>
      <c r="N105" s="95">
        <f t="shared" si="2"/>
        <v>5.7132084668027195E-4</v>
      </c>
      <c r="O105" s="95">
        <f>L105/'סכום נכסי הקרן'!$C$42</f>
        <v>6.778758700809844E-5</v>
      </c>
    </row>
    <row r="106" spans="2:15" s="140" customFormat="1">
      <c r="B106" s="87" t="s">
        <v>1405</v>
      </c>
      <c r="C106" s="84" t="s">
        <v>1406</v>
      </c>
      <c r="D106" s="97" t="s">
        <v>140</v>
      </c>
      <c r="E106" s="97" t="s">
        <v>366</v>
      </c>
      <c r="F106" s="84" t="s">
        <v>1407</v>
      </c>
      <c r="G106" s="97" t="s">
        <v>207</v>
      </c>
      <c r="H106" s="97" t="s">
        <v>182</v>
      </c>
      <c r="I106" s="94">
        <v>2188026.5791770001</v>
      </c>
      <c r="J106" s="96">
        <v>269.5</v>
      </c>
      <c r="K106" s="84"/>
      <c r="L106" s="94">
        <v>5896.731632424001</v>
      </c>
      <c r="M106" s="95">
        <v>1.3570353711853823E-2</v>
      </c>
      <c r="N106" s="95">
        <f t="shared" si="2"/>
        <v>7.5834042175979531E-4</v>
      </c>
      <c r="O106" s="95">
        <f>L106/'סכום נכסי הקרן'!$C$42</f>
        <v>8.9977580234471197E-5</v>
      </c>
    </row>
    <row r="107" spans="2:15" s="140" customFormat="1">
      <c r="B107" s="87" t="s">
        <v>1408</v>
      </c>
      <c r="C107" s="84" t="s">
        <v>1409</v>
      </c>
      <c r="D107" s="97" t="s">
        <v>140</v>
      </c>
      <c r="E107" s="97" t="s">
        <v>366</v>
      </c>
      <c r="F107" s="84" t="s">
        <v>1410</v>
      </c>
      <c r="G107" s="97" t="s">
        <v>633</v>
      </c>
      <c r="H107" s="97" t="s">
        <v>182</v>
      </c>
      <c r="I107" s="94">
        <v>403581.28522500006</v>
      </c>
      <c r="J107" s="96">
        <v>353.9</v>
      </c>
      <c r="K107" s="84"/>
      <c r="L107" s="94">
        <v>1428.2741673800001</v>
      </c>
      <c r="M107" s="95">
        <v>3.5018883413728948E-2</v>
      </c>
      <c r="N107" s="95">
        <f t="shared" si="2"/>
        <v>1.8368107996027735E-4</v>
      </c>
      <c r="O107" s="95">
        <f>L107/'סכום נכסי הקרן'!$C$42</f>
        <v>2.1793878626867086E-5</v>
      </c>
    </row>
    <row r="108" spans="2:15" s="140" customFormat="1">
      <c r="B108" s="87" t="s">
        <v>1411</v>
      </c>
      <c r="C108" s="84" t="s">
        <v>1412</v>
      </c>
      <c r="D108" s="97" t="s">
        <v>140</v>
      </c>
      <c r="E108" s="97" t="s">
        <v>366</v>
      </c>
      <c r="F108" s="84" t="s">
        <v>1413</v>
      </c>
      <c r="G108" s="97" t="s">
        <v>417</v>
      </c>
      <c r="H108" s="97" t="s">
        <v>182</v>
      </c>
      <c r="I108" s="94">
        <v>169290.47047499998</v>
      </c>
      <c r="J108" s="96">
        <v>10840</v>
      </c>
      <c r="K108" s="84"/>
      <c r="L108" s="94">
        <v>18351.086999357001</v>
      </c>
      <c r="M108" s="95">
        <v>4.6378511178316095E-2</v>
      </c>
      <c r="N108" s="95">
        <f t="shared" si="2"/>
        <v>2.3600143134074438E-3</v>
      </c>
      <c r="O108" s="95">
        <f>L108/'סכום נכסי הקרן'!$C$42</f>
        <v>2.8001722069139579E-4</v>
      </c>
    </row>
    <row r="109" spans="2:15" s="140" customFormat="1">
      <c r="B109" s="87" t="s">
        <v>1414</v>
      </c>
      <c r="C109" s="84" t="s">
        <v>1415</v>
      </c>
      <c r="D109" s="97" t="s">
        <v>140</v>
      </c>
      <c r="E109" s="97" t="s">
        <v>366</v>
      </c>
      <c r="F109" s="84" t="s">
        <v>1416</v>
      </c>
      <c r="G109" s="97" t="s">
        <v>171</v>
      </c>
      <c r="H109" s="97" t="s">
        <v>182</v>
      </c>
      <c r="I109" s="94">
        <v>418451.51962899993</v>
      </c>
      <c r="J109" s="96">
        <v>1368</v>
      </c>
      <c r="K109" s="84"/>
      <c r="L109" s="94">
        <v>5724.4167885369998</v>
      </c>
      <c r="M109" s="95">
        <v>2.9069598362980113E-2</v>
      </c>
      <c r="N109" s="95">
        <f t="shared" si="2"/>
        <v>7.3618012695000337E-4</v>
      </c>
      <c r="O109" s="95">
        <f>L109/'סכום נכסי הקרן'!$C$42</f>
        <v>8.7348246960055329E-5</v>
      </c>
    </row>
    <row r="110" spans="2:15" s="140" customFormat="1">
      <c r="B110" s="87" t="s">
        <v>1417</v>
      </c>
      <c r="C110" s="84" t="s">
        <v>1418</v>
      </c>
      <c r="D110" s="97" t="s">
        <v>140</v>
      </c>
      <c r="E110" s="97" t="s">
        <v>366</v>
      </c>
      <c r="F110" s="84" t="s">
        <v>1419</v>
      </c>
      <c r="G110" s="97" t="s">
        <v>1320</v>
      </c>
      <c r="H110" s="97" t="s">
        <v>182</v>
      </c>
      <c r="I110" s="94">
        <v>1.72</v>
      </c>
      <c r="J110" s="96">
        <v>48</v>
      </c>
      <c r="K110" s="84"/>
      <c r="L110" s="94">
        <v>8.3000000000000001E-4</v>
      </c>
      <c r="M110" s="95">
        <v>2.2651829086470962E-8</v>
      </c>
      <c r="N110" s="95">
        <f t="shared" si="2"/>
        <v>1.0674091840972759E-10</v>
      </c>
      <c r="O110" s="95">
        <f>L110/'סכום נכסי הקרן'!$C$42</f>
        <v>1.2664878826088176E-11</v>
      </c>
    </row>
    <row r="111" spans="2:15" s="140" customFormat="1">
      <c r="B111" s="87" t="s">
        <v>1420</v>
      </c>
      <c r="C111" s="84" t="s">
        <v>1421</v>
      </c>
      <c r="D111" s="97" t="s">
        <v>140</v>
      </c>
      <c r="E111" s="97" t="s">
        <v>366</v>
      </c>
      <c r="F111" s="84" t="s">
        <v>1422</v>
      </c>
      <c r="G111" s="97" t="s">
        <v>1353</v>
      </c>
      <c r="H111" s="97" t="s">
        <v>182</v>
      </c>
      <c r="I111" s="94">
        <v>8.0000000000000004E-4</v>
      </c>
      <c r="J111" s="96">
        <v>1952</v>
      </c>
      <c r="K111" s="84"/>
      <c r="L111" s="94">
        <v>-2.0000000000000005E-5</v>
      </c>
      <c r="M111" s="95">
        <v>0</v>
      </c>
      <c r="N111" s="95">
        <f t="shared" si="2"/>
        <v>-2.5720703231259667E-12</v>
      </c>
      <c r="O111" s="95">
        <f>L111/'סכום נכסי הקרן'!$C$42</f>
        <v>-3.0517780303826939E-13</v>
      </c>
    </row>
    <row r="112" spans="2:15" s="140" customFormat="1">
      <c r="B112" s="87" t="s">
        <v>1423</v>
      </c>
      <c r="C112" s="84" t="s">
        <v>1424</v>
      </c>
      <c r="D112" s="97" t="s">
        <v>140</v>
      </c>
      <c r="E112" s="97" t="s">
        <v>366</v>
      </c>
      <c r="F112" s="84" t="s">
        <v>1425</v>
      </c>
      <c r="G112" s="97" t="s">
        <v>171</v>
      </c>
      <c r="H112" s="97" t="s">
        <v>182</v>
      </c>
      <c r="I112" s="94">
        <v>1093651.9395889998</v>
      </c>
      <c r="J112" s="96">
        <v>764.2</v>
      </c>
      <c r="K112" s="84"/>
      <c r="L112" s="94">
        <v>8357.6881237139987</v>
      </c>
      <c r="M112" s="95">
        <v>2.7603457496694794E-2</v>
      </c>
      <c r="N112" s="95">
        <f t="shared" si="2"/>
        <v>1.0748280796473557E-3</v>
      </c>
      <c r="O112" s="95">
        <f>L112/'סכום נכסי הקרן'!$C$42</f>
        <v>1.2752904500370365E-4</v>
      </c>
    </row>
    <row r="113" spans="2:15" s="140" customFormat="1">
      <c r="B113" s="87" t="s">
        <v>1426</v>
      </c>
      <c r="C113" s="84" t="s">
        <v>1427</v>
      </c>
      <c r="D113" s="97" t="s">
        <v>140</v>
      </c>
      <c r="E113" s="97" t="s">
        <v>366</v>
      </c>
      <c r="F113" s="84" t="s">
        <v>1428</v>
      </c>
      <c r="G113" s="97" t="s">
        <v>171</v>
      </c>
      <c r="H113" s="97" t="s">
        <v>182</v>
      </c>
      <c r="I113" s="94">
        <v>1789038.3553180001</v>
      </c>
      <c r="J113" s="96">
        <v>73.2</v>
      </c>
      <c r="K113" s="84"/>
      <c r="L113" s="94">
        <v>1309.5760747160004</v>
      </c>
      <c r="M113" s="95">
        <v>1.0232152001050029E-2</v>
      </c>
      <c r="N113" s="95">
        <f t="shared" si="2"/>
        <v>1.6841608788264087E-4</v>
      </c>
      <c r="O113" s="95">
        <f>L113/'סכום נכסי הקרן'!$C$42</f>
        <v>1.9982677469665473E-5</v>
      </c>
    </row>
    <row r="114" spans="2:15" s="140" customFormat="1">
      <c r="B114" s="87" t="s">
        <v>1429</v>
      </c>
      <c r="C114" s="84" t="s">
        <v>1430</v>
      </c>
      <c r="D114" s="97" t="s">
        <v>140</v>
      </c>
      <c r="E114" s="97" t="s">
        <v>366</v>
      </c>
      <c r="F114" s="84" t="s">
        <v>1431</v>
      </c>
      <c r="G114" s="97" t="s">
        <v>171</v>
      </c>
      <c r="H114" s="97" t="s">
        <v>182</v>
      </c>
      <c r="I114" s="94">
        <v>4227165.8135560006</v>
      </c>
      <c r="J114" s="96">
        <v>111.8</v>
      </c>
      <c r="K114" s="84"/>
      <c r="L114" s="94">
        <v>4725.9713802460001</v>
      </c>
      <c r="M114" s="95">
        <v>1.2077616610160002E-2</v>
      </c>
      <c r="N114" s="95">
        <f t="shared" si="2"/>
        <v>6.0777653675366992E-4</v>
      </c>
      <c r="O114" s="95">
        <f>L114/'סכום נכסי הקרן'!$C$42</f>
        <v>7.2113078152260575E-5</v>
      </c>
    </row>
    <row r="115" spans="2:15" s="140" customFormat="1">
      <c r="B115" s="87" t="s">
        <v>1432</v>
      </c>
      <c r="C115" s="84" t="s">
        <v>1433</v>
      </c>
      <c r="D115" s="97" t="s">
        <v>140</v>
      </c>
      <c r="E115" s="97" t="s">
        <v>366</v>
      </c>
      <c r="F115" s="84" t="s">
        <v>1434</v>
      </c>
      <c r="G115" s="97" t="s">
        <v>1236</v>
      </c>
      <c r="H115" s="97" t="s">
        <v>182</v>
      </c>
      <c r="I115" s="94">
        <v>200883.92569999993</v>
      </c>
      <c r="J115" s="96">
        <v>3016</v>
      </c>
      <c r="K115" s="84"/>
      <c r="L115" s="94">
        <v>6058.6592006540004</v>
      </c>
      <c r="M115" s="95">
        <v>1.9075948071665207E-2</v>
      </c>
      <c r="N115" s="95">
        <f t="shared" si="2"/>
        <v>7.7916487639681216E-4</v>
      </c>
      <c r="O115" s="95">
        <f>L115/'סכום נכסי הקרן'!$C$42</f>
        <v>9.2448415210659237E-5</v>
      </c>
    </row>
    <row r="116" spans="2:15" s="140" customFormat="1">
      <c r="B116" s="87" t="s">
        <v>1435</v>
      </c>
      <c r="C116" s="84" t="s">
        <v>1436</v>
      </c>
      <c r="D116" s="97" t="s">
        <v>140</v>
      </c>
      <c r="E116" s="97" t="s">
        <v>366</v>
      </c>
      <c r="F116" s="84" t="s">
        <v>1437</v>
      </c>
      <c r="G116" s="97" t="s">
        <v>534</v>
      </c>
      <c r="H116" s="97" t="s">
        <v>182</v>
      </c>
      <c r="I116" s="94">
        <v>0.67</v>
      </c>
      <c r="J116" s="96">
        <v>467</v>
      </c>
      <c r="K116" s="84"/>
      <c r="L116" s="94">
        <v>3.13E-3</v>
      </c>
      <c r="M116" s="95">
        <v>1.1862700747438675E-7</v>
      </c>
      <c r="N116" s="95">
        <f t="shared" si="2"/>
        <v>4.0252900556921371E-10</v>
      </c>
      <c r="O116" s="95">
        <f>L116/'סכום נכסי הקרן'!$C$42</f>
        <v>4.7760326175489145E-11</v>
      </c>
    </row>
    <row r="117" spans="2:15" s="140" customFormat="1">
      <c r="B117" s="87" t="s">
        <v>1438</v>
      </c>
      <c r="C117" s="84" t="s">
        <v>1439</v>
      </c>
      <c r="D117" s="97" t="s">
        <v>140</v>
      </c>
      <c r="E117" s="97" t="s">
        <v>366</v>
      </c>
      <c r="F117" s="84" t="s">
        <v>1440</v>
      </c>
      <c r="G117" s="97" t="s">
        <v>417</v>
      </c>
      <c r="H117" s="97" t="s">
        <v>182</v>
      </c>
      <c r="I117" s="94">
        <v>5260.7324149999986</v>
      </c>
      <c r="J117" s="96">
        <v>35.6</v>
      </c>
      <c r="K117" s="84"/>
      <c r="L117" s="94">
        <v>1.8728211920000004</v>
      </c>
      <c r="M117" s="95">
        <v>7.6736246468764291E-4</v>
      </c>
      <c r="N117" s="95">
        <f t="shared" si="2"/>
        <v>2.4085139042322991E-7</v>
      </c>
      <c r="O117" s="95">
        <f>L117/'סכום נכסי הקרן'!$C$42</f>
        <v>2.8577172842903642E-8</v>
      </c>
    </row>
    <row r="118" spans="2:15" s="140" customFormat="1">
      <c r="B118" s="87" t="s">
        <v>1441</v>
      </c>
      <c r="C118" s="84" t="s">
        <v>1442</v>
      </c>
      <c r="D118" s="97" t="s">
        <v>140</v>
      </c>
      <c r="E118" s="97" t="s">
        <v>366</v>
      </c>
      <c r="F118" s="84" t="s">
        <v>1443</v>
      </c>
      <c r="G118" s="97" t="s">
        <v>534</v>
      </c>
      <c r="H118" s="97" t="s">
        <v>182</v>
      </c>
      <c r="I118" s="94">
        <v>253974.23319900007</v>
      </c>
      <c r="J118" s="96">
        <v>562.5</v>
      </c>
      <c r="K118" s="84"/>
      <c r="L118" s="94">
        <v>1428.6050634629996</v>
      </c>
      <c r="M118" s="95">
        <v>1.934986786272665E-2</v>
      </c>
      <c r="N118" s="95">
        <f t="shared" si="2"/>
        <v>1.8372363436003344E-4</v>
      </c>
      <c r="O118" s="95">
        <f>L118/'סכום נכסי הקרן'!$C$42</f>
        <v>2.1798927733849277E-5</v>
      </c>
    </row>
    <row r="119" spans="2:15" s="140" customFormat="1">
      <c r="B119" s="87" t="s">
        <v>1444</v>
      </c>
      <c r="C119" s="84" t="s">
        <v>1445</v>
      </c>
      <c r="D119" s="97" t="s">
        <v>140</v>
      </c>
      <c r="E119" s="97" t="s">
        <v>366</v>
      </c>
      <c r="F119" s="84" t="s">
        <v>1446</v>
      </c>
      <c r="G119" s="97" t="s">
        <v>534</v>
      </c>
      <c r="H119" s="97" t="s">
        <v>182</v>
      </c>
      <c r="I119" s="94">
        <v>557209.64381699997</v>
      </c>
      <c r="J119" s="96">
        <v>1795</v>
      </c>
      <c r="K119" s="84"/>
      <c r="L119" s="94">
        <v>10001.913106507</v>
      </c>
      <c r="M119" s="95">
        <v>2.1659828784465769E-2</v>
      </c>
      <c r="N119" s="95">
        <f t="shared" si="2"/>
        <v>1.2862811937865647E-3</v>
      </c>
      <c r="O119" s="95">
        <f>L119/'סכום נכסי הקרן'!$C$42</f>
        <v>1.5261809340117387E-4</v>
      </c>
    </row>
    <row r="120" spans="2:15" s="140" customFormat="1">
      <c r="B120" s="87" t="s">
        <v>1447</v>
      </c>
      <c r="C120" s="84" t="s">
        <v>1448</v>
      </c>
      <c r="D120" s="97" t="s">
        <v>140</v>
      </c>
      <c r="E120" s="97" t="s">
        <v>366</v>
      </c>
      <c r="F120" s="84" t="s">
        <v>1449</v>
      </c>
      <c r="G120" s="97" t="s">
        <v>1450</v>
      </c>
      <c r="H120" s="97" t="s">
        <v>182</v>
      </c>
      <c r="I120" s="94">
        <v>4281262.1907279985</v>
      </c>
      <c r="J120" s="96">
        <v>163.1</v>
      </c>
      <c r="K120" s="84"/>
      <c r="L120" s="94">
        <v>6982.738634798</v>
      </c>
      <c r="M120" s="95">
        <v>2.9765402028072614E-2</v>
      </c>
      <c r="N120" s="95">
        <f t="shared" si="2"/>
        <v>8.9800474083545298E-4</v>
      </c>
      <c r="O120" s="95">
        <f>L120/'סכום נכסי הקרן'!$C$42</f>
        <v>1.0654884178790488E-4</v>
      </c>
    </row>
    <row r="121" spans="2:15" s="140" customFormat="1">
      <c r="B121" s="87" t="s">
        <v>1451</v>
      </c>
      <c r="C121" s="84" t="s">
        <v>1452</v>
      </c>
      <c r="D121" s="97" t="s">
        <v>140</v>
      </c>
      <c r="E121" s="97" t="s">
        <v>366</v>
      </c>
      <c r="F121" s="84" t="s">
        <v>1453</v>
      </c>
      <c r="G121" s="97" t="s">
        <v>449</v>
      </c>
      <c r="H121" s="97" t="s">
        <v>182</v>
      </c>
      <c r="I121" s="94">
        <v>247091.91665299999</v>
      </c>
      <c r="J121" s="96">
        <v>1462</v>
      </c>
      <c r="K121" s="84"/>
      <c r="L121" s="94">
        <v>3612.4838214369997</v>
      </c>
      <c r="M121" s="95">
        <v>2.7935681912744436E-2</v>
      </c>
      <c r="N121" s="95">
        <f t="shared" si="2"/>
        <v>4.6457812149453941E-4</v>
      </c>
      <c r="O121" s="95">
        <f>L121/'סכום נכסי הקרן'!$C$42</f>
        <v>5.5122493806871755E-5</v>
      </c>
    </row>
    <row r="122" spans="2:15" s="140" customFormat="1">
      <c r="B122" s="87" t="s">
        <v>1454</v>
      </c>
      <c r="C122" s="84" t="s">
        <v>1455</v>
      </c>
      <c r="D122" s="97" t="s">
        <v>140</v>
      </c>
      <c r="E122" s="97" t="s">
        <v>366</v>
      </c>
      <c r="F122" s="84" t="s">
        <v>1456</v>
      </c>
      <c r="G122" s="97" t="s">
        <v>205</v>
      </c>
      <c r="H122" s="97" t="s">
        <v>182</v>
      </c>
      <c r="I122" s="94">
        <v>129348.46634099998</v>
      </c>
      <c r="J122" s="96">
        <v>7473</v>
      </c>
      <c r="K122" s="84"/>
      <c r="L122" s="94">
        <v>9666.2108913070042</v>
      </c>
      <c r="M122" s="95">
        <v>1.5683107309736249E-2</v>
      </c>
      <c r="N122" s="95">
        <f t="shared" si="2"/>
        <v>1.2431087085303871E-3</v>
      </c>
      <c r="O122" s="95">
        <f>L122/'סכום נכסי הקרן'!$C$42</f>
        <v>1.4749565017568313E-4</v>
      </c>
    </row>
    <row r="123" spans="2:15" s="140" customFormat="1">
      <c r="B123" s="87" t="s">
        <v>1457</v>
      </c>
      <c r="C123" s="84" t="s">
        <v>1458</v>
      </c>
      <c r="D123" s="97" t="s">
        <v>140</v>
      </c>
      <c r="E123" s="97" t="s">
        <v>366</v>
      </c>
      <c r="F123" s="84" t="s">
        <v>1459</v>
      </c>
      <c r="G123" s="97" t="s">
        <v>534</v>
      </c>
      <c r="H123" s="97" t="s">
        <v>182</v>
      </c>
      <c r="I123" s="94">
        <v>2848193.4012989998</v>
      </c>
      <c r="J123" s="96">
        <v>585.5</v>
      </c>
      <c r="K123" s="84"/>
      <c r="L123" s="94">
        <v>16676.172364608999</v>
      </c>
      <c r="M123" s="95">
        <v>3.6502757575554066E-2</v>
      </c>
      <c r="N123" s="95">
        <f t="shared" si="2"/>
        <v>2.1446144021172089E-3</v>
      </c>
      <c r="O123" s="95">
        <f>L123/'סכום נכסי הקרן'!$C$42</f>
        <v>2.5445988226594374E-4</v>
      </c>
    </row>
    <row r="124" spans="2:15" s="140" customFormat="1">
      <c r="B124" s="87" t="s">
        <v>1460</v>
      </c>
      <c r="C124" s="84" t="s">
        <v>1461</v>
      </c>
      <c r="D124" s="97" t="s">
        <v>140</v>
      </c>
      <c r="E124" s="97" t="s">
        <v>366</v>
      </c>
      <c r="F124" s="84" t="s">
        <v>1462</v>
      </c>
      <c r="G124" s="97" t="s">
        <v>1320</v>
      </c>
      <c r="H124" s="97" t="s">
        <v>182</v>
      </c>
      <c r="I124" s="94">
        <v>1721437.4055959994</v>
      </c>
      <c r="J124" s="96">
        <v>201.7</v>
      </c>
      <c r="K124" s="84"/>
      <c r="L124" s="94">
        <v>3472.1392488059996</v>
      </c>
      <c r="M124" s="95">
        <v>6.0680889990030818E-3</v>
      </c>
      <c r="N124" s="95">
        <f t="shared" si="2"/>
        <v>4.4652931598073982E-4</v>
      </c>
      <c r="O124" s="95">
        <f>L124/'סכום נכסי הקרן'!$C$42</f>
        <v>5.2980991389678085E-5</v>
      </c>
    </row>
    <row r="125" spans="2:15" s="140" customFormat="1">
      <c r="B125" s="87" t="s">
        <v>1463</v>
      </c>
      <c r="C125" s="84" t="s">
        <v>1464</v>
      </c>
      <c r="D125" s="97" t="s">
        <v>140</v>
      </c>
      <c r="E125" s="97" t="s">
        <v>366</v>
      </c>
      <c r="F125" s="84" t="s">
        <v>1465</v>
      </c>
      <c r="G125" s="97" t="s">
        <v>534</v>
      </c>
      <c r="H125" s="97" t="s">
        <v>182</v>
      </c>
      <c r="I125" s="94">
        <v>674434.68613699987</v>
      </c>
      <c r="J125" s="96">
        <v>1134</v>
      </c>
      <c r="K125" s="84"/>
      <c r="L125" s="94">
        <v>7648.0893407579988</v>
      </c>
      <c r="M125" s="95">
        <v>4.015248623547233E-2</v>
      </c>
      <c r="N125" s="95">
        <f t="shared" si="2"/>
        <v>9.8357118109898426E-4</v>
      </c>
      <c r="O125" s="95">
        <f>L125/'סכום נכסי הקרן'!$C$42</f>
        <v>1.1670135512264657E-4</v>
      </c>
    </row>
    <row r="126" spans="2:15" s="140" customFormat="1">
      <c r="B126" s="87" t="s">
        <v>1466</v>
      </c>
      <c r="C126" s="84" t="s">
        <v>1467</v>
      </c>
      <c r="D126" s="97" t="s">
        <v>140</v>
      </c>
      <c r="E126" s="97" t="s">
        <v>366</v>
      </c>
      <c r="F126" s="84" t="s">
        <v>1468</v>
      </c>
      <c r="G126" s="97" t="s">
        <v>1246</v>
      </c>
      <c r="H126" s="97" t="s">
        <v>182</v>
      </c>
      <c r="I126" s="94">
        <v>3485858.0720319999</v>
      </c>
      <c r="J126" s="96">
        <v>10.1</v>
      </c>
      <c r="K126" s="84"/>
      <c r="L126" s="94">
        <v>352.07166424000002</v>
      </c>
      <c r="M126" s="95">
        <v>8.4658670418702592E-3</v>
      </c>
      <c r="N126" s="95">
        <f t="shared" si="2"/>
        <v>4.5277653960263675E-5</v>
      </c>
      <c r="O126" s="95">
        <f>L126/'סכום נכסי הקרן'!$C$42</f>
        <v>5.3722228502395203E-6</v>
      </c>
    </row>
    <row r="127" spans="2:15" s="140" customFormat="1">
      <c r="B127" s="83"/>
      <c r="C127" s="84"/>
      <c r="D127" s="84"/>
      <c r="E127" s="84"/>
      <c r="F127" s="84"/>
      <c r="G127" s="84"/>
      <c r="H127" s="84"/>
      <c r="I127" s="94"/>
      <c r="J127" s="96"/>
      <c r="K127" s="84"/>
      <c r="L127" s="84"/>
      <c r="M127" s="84"/>
      <c r="N127" s="95"/>
      <c r="O127" s="84"/>
    </row>
    <row r="128" spans="2:15" s="140" customFormat="1">
      <c r="B128" s="81" t="s">
        <v>253</v>
      </c>
      <c r="C128" s="82"/>
      <c r="D128" s="82"/>
      <c r="E128" s="82"/>
      <c r="F128" s="82"/>
      <c r="G128" s="82"/>
      <c r="H128" s="82"/>
      <c r="I128" s="91"/>
      <c r="J128" s="93"/>
      <c r="K128" s="91">
        <v>933.45195190100003</v>
      </c>
      <c r="L128" s="91">
        <v>2013364.9479360282</v>
      </c>
      <c r="M128" s="82"/>
      <c r="N128" s="92">
        <f t="shared" ref="N128:N150" si="3">L128/$L$11</f>
        <v>0.25892581161041572</v>
      </c>
      <c r="O128" s="92">
        <f>L128/'סכום נכסי הקרן'!$C$42</f>
        <v>3.0721714576268828E-2</v>
      </c>
    </row>
    <row r="129" spans="2:15" s="140" customFormat="1">
      <c r="B129" s="102" t="s">
        <v>75</v>
      </c>
      <c r="C129" s="82"/>
      <c r="D129" s="82"/>
      <c r="E129" s="82"/>
      <c r="F129" s="82"/>
      <c r="G129" s="82"/>
      <c r="H129" s="82"/>
      <c r="I129" s="91"/>
      <c r="J129" s="93"/>
      <c r="K129" s="91">
        <v>235.19786190100001</v>
      </c>
      <c r="L129" s="91">
        <f>SUM(L130:L150)</f>
        <v>473857.13454737305</v>
      </c>
      <c r="M129" s="82"/>
      <c r="N129" s="92">
        <f t="shared" si="3"/>
        <v>6.0939693658540309E-2</v>
      </c>
      <c r="O129" s="92">
        <f>L129/'סכום נכסי הקרן'!$C$42</f>
        <v>7.2305339637588444E-3</v>
      </c>
    </row>
    <row r="130" spans="2:15" s="140" customFormat="1">
      <c r="B130" s="87" t="s">
        <v>1469</v>
      </c>
      <c r="C130" s="84" t="s">
        <v>1470</v>
      </c>
      <c r="D130" s="97" t="s">
        <v>1471</v>
      </c>
      <c r="E130" s="97" t="s">
        <v>963</v>
      </c>
      <c r="F130" s="84" t="s">
        <v>1365</v>
      </c>
      <c r="G130" s="97" t="s">
        <v>210</v>
      </c>
      <c r="H130" s="97" t="s">
        <v>181</v>
      </c>
      <c r="I130" s="94">
        <v>693296.2995020001</v>
      </c>
      <c r="J130" s="96">
        <v>607</v>
      </c>
      <c r="K130" s="84"/>
      <c r="L130" s="94">
        <v>15772.740402984</v>
      </c>
      <c r="M130" s="95">
        <v>2.057964924829855E-2</v>
      </c>
      <c r="N130" s="95">
        <f t="shared" si="3"/>
        <v>2.0284298752442521E-3</v>
      </c>
      <c r="O130" s="95">
        <f>L130/'סכום נכסי הקרן'!$C$42</f>
        <v>2.4067451320378017E-4</v>
      </c>
    </row>
    <row r="131" spans="2:15" s="140" customFormat="1">
      <c r="B131" s="87" t="s">
        <v>1472</v>
      </c>
      <c r="C131" s="84" t="s">
        <v>1473</v>
      </c>
      <c r="D131" s="97" t="s">
        <v>1474</v>
      </c>
      <c r="E131" s="97" t="s">
        <v>963</v>
      </c>
      <c r="F131" s="84" t="s">
        <v>1475</v>
      </c>
      <c r="G131" s="97" t="s">
        <v>995</v>
      </c>
      <c r="H131" s="97" t="s">
        <v>181</v>
      </c>
      <c r="I131" s="94">
        <v>134519.06851499993</v>
      </c>
      <c r="J131" s="96">
        <v>5858</v>
      </c>
      <c r="K131" s="94">
        <v>126.04436616699999</v>
      </c>
      <c r="L131" s="94">
        <v>29660.760486705003</v>
      </c>
      <c r="M131" s="95">
        <v>9.6377219923527411E-4</v>
      </c>
      <c r="N131" s="95">
        <f t="shared" si="3"/>
        <v>3.8144780904600614E-3</v>
      </c>
      <c r="O131" s="95">
        <f>L131/'סכום נכסי הקרן'!$C$42</f>
        <v>4.52590286088847E-4</v>
      </c>
    </row>
    <row r="132" spans="2:15" s="140" customFormat="1">
      <c r="B132" s="87" t="s">
        <v>1476</v>
      </c>
      <c r="C132" s="84" t="s">
        <v>1477</v>
      </c>
      <c r="D132" s="97" t="s">
        <v>1471</v>
      </c>
      <c r="E132" s="97" t="s">
        <v>963</v>
      </c>
      <c r="F132" s="84" t="s">
        <v>1478</v>
      </c>
      <c r="G132" s="97" t="s">
        <v>995</v>
      </c>
      <c r="H132" s="97" t="s">
        <v>181</v>
      </c>
      <c r="I132" s="94">
        <v>94481.440532999986</v>
      </c>
      <c r="J132" s="96">
        <v>10265</v>
      </c>
      <c r="K132" s="84"/>
      <c r="L132" s="94">
        <v>36350.052475773016</v>
      </c>
      <c r="M132" s="95">
        <v>6.0482183226162384E-4</v>
      </c>
      <c r="N132" s="95">
        <f t="shared" si="3"/>
        <v>4.6747445608503659E-3</v>
      </c>
      <c r="O132" s="95">
        <f>L132/'סכום נכסי הקרן'!$C$42</f>
        <v>5.5466145774411054E-4</v>
      </c>
    </row>
    <row r="133" spans="2:15" s="140" customFormat="1">
      <c r="B133" s="87" t="s">
        <v>1479</v>
      </c>
      <c r="C133" s="84" t="s">
        <v>1480</v>
      </c>
      <c r="D133" s="97" t="s">
        <v>1471</v>
      </c>
      <c r="E133" s="97" t="s">
        <v>963</v>
      </c>
      <c r="F133" s="84">
        <v>512291642</v>
      </c>
      <c r="G133" s="97" t="s">
        <v>995</v>
      </c>
      <c r="H133" s="97" t="s">
        <v>181</v>
      </c>
      <c r="I133" s="94">
        <v>32679.565755</v>
      </c>
      <c r="J133" s="96">
        <v>7414</v>
      </c>
      <c r="K133" s="84"/>
      <c r="L133" s="94">
        <v>9080.8905430230006</v>
      </c>
      <c r="M133" s="95">
        <v>9.0622005641932614E-4</v>
      </c>
      <c r="N133" s="95">
        <f t="shared" si="3"/>
        <v>1.167834453663235E-3</v>
      </c>
      <c r="O133" s="95">
        <f>L133/'סכום נכסי הקרן'!$C$42</f>
        <v>1.3856431127753777E-4</v>
      </c>
    </row>
    <row r="134" spans="2:15" s="140" customFormat="1">
      <c r="B134" s="87" t="s">
        <v>1481</v>
      </c>
      <c r="C134" s="84" t="s">
        <v>1482</v>
      </c>
      <c r="D134" s="97" t="s">
        <v>1474</v>
      </c>
      <c r="E134" s="97" t="s">
        <v>963</v>
      </c>
      <c r="F134" s="84" t="s">
        <v>1483</v>
      </c>
      <c r="G134" s="97" t="s">
        <v>965</v>
      </c>
      <c r="H134" s="97" t="s">
        <v>181</v>
      </c>
      <c r="I134" s="94">
        <v>1000</v>
      </c>
      <c r="J134" s="96">
        <v>782</v>
      </c>
      <c r="K134" s="84"/>
      <c r="L134" s="94">
        <v>29.309360000000002</v>
      </c>
      <c r="M134" s="95">
        <v>9.3672357324822394E-5</v>
      </c>
      <c r="N134" s="95">
        <f t="shared" si="3"/>
        <v>3.7692867522907634E-6</v>
      </c>
      <c r="O134" s="95">
        <f>L134/'סכום נכסי הקרן'!$C$42</f>
        <v>4.4722830466288645E-7</v>
      </c>
    </row>
    <row r="135" spans="2:15" s="140" customFormat="1">
      <c r="B135" s="87" t="s">
        <v>1484</v>
      </c>
      <c r="C135" s="84" t="s">
        <v>1485</v>
      </c>
      <c r="D135" s="97" t="s">
        <v>1471</v>
      </c>
      <c r="E135" s="97" t="s">
        <v>963</v>
      </c>
      <c r="F135" s="84" t="s">
        <v>1486</v>
      </c>
      <c r="G135" s="97" t="s">
        <v>1320</v>
      </c>
      <c r="H135" s="97" t="s">
        <v>181</v>
      </c>
      <c r="I135" s="94">
        <v>199239.74450900004</v>
      </c>
      <c r="J135" s="96">
        <v>754</v>
      </c>
      <c r="K135" s="84"/>
      <c r="L135" s="94">
        <v>5630.4992390719981</v>
      </c>
      <c r="M135" s="95">
        <v>5.996503234426017E-3</v>
      </c>
      <c r="N135" s="95">
        <f t="shared" si="3"/>
        <v>7.2410199986002106E-4</v>
      </c>
      <c r="O135" s="95">
        <f>L135/'סכום נכסי הקרן'!$C$42</f>
        <v>8.5915169389431972E-5</v>
      </c>
    </row>
    <row r="136" spans="2:15" s="140" customFormat="1">
      <c r="B136" s="87" t="s">
        <v>1487</v>
      </c>
      <c r="C136" s="84" t="s">
        <v>1488</v>
      </c>
      <c r="D136" s="97" t="s">
        <v>1471</v>
      </c>
      <c r="E136" s="97" t="s">
        <v>963</v>
      </c>
      <c r="F136" s="84" t="s">
        <v>1489</v>
      </c>
      <c r="G136" s="97" t="s">
        <v>633</v>
      </c>
      <c r="H136" s="97" t="s">
        <v>181</v>
      </c>
      <c r="I136" s="94">
        <v>126622.30944899999</v>
      </c>
      <c r="J136" s="96">
        <v>3206</v>
      </c>
      <c r="K136" s="94">
        <v>109.15349573400003</v>
      </c>
      <c r="L136" s="94">
        <v>15324.20162931</v>
      </c>
      <c r="M136" s="95">
        <v>5.9331200027308156E-3</v>
      </c>
      <c r="N136" s="95">
        <f t="shared" si="3"/>
        <v>1.9707462118173417E-3</v>
      </c>
      <c r="O136" s="95">
        <f>L136/'סכום נכסי הקרן'!$C$42</f>
        <v>2.3383030932741465E-4</v>
      </c>
    </row>
    <row r="137" spans="2:15" s="140" customFormat="1">
      <c r="B137" s="87" t="s">
        <v>1490</v>
      </c>
      <c r="C137" s="84" t="s">
        <v>1491</v>
      </c>
      <c r="D137" s="97" t="s">
        <v>1471</v>
      </c>
      <c r="E137" s="97" t="s">
        <v>963</v>
      </c>
      <c r="F137" s="84" t="s">
        <v>1319</v>
      </c>
      <c r="G137" s="97" t="s">
        <v>1320</v>
      </c>
      <c r="H137" s="97" t="s">
        <v>181</v>
      </c>
      <c r="I137" s="94">
        <v>158813.74568599998</v>
      </c>
      <c r="J137" s="96">
        <v>500</v>
      </c>
      <c r="K137" s="84"/>
      <c r="L137" s="94">
        <v>2976.1695941949997</v>
      </c>
      <c r="M137" s="95">
        <v>3.9439657092922541E-3</v>
      </c>
      <c r="N137" s="95">
        <f t="shared" si="3"/>
        <v>3.8274587449094042E-4</v>
      </c>
      <c r="O137" s="95">
        <f>L137/'סכום נכסי הקרן'!$C$42</f>
        <v>4.5413044911286374E-5</v>
      </c>
    </row>
    <row r="138" spans="2:15" s="140" customFormat="1">
      <c r="B138" s="87" t="s">
        <v>1492</v>
      </c>
      <c r="C138" s="84" t="s">
        <v>1493</v>
      </c>
      <c r="D138" s="97" t="s">
        <v>1471</v>
      </c>
      <c r="E138" s="97" t="s">
        <v>963</v>
      </c>
      <c r="F138" s="84" t="s">
        <v>1494</v>
      </c>
      <c r="G138" s="97" t="s">
        <v>30</v>
      </c>
      <c r="H138" s="97" t="s">
        <v>181</v>
      </c>
      <c r="I138" s="94">
        <v>250690.10883699998</v>
      </c>
      <c r="J138" s="96">
        <v>1872</v>
      </c>
      <c r="K138" s="84"/>
      <c r="L138" s="94">
        <v>17589.059804270004</v>
      </c>
      <c r="M138" s="95">
        <v>7.1958989518430974E-3</v>
      </c>
      <c r="N138" s="95">
        <f t="shared" si="3"/>
        <v>2.2620149367125345E-3</v>
      </c>
      <c r="O138" s="95">
        <f>L138/'סכום נכסי הקרן'!$C$42</f>
        <v>2.6838953142879253E-4</v>
      </c>
    </row>
    <row r="139" spans="2:15" s="140" customFormat="1">
      <c r="B139" s="87" t="s">
        <v>1495</v>
      </c>
      <c r="C139" s="84" t="s">
        <v>1496</v>
      </c>
      <c r="D139" s="97" t="s">
        <v>1471</v>
      </c>
      <c r="E139" s="97" t="s">
        <v>963</v>
      </c>
      <c r="F139" s="84" t="s">
        <v>1497</v>
      </c>
      <c r="G139" s="97" t="s">
        <v>1031</v>
      </c>
      <c r="H139" s="97" t="s">
        <v>181</v>
      </c>
      <c r="I139" s="94">
        <v>656725.80145000003</v>
      </c>
      <c r="J139" s="96">
        <v>406</v>
      </c>
      <c r="K139" s="84"/>
      <c r="L139" s="94">
        <v>9993.317716800997</v>
      </c>
      <c r="M139" s="95">
        <v>2.416312931726039E-2</v>
      </c>
      <c r="N139" s="95">
        <f t="shared" si="3"/>
        <v>1.2851757964476391E-3</v>
      </c>
      <c r="O139" s="95">
        <f>L139/'סכום נכסי הקרן'!$C$42</f>
        <v>1.524869372938371E-4</v>
      </c>
    </row>
    <row r="140" spans="2:15" s="140" customFormat="1">
      <c r="B140" s="87" t="s">
        <v>1498</v>
      </c>
      <c r="C140" s="84" t="s">
        <v>1499</v>
      </c>
      <c r="D140" s="97" t="s">
        <v>1471</v>
      </c>
      <c r="E140" s="97" t="s">
        <v>963</v>
      </c>
      <c r="F140" s="84" t="s">
        <v>1500</v>
      </c>
      <c r="G140" s="97" t="s">
        <v>1199</v>
      </c>
      <c r="H140" s="97" t="s">
        <v>181</v>
      </c>
      <c r="I140" s="94">
        <v>82197.707760000019</v>
      </c>
      <c r="J140" s="96">
        <v>9238</v>
      </c>
      <c r="K140" s="84"/>
      <c r="L140" s="94">
        <v>28460.154062805006</v>
      </c>
      <c r="M140" s="95">
        <v>1.5358103461235715E-3</v>
      </c>
      <c r="N140" s="95">
        <f t="shared" si="3"/>
        <v>3.6600758828266825E-3</v>
      </c>
      <c r="O140" s="95">
        <f>L140/'סכום נכסי הקרן'!$C$42</f>
        <v>4.3427036455087527E-4</v>
      </c>
    </row>
    <row r="141" spans="2:15" s="140" customFormat="1">
      <c r="B141" s="87" t="s">
        <v>1501</v>
      </c>
      <c r="C141" s="84" t="s">
        <v>1502</v>
      </c>
      <c r="D141" s="97" t="s">
        <v>1471</v>
      </c>
      <c r="E141" s="97" t="s">
        <v>963</v>
      </c>
      <c r="F141" s="84" t="s">
        <v>1214</v>
      </c>
      <c r="G141" s="97" t="s">
        <v>210</v>
      </c>
      <c r="H141" s="97" t="s">
        <v>181</v>
      </c>
      <c r="I141" s="94">
        <v>400400.35949300008</v>
      </c>
      <c r="J141" s="96">
        <v>10821</v>
      </c>
      <c r="K141" s="84"/>
      <c r="L141" s="94">
        <v>162390.80623284605</v>
      </c>
      <c r="M141" s="95">
        <v>6.4741263566104063E-3</v>
      </c>
      <c r="N141" s="95">
        <f t="shared" si="3"/>
        <v>2.0884028673000123E-2</v>
      </c>
      <c r="O141" s="95">
        <f>L141/'סכום נכסי הקרן'!$C$42</f>
        <v>2.4779034739876625E-3</v>
      </c>
    </row>
    <row r="142" spans="2:15" s="140" customFormat="1">
      <c r="B142" s="87" t="s">
        <v>1503</v>
      </c>
      <c r="C142" s="84" t="s">
        <v>1504</v>
      </c>
      <c r="D142" s="97" t="s">
        <v>1471</v>
      </c>
      <c r="E142" s="97" t="s">
        <v>963</v>
      </c>
      <c r="F142" s="84" t="s">
        <v>1301</v>
      </c>
      <c r="G142" s="97" t="s">
        <v>1199</v>
      </c>
      <c r="H142" s="97" t="s">
        <v>181</v>
      </c>
      <c r="I142" s="94">
        <v>293538.86746500002</v>
      </c>
      <c r="J142" s="96">
        <v>2278</v>
      </c>
      <c r="K142" s="84"/>
      <c r="L142" s="94">
        <v>25062.184122518007</v>
      </c>
      <c r="M142" s="95">
        <v>1.0457445629729899E-2</v>
      </c>
      <c r="N142" s="95">
        <f t="shared" si="3"/>
        <v>3.2230850007123673E-3</v>
      </c>
      <c r="O142" s="95">
        <f>L142/'סכום נכסי הקרן'!$C$42</f>
        <v>3.8242111449253202E-4</v>
      </c>
    </row>
    <row r="143" spans="2:15" s="140" customFormat="1">
      <c r="B143" s="87" t="s">
        <v>1507</v>
      </c>
      <c r="C143" s="84" t="s">
        <v>1508</v>
      </c>
      <c r="D143" s="97" t="s">
        <v>1471</v>
      </c>
      <c r="E143" s="97" t="s">
        <v>963</v>
      </c>
      <c r="F143" s="84" t="s">
        <v>905</v>
      </c>
      <c r="G143" s="97" t="s">
        <v>449</v>
      </c>
      <c r="H143" s="97" t="s">
        <v>181</v>
      </c>
      <c r="I143" s="94">
        <v>25440.869942999998</v>
      </c>
      <c r="J143" s="96">
        <v>472</v>
      </c>
      <c r="K143" s="84"/>
      <c r="L143" s="94">
        <v>450.06323757499996</v>
      </c>
      <c r="M143" s="95">
        <v>1.5579148795807882E-4</v>
      </c>
      <c r="N143" s="95">
        <f t="shared" si="3"/>
        <v>5.7879714844832429E-5</v>
      </c>
      <c r="O143" s="95">
        <f>L143/'סכום נכסי הקרן'!$C$42</f>
        <v>6.8674655035714574E-6</v>
      </c>
    </row>
    <row r="144" spans="2:15" s="140" customFormat="1">
      <c r="B144" s="87" t="s">
        <v>1511</v>
      </c>
      <c r="C144" s="84" t="s">
        <v>1512</v>
      </c>
      <c r="D144" s="97" t="s">
        <v>143</v>
      </c>
      <c r="E144" s="97" t="s">
        <v>963</v>
      </c>
      <c r="F144" s="84" t="s">
        <v>1440</v>
      </c>
      <c r="G144" s="97" t="s">
        <v>417</v>
      </c>
      <c r="H144" s="97" t="s">
        <v>184</v>
      </c>
      <c r="I144" s="94">
        <v>6452.322261999997</v>
      </c>
      <c r="J144" s="96">
        <v>35</v>
      </c>
      <c r="K144" s="84"/>
      <c r="L144" s="94">
        <v>10.824996078000002</v>
      </c>
      <c r="M144" s="95">
        <v>9.4117501582282356E-4</v>
      </c>
      <c r="N144" s="95">
        <f t="shared" si="3"/>
        <v>1.3921325580089391E-6</v>
      </c>
      <c r="O144" s="95">
        <f>L144/'סכום נכסי הקרן'!$C$42</f>
        <v>1.651774260490961E-7</v>
      </c>
    </row>
    <row r="145" spans="2:15" s="140" customFormat="1">
      <c r="B145" s="87" t="s">
        <v>1513</v>
      </c>
      <c r="C145" s="84" t="s">
        <v>1514</v>
      </c>
      <c r="D145" s="97" t="s">
        <v>1471</v>
      </c>
      <c r="E145" s="97" t="s">
        <v>963</v>
      </c>
      <c r="F145" s="84" t="s">
        <v>1462</v>
      </c>
      <c r="G145" s="97" t="s">
        <v>1320</v>
      </c>
      <c r="H145" s="97" t="s">
        <v>181</v>
      </c>
      <c r="I145" s="94">
        <v>134128.63370200002</v>
      </c>
      <c r="J145" s="96">
        <v>555</v>
      </c>
      <c r="K145" s="84"/>
      <c r="L145" s="94">
        <v>2790.0633612489992</v>
      </c>
      <c r="M145" s="95">
        <v>4.7280515587412907E-3</v>
      </c>
      <c r="N145" s="95">
        <f t="shared" si="3"/>
        <v>3.5881195855548163E-4</v>
      </c>
      <c r="O145" s="95">
        <f>L145/'סכום נכסי הקרן'!$C$42</f>
        <v>4.2573270346176937E-5</v>
      </c>
    </row>
    <row r="146" spans="2:15" s="140" customFormat="1">
      <c r="B146" s="87" t="s">
        <v>1517</v>
      </c>
      <c r="C146" s="84" t="s">
        <v>1518</v>
      </c>
      <c r="D146" s="97" t="s">
        <v>1471</v>
      </c>
      <c r="E146" s="97" t="s">
        <v>963</v>
      </c>
      <c r="F146" s="84" t="s">
        <v>1519</v>
      </c>
      <c r="G146" s="97" t="s">
        <v>1080</v>
      </c>
      <c r="H146" s="97" t="s">
        <v>181</v>
      </c>
      <c r="I146" s="94">
        <v>169101.61698300001</v>
      </c>
      <c r="J146" s="96">
        <v>3510</v>
      </c>
      <c r="K146" s="84"/>
      <c r="L146" s="94">
        <v>22246.129402320992</v>
      </c>
      <c r="M146" s="95">
        <v>3.6960837729376039E-3</v>
      </c>
      <c r="N146" s="95">
        <f t="shared" si="3"/>
        <v>2.8609304620064906E-3</v>
      </c>
      <c r="O146" s="95">
        <f>L146/'סכום נכסי הקרן'!$C$42</f>
        <v>3.3945124485526838E-4</v>
      </c>
    </row>
    <row r="147" spans="2:15" s="140" customFormat="1">
      <c r="B147" s="87" t="s">
        <v>1520</v>
      </c>
      <c r="C147" s="84" t="s">
        <v>1521</v>
      </c>
      <c r="D147" s="97" t="s">
        <v>1471</v>
      </c>
      <c r="E147" s="97" t="s">
        <v>963</v>
      </c>
      <c r="F147" s="84" t="s">
        <v>975</v>
      </c>
      <c r="G147" s="97" t="s">
        <v>534</v>
      </c>
      <c r="H147" s="97" t="s">
        <v>181</v>
      </c>
      <c r="I147" s="94">
        <v>981350.15985100006</v>
      </c>
      <c r="J147" s="96">
        <v>1542</v>
      </c>
      <c r="K147" s="84"/>
      <c r="L147" s="94">
        <v>56716.308155151994</v>
      </c>
      <c r="M147" s="95">
        <v>9.6332495977568015E-4</v>
      </c>
      <c r="N147" s="95">
        <f t="shared" si="3"/>
        <v>7.2939166521566829E-3</v>
      </c>
      <c r="O147" s="95">
        <f>L147/'סכום נכסי הקרן'!$C$42</f>
        <v>8.6542791596153806E-4</v>
      </c>
    </row>
    <row r="148" spans="2:15" s="140" customFormat="1">
      <c r="B148" s="87" t="s">
        <v>1522</v>
      </c>
      <c r="C148" s="84" t="s">
        <v>1523</v>
      </c>
      <c r="D148" s="97" t="s">
        <v>1471</v>
      </c>
      <c r="E148" s="97" t="s">
        <v>963</v>
      </c>
      <c r="F148" s="84" t="s">
        <v>1198</v>
      </c>
      <c r="G148" s="97" t="s">
        <v>1199</v>
      </c>
      <c r="H148" s="97" t="s">
        <v>181</v>
      </c>
      <c r="I148" s="94">
        <v>243576.28336699994</v>
      </c>
      <c r="J148" s="96">
        <v>1474</v>
      </c>
      <c r="K148" s="84"/>
      <c r="L148" s="94">
        <v>13456.498433688999</v>
      </c>
      <c r="M148" s="95">
        <v>2.3202291794904113E-3</v>
      </c>
      <c r="N148" s="95">
        <f t="shared" si="3"/>
        <v>1.7305530137241261E-3</v>
      </c>
      <c r="O148" s="95">
        <f>L148/'סכום נכסי הקרן'!$C$42</f>
        <v>2.0533123142905604E-4</v>
      </c>
    </row>
    <row r="149" spans="2:15" s="140" customFormat="1">
      <c r="B149" s="87" t="s">
        <v>1524</v>
      </c>
      <c r="C149" s="84" t="s">
        <v>1525</v>
      </c>
      <c r="D149" s="97" t="s">
        <v>1471</v>
      </c>
      <c r="E149" s="97" t="s">
        <v>963</v>
      </c>
      <c r="F149" s="84" t="s">
        <v>1526</v>
      </c>
      <c r="G149" s="97" t="s">
        <v>995</v>
      </c>
      <c r="H149" s="97" t="s">
        <v>181</v>
      </c>
      <c r="I149" s="94">
        <v>2.0639720000000001</v>
      </c>
      <c r="J149" s="96">
        <v>4231</v>
      </c>
      <c r="K149" s="84"/>
      <c r="L149" s="94">
        <v>0.32730132899999997</v>
      </c>
      <c r="M149" s="95">
        <v>3.1621263798946831E-8</v>
      </c>
      <c r="N149" s="95">
        <f t="shared" si="3"/>
        <v>4.2092101752029401E-8</v>
      </c>
      <c r="O149" s="95">
        <f>L149/'סכום נכסי הקרן'!$C$42</f>
        <v>4.9942550257862887E-9</v>
      </c>
    </row>
    <row r="150" spans="2:15" s="140" customFormat="1">
      <c r="B150" s="87" t="s">
        <v>1527</v>
      </c>
      <c r="C150" s="84" t="s">
        <v>1528</v>
      </c>
      <c r="D150" s="97" t="s">
        <v>1471</v>
      </c>
      <c r="E150" s="97" t="s">
        <v>963</v>
      </c>
      <c r="F150" s="84" t="s">
        <v>1529</v>
      </c>
      <c r="G150" s="97" t="s">
        <v>995</v>
      </c>
      <c r="H150" s="97" t="s">
        <v>181</v>
      </c>
      <c r="I150" s="94">
        <v>58674.268337000001</v>
      </c>
      <c r="J150" s="96">
        <v>9034</v>
      </c>
      <c r="K150" s="84"/>
      <c r="L150" s="94">
        <v>19866.773989678008</v>
      </c>
      <c r="M150" s="95">
        <v>1.2135422358398951E-3</v>
      </c>
      <c r="N150" s="95">
        <f t="shared" si="3"/>
        <v>2.5549369897550824E-3</v>
      </c>
      <c r="O150" s="95">
        <f>L150/'סכום נכסי הקרן'!$C$42</f>
        <v>3.0314492198138835E-4</v>
      </c>
    </row>
    <row r="151" spans="2:15" s="140" customFormat="1">
      <c r="B151" s="83"/>
      <c r="C151" s="84"/>
      <c r="D151" s="84"/>
      <c r="E151" s="84"/>
      <c r="F151" s="84"/>
      <c r="G151" s="84"/>
      <c r="H151" s="84"/>
      <c r="I151" s="94"/>
      <c r="J151" s="96"/>
      <c r="K151" s="84"/>
      <c r="L151" s="84"/>
      <c r="M151" s="84"/>
      <c r="N151" s="95"/>
      <c r="O151" s="84"/>
    </row>
    <row r="152" spans="2:15" s="140" customFormat="1">
      <c r="B152" s="102" t="s">
        <v>74</v>
      </c>
      <c r="C152" s="82"/>
      <c r="D152" s="82"/>
      <c r="E152" s="82"/>
      <c r="F152" s="82"/>
      <c r="G152" s="82"/>
      <c r="H152" s="82"/>
      <c r="I152" s="91"/>
      <c r="J152" s="93"/>
      <c r="K152" s="91">
        <v>698.25409000000002</v>
      </c>
      <c r="L152" s="91">
        <f>SUM(L153:L223)</f>
        <v>1539507.813388655</v>
      </c>
      <c r="M152" s="82"/>
      <c r="N152" s="92">
        <f t="shared" ref="N152:N215" si="4">L152/$L$11</f>
        <v>0.19798611795187537</v>
      </c>
      <c r="O152" s="92">
        <f>L152/'סכום נכסי הקרן'!$C$42</f>
        <v>2.3491180612509981E-2</v>
      </c>
    </row>
    <row r="153" spans="2:15" s="140" customFormat="1">
      <c r="B153" s="87" t="s">
        <v>1530</v>
      </c>
      <c r="C153" s="84" t="s">
        <v>1531</v>
      </c>
      <c r="D153" s="97" t="s">
        <v>159</v>
      </c>
      <c r="E153" s="97" t="s">
        <v>963</v>
      </c>
      <c r="F153" s="84"/>
      <c r="G153" s="97" t="s">
        <v>1532</v>
      </c>
      <c r="H153" s="97" t="s">
        <v>1533</v>
      </c>
      <c r="I153" s="94">
        <v>171397</v>
      </c>
      <c r="J153" s="96">
        <v>1869.5</v>
      </c>
      <c r="K153" s="84"/>
      <c r="L153" s="94">
        <v>12199.28514</v>
      </c>
      <c r="M153" s="95">
        <v>7.9052250644423647E-5</v>
      </c>
      <c r="N153" s="95">
        <f t="shared" si="4"/>
        <v>1.5688709635972799E-3</v>
      </c>
      <c r="O153" s="95">
        <f>L153/'סכום נכסי הקרן'!$C$42</f>
        <v>1.8614755188313026E-4</v>
      </c>
    </row>
    <row r="154" spans="2:15" s="140" customFormat="1">
      <c r="B154" s="87" t="s">
        <v>1534</v>
      </c>
      <c r="C154" s="84" t="s">
        <v>1535</v>
      </c>
      <c r="D154" s="97" t="s">
        <v>30</v>
      </c>
      <c r="E154" s="97" t="s">
        <v>963</v>
      </c>
      <c r="F154" s="84"/>
      <c r="G154" s="97" t="s">
        <v>1114</v>
      </c>
      <c r="H154" s="97" t="s">
        <v>183</v>
      </c>
      <c r="I154" s="94">
        <v>39421</v>
      </c>
      <c r="J154" s="96">
        <v>18240</v>
      </c>
      <c r="K154" s="84"/>
      <c r="L154" s="94">
        <v>30858.279429999999</v>
      </c>
      <c r="M154" s="95">
        <v>1.966956900377298E-4</v>
      </c>
      <c r="N154" s="95">
        <f t="shared" si="4"/>
        <v>3.9684832372315721E-3</v>
      </c>
      <c r="O154" s="95">
        <f>L154/'סכום נכסי הקרן'!$C$42</f>
        <v>4.7086309609942081E-4</v>
      </c>
    </row>
    <row r="155" spans="2:15" s="140" customFormat="1">
      <c r="B155" s="87" t="s">
        <v>1536</v>
      </c>
      <c r="C155" s="84" t="s">
        <v>1537</v>
      </c>
      <c r="D155" s="97" t="s">
        <v>30</v>
      </c>
      <c r="E155" s="97" t="s">
        <v>963</v>
      </c>
      <c r="F155" s="84"/>
      <c r="G155" s="97" t="s">
        <v>1532</v>
      </c>
      <c r="H155" s="97" t="s">
        <v>183</v>
      </c>
      <c r="I155" s="94">
        <v>55514</v>
      </c>
      <c r="J155" s="96">
        <v>8396</v>
      </c>
      <c r="K155" s="84"/>
      <c r="L155" s="94">
        <v>20002.95636</v>
      </c>
      <c r="M155" s="95">
        <v>7.1504761284682766E-5</v>
      </c>
      <c r="N155" s="95">
        <f t="shared" si="4"/>
        <v>2.5724505214169899E-3</v>
      </c>
      <c r="O155" s="95">
        <f>L155/'סכום נכסי הקרן'!$C$42</f>
        <v>3.0522291381075879E-4</v>
      </c>
    </row>
    <row r="156" spans="2:15" s="140" customFormat="1">
      <c r="B156" s="87" t="s">
        <v>1538</v>
      </c>
      <c r="C156" s="84" t="s">
        <v>1539</v>
      </c>
      <c r="D156" s="97" t="s">
        <v>1474</v>
      </c>
      <c r="E156" s="97" t="s">
        <v>963</v>
      </c>
      <c r="F156" s="84"/>
      <c r="G156" s="97" t="s">
        <v>1066</v>
      </c>
      <c r="H156" s="97" t="s">
        <v>181</v>
      </c>
      <c r="I156" s="94">
        <v>28388</v>
      </c>
      <c r="J156" s="96">
        <v>11524</v>
      </c>
      <c r="K156" s="94">
        <v>103.20629</v>
      </c>
      <c r="L156" s="94">
        <v>12364.53764</v>
      </c>
      <c r="M156" s="95">
        <v>2.640090892485293E-4</v>
      </c>
      <c r="N156" s="95">
        <f t="shared" si="4"/>
        <v>1.5901230161508987E-3</v>
      </c>
      <c r="O156" s="95">
        <f>L156/'סכום נכסי הקרן'!$C$42</f>
        <v>1.8866912162795936E-4</v>
      </c>
    </row>
    <row r="157" spans="2:15" s="140" customFormat="1">
      <c r="B157" s="87" t="s">
        <v>1540</v>
      </c>
      <c r="C157" s="84" t="s">
        <v>1541</v>
      </c>
      <c r="D157" s="97" t="s">
        <v>1474</v>
      </c>
      <c r="E157" s="97" t="s">
        <v>963</v>
      </c>
      <c r="F157" s="84"/>
      <c r="G157" s="97" t="s">
        <v>981</v>
      </c>
      <c r="H157" s="97" t="s">
        <v>181</v>
      </c>
      <c r="I157" s="94">
        <v>34830</v>
      </c>
      <c r="J157" s="96">
        <v>13707</v>
      </c>
      <c r="K157" s="84"/>
      <c r="L157" s="94">
        <v>17893.507080000003</v>
      </c>
      <c r="M157" s="95">
        <v>1.3436544833766212E-5</v>
      </c>
      <c r="N157" s="95">
        <f t="shared" si="4"/>
        <v>2.3011679268556185E-3</v>
      </c>
      <c r="O157" s="95">
        <f>L157/'סכום נכסי הקרן'!$C$42</f>
        <v>2.7303505896620592E-4</v>
      </c>
    </row>
    <row r="158" spans="2:15" s="140" customFormat="1">
      <c r="B158" s="87" t="s">
        <v>1542</v>
      </c>
      <c r="C158" s="84" t="s">
        <v>1543</v>
      </c>
      <c r="D158" s="97" t="s">
        <v>1471</v>
      </c>
      <c r="E158" s="97" t="s">
        <v>963</v>
      </c>
      <c r="F158" s="84"/>
      <c r="G158" s="97" t="s">
        <v>995</v>
      </c>
      <c r="H158" s="97" t="s">
        <v>181</v>
      </c>
      <c r="I158" s="94">
        <v>19781</v>
      </c>
      <c r="J158" s="96">
        <v>103561</v>
      </c>
      <c r="K158" s="84"/>
      <c r="L158" s="94">
        <v>76779.284489999991</v>
      </c>
      <c r="M158" s="95">
        <v>5.6579372892834173E-5</v>
      </c>
      <c r="N158" s="95">
        <f t="shared" si="4"/>
        <v>9.8740859533787383E-3</v>
      </c>
      <c r="O158" s="95">
        <f>L158/'סכום נכסי הקרן'!$C$42</f>
        <v>1.1715666679754232E-3</v>
      </c>
    </row>
    <row r="159" spans="2:15" s="140" customFormat="1">
      <c r="B159" s="87" t="s">
        <v>1544</v>
      </c>
      <c r="C159" s="84" t="s">
        <v>1545</v>
      </c>
      <c r="D159" s="97" t="s">
        <v>1471</v>
      </c>
      <c r="E159" s="97" t="s">
        <v>963</v>
      </c>
      <c r="F159" s="84"/>
      <c r="G159" s="97" t="s">
        <v>981</v>
      </c>
      <c r="H159" s="97" t="s">
        <v>181</v>
      </c>
      <c r="I159" s="94">
        <v>14607</v>
      </c>
      <c r="J159" s="96">
        <v>150197</v>
      </c>
      <c r="K159" s="84"/>
      <c r="L159" s="94">
        <v>82228.405659999989</v>
      </c>
      <c r="M159" s="95">
        <v>2.9873082164281509E-5</v>
      </c>
      <c r="N159" s="95">
        <f t="shared" si="4"/>
        <v>1.0574862095802461E-2</v>
      </c>
      <c r="O159" s="95">
        <f>L159/'סכום נכסי הקרן'!$C$42</f>
        <v>1.2547142093329194E-3</v>
      </c>
    </row>
    <row r="160" spans="2:15" s="140" customFormat="1">
      <c r="B160" s="87" t="s">
        <v>1546</v>
      </c>
      <c r="C160" s="84" t="s">
        <v>1547</v>
      </c>
      <c r="D160" s="97" t="s">
        <v>1471</v>
      </c>
      <c r="E160" s="97" t="s">
        <v>963</v>
      </c>
      <c r="F160" s="84"/>
      <c r="G160" s="97" t="s">
        <v>1044</v>
      </c>
      <c r="H160" s="97" t="s">
        <v>181</v>
      </c>
      <c r="I160" s="94">
        <v>46423</v>
      </c>
      <c r="J160" s="96">
        <v>15774</v>
      </c>
      <c r="K160" s="84"/>
      <c r="L160" s="94">
        <v>27445.719539999998</v>
      </c>
      <c r="M160" s="95">
        <v>9.7827410893670031E-6</v>
      </c>
      <c r="N160" s="95">
        <f t="shared" si="4"/>
        <v>3.5296160362836217E-3</v>
      </c>
      <c r="O160" s="95">
        <f>L160/'סכום נכסי הקרן'!$C$42</f>
        <v>4.1879121960108494E-4</v>
      </c>
    </row>
    <row r="161" spans="2:15" s="140" customFormat="1">
      <c r="B161" s="87" t="s">
        <v>1548</v>
      </c>
      <c r="C161" s="84" t="s">
        <v>1549</v>
      </c>
      <c r="D161" s="97" t="s">
        <v>1474</v>
      </c>
      <c r="E161" s="97" t="s">
        <v>963</v>
      </c>
      <c r="F161" s="84"/>
      <c r="G161" s="97" t="s">
        <v>1005</v>
      </c>
      <c r="H161" s="97" t="s">
        <v>181</v>
      </c>
      <c r="I161" s="94">
        <v>100626</v>
      </c>
      <c r="J161" s="96">
        <v>6157</v>
      </c>
      <c r="K161" s="84"/>
      <c r="L161" s="94">
        <v>23220.894479999999</v>
      </c>
      <c r="M161" s="95">
        <v>3.8192251495623123E-4</v>
      </c>
      <c r="N161" s="95">
        <f t="shared" si="4"/>
        <v>2.9862886784223779E-3</v>
      </c>
      <c r="O161" s="95">
        <f>L161/'סכום נכסי הקרן'!$C$42</f>
        <v>3.5432507809949373E-4</v>
      </c>
    </row>
    <row r="162" spans="2:15" s="140" customFormat="1">
      <c r="B162" s="87" t="s">
        <v>1550</v>
      </c>
      <c r="C162" s="84" t="s">
        <v>1551</v>
      </c>
      <c r="D162" s="97" t="s">
        <v>30</v>
      </c>
      <c r="E162" s="97" t="s">
        <v>963</v>
      </c>
      <c r="F162" s="84"/>
      <c r="G162" s="97" t="s">
        <v>1080</v>
      </c>
      <c r="H162" s="97" t="s">
        <v>183</v>
      </c>
      <c r="I162" s="94">
        <v>20142</v>
      </c>
      <c r="J162" s="96">
        <v>13716</v>
      </c>
      <c r="K162" s="84"/>
      <c r="L162" s="94">
        <v>11856.303399999999</v>
      </c>
      <c r="M162" s="95">
        <v>4.6682730219938862E-5</v>
      </c>
      <c r="N162" s="95">
        <f t="shared" si="4"/>
        <v>1.5247623058558743E-3</v>
      </c>
      <c r="O162" s="95">
        <f>L162/'סכום נכסי הקרן'!$C$42</f>
        <v>1.8091403118835811E-4</v>
      </c>
    </row>
    <row r="163" spans="2:15" s="140" customFormat="1">
      <c r="B163" s="87" t="s">
        <v>1552</v>
      </c>
      <c r="C163" s="84" t="s">
        <v>1553</v>
      </c>
      <c r="D163" s="97" t="s">
        <v>143</v>
      </c>
      <c r="E163" s="97" t="s">
        <v>963</v>
      </c>
      <c r="F163" s="84"/>
      <c r="G163" s="97" t="s">
        <v>1532</v>
      </c>
      <c r="H163" s="97" t="s">
        <v>184</v>
      </c>
      <c r="I163" s="94">
        <v>426383</v>
      </c>
      <c r="J163" s="96">
        <v>459.2</v>
      </c>
      <c r="K163" s="84"/>
      <c r="L163" s="94">
        <v>9385.2410799999998</v>
      </c>
      <c r="M163" s="95">
        <v>1.3342022235756439E-4</v>
      </c>
      <c r="N163" s="95">
        <f t="shared" si="4"/>
        <v>1.2069750028625345E-3</v>
      </c>
      <c r="O163" s="95">
        <f>L163/'סכום נכסי הקרן'!$C$42</f>
        <v>1.4320836268894569E-4</v>
      </c>
    </row>
    <row r="164" spans="2:15" s="140" customFormat="1">
      <c r="B164" s="87" t="s">
        <v>1554</v>
      </c>
      <c r="C164" s="84" t="s">
        <v>1555</v>
      </c>
      <c r="D164" s="97" t="s">
        <v>1474</v>
      </c>
      <c r="E164" s="97" t="s">
        <v>963</v>
      </c>
      <c r="F164" s="84"/>
      <c r="G164" s="97" t="s">
        <v>1025</v>
      </c>
      <c r="H164" s="97" t="s">
        <v>181</v>
      </c>
      <c r="I164" s="94">
        <v>498407</v>
      </c>
      <c r="J164" s="96">
        <v>2464</v>
      </c>
      <c r="K164" s="84"/>
      <c r="L164" s="94">
        <v>46028.245309999984</v>
      </c>
      <c r="M164" s="95">
        <v>5.0784287996935782E-5</v>
      </c>
      <c r="N164" s="95">
        <f t="shared" si="4"/>
        <v>5.9193941893706447E-3</v>
      </c>
      <c r="O164" s="95">
        <f>L164/'סכום נכסי הקרן'!$C$42</f>
        <v>7.0233993907061593E-4</v>
      </c>
    </row>
    <row r="165" spans="2:15" s="140" customFormat="1">
      <c r="B165" s="87" t="s">
        <v>1556</v>
      </c>
      <c r="C165" s="84" t="s">
        <v>1557</v>
      </c>
      <c r="D165" s="97" t="s">
        <v>1474</v>
      </c>
      <c r="E165" s="97" t="s">
        <v>963</v>
      </c>
      <c r="F165" s="84"/>
      <c r="G165" s="97" t="s">
        <v>1031</v>
      </c>
      <c r="H165" s="97" t="s">
        <v>181</v>
      </c>
      <c r="I165" s="94">
        <v>19063</v>
      </c>
      <c r="J165" s="96">
        <v>22532</v>
      </c>
      <c r="K165" s="84"/>
      <c r="L165" s="94">
        <v>16098.691289999999</v>
      </c>
      <c r="M165" s="95">
        <v>7.0747248823459116E-5</v>
      </c>
      <c r="N165" s="95">
        <f t="shared" si="4"/>
        <v>2.0703483054087739E-3</v>
      </c>
      <c r="O165" s="95">
        <f>L165/'סכום נכסי הקרן'!$C$42</f>
        <v>2.4564816198367604E-4</v>
      </c>
    </row>
    <row r="166" spans="2:15" s="140" customFormat="1">
      <c r="B166" s="87" t="s">
        <v>1558</v>
      </c>
      <c r="C166" s="84" t="s">
        <v>1559</v>
      </c>
      <c r="D166" s="97" t="s">
        <v>143</v>
      </c>
      <c r="E166" s="97" t="s">
        <v>963</v>
      </c>
      <c r="F166" s="84"/>
      <c r="G166" s="97" t="s">
        <v>965</v>
      </c>
      <c r="H166" s="97" t="s">
        <v>184</v>
      </c>
      <c r="I166" s="94">
        <v>101500</v>
      </c>
      <c r="J166" s="96">
        <v>1651.6</v>
      </c>
      <c r="K166" s="84"/>
      <c r="L166" s="94">
        <v>8035.5311199999987</v>
      </c>
      <c r="M166" s="95">
        <v>4.8057078453596278E-5</v>
      </c>
      <c r="N166" s="95">
        <f t="shared" si="4"/>
        <v>1.0333975562153578E-3</v>
      </c>
      <c r="O166" s="95">
        <f>L166/'סכום נכסי הקרן'!$C$42</f>
        <v>1.2261328667236216E-4</v>
      </c>
    </row>
    <row r="167" spans="2:15" s="140" customFormat="1">
      <c r="B167" s="87" t="s">
        <v>1560</v>
      </c>
      <c r="C167" s="84" t="s">
        <v>1561</v>
      </c>
      <c r="D167" s="97" t="s">
        <v>1474</v>
      </c>
      <c r="E167" s="97" t="s">
        <v>963</v>
      </c>
      <c r="F167" s="84"/>
      <c r="G167" s="97" t="s">
        <v>1011</v>
      </c>
      <c r="H167" s="97" t="s">
        <v>181</v>
      </c>
      <c r="I167" s="94">
        <v>6863</v>
      </c>
      <c r="J167" s="96">
        <v>39282</v>
      </c>
      <c r="K167" s="84"/>
      <c r="L167" s="94">
        <v>10104.321890000001</v>
      </c>
      <c r="M167" s="95">
        <v>4.3515950028674686E-5</v>
      </c>
      <c r="N167" s="95">
        <f t="shared" si="4"/>
        <v>1.2994513234290538E-3</v>
      </c>
      <c r="O167" s="95">
        <f>L167/'סכום נכסי הקרן'!$C$42</f>
        <v>1.5418073777908467E-4</v>
      </c>
    </row>
    <row r="168" spans="2:15" s="140" customFormat="1">
      <c r="B168" s="87" t="s">
        <v>1562</v>
      </c>
      <c r="C168" s="84" t="s">
        <v>1563</v>
      </c>
      <c r="D168" s="97" t="s">
        <v>1471</v>
      </c>
      <c r="E168" s="97" t="s">
        <v>963</v>
      </c>
      <c r="F168" s="84"/>
      <c r="G168" s="97" t="s">
        <v>981</v>
      </c>
      <c r="H168" s="97" t="s">
        <v>181</v>
      </c>
      <c r="I168" s="94">
        <v>2175</v>
      </c>
      <c r="J168" s="96">
        <v>172242</v>
      </c>
      <c r="K168" s="84"/>
      <c r="L168" s="94">
        <v>14040.9956</v>
      </c>
      <c r="M168" s="95">
        <v>4.6946242947217358E-5</v>
      </c>
      <c r="N168" s="95">
        <f t="shared" si="4"/>
        <v>1.8057214044951136E-3</v>
      </c>
      <c r="O168" s="95">
        <f>L168/'סכום נכסי הקרן'!$C$42</f>
        <v>2.142500094839003E-4</v>
      </c>
    </row>
    <row r="169" spans="2:15" s="140" customFormat="1">
      <c r="B169" s="87" t="s">
        <v>1564</v>
      </c>
      <c r="C169" s="84" t="s">
        <v>1565</v>
      </c>
      <c r="D169" s="97" t="s">
        <v>1474</v>
      </c>
      <c r="E169" s="97" t="s">
        <v>963</v>
      </c>
      <c r="F169" s="84"/>
      <c r="G169" s="97" t="s">
        <v>1066</v>
      </c>
      <c r="H169" s="97" t="s">
        <v>181</v>
      </c>
      <c r="I169" s="94">
        <v>28093</v>
      </c>
      <c r="J169" s="96">
        <v>11255</v>
      </c>
      <c r="K169" s="94">
        <v>100.02793</v>
      </c>
      <c r="L169" s="94">
        <v>11950.70601</v>
      </c>
      <c r="M169" s="95">
        <v>1.8190176799479411E-4</v>
      </c>
      <c r="N169" s="95">
        <f t="shared" si="4"/>
        <v>1.5369028134362063E-3</v>
      </c>
      <c r="O169" s="95">
        <f>L169/'סכום נכסי הקרן'!$C$42</f>
        <v>1.8235451024440206E-4</v>
      </c>
    </row>
    <row r="170" spans="2:15" s="140" customFormat="1">
      <c r="B170" s="87" t="s">
        <v>1566</v>
      </c>
      <c r="C170" s="84" t="s">
        <v>1567</v>
      </c>
      <c r="D170" s="97" t="s">
        <v>143</v>
      </c>
      <c r="E170" s="97" t="s">
        <v>963</v>
      </c>
      <c r="F170" s="84"/>
      <c r="G170" s="97" t="s">
        <v>965</v>
      </c>
      <c r="H170" s="97" t="s">
        <v>184</v>
      </c>
      <c r="I170" s="94">
        <v>609690</v>
      </c>
      <c r="J170" s="96">
        <v>495.95</v>
      </c>
      <c r="K170" s="84"/>
      <c r="L170" s="94">
        <v>14494.079479999997</v>
      </c>
      <c r="M170" s="95">
        <v>3.0325926468930272E-5</v>
      </c>
      <c r="N170" s="95">
        <f t="shared" si="4"/>
        <v>1.8639895845768513E-3</v>
      </c>
      <c r="O170" s="95">
        <f>L170/'סכום נכסי הקרן'!$C$42</f>
        <v>2.2116356663842297E-4</v>
      </c>
    </row>
    <row r="171" spans="2:15" s="140" customFormat="1">
      <c r="B171" s="87" t="s">
        <v>1568</v>
      </c>
      <c r="C171" s="84" t="s">
        <v>1569</v>
      </c>
      <c r="D171" s="97" t="s">
        <v>143</v>
      </c>
      <c r="E171" s="97" t="s">
        <v>963</v>
      </c>
      <c r="F171" s="84"/>
      <c r="G171" s="97" t="s">
        <v>1066</v>
      </c>
      <c r="H171" s="97" t="s">
        <v>184</v>
      </c>
      <c r="I171" s="94">
        <v>389720</v>
      </c>
      <c r="J171" s="96">
        <v>533.20000000000005</v>
      </c>
      <c r="K171" s="84"/>
      <c r="L171" s="94">
        <v>9960.6231299999999</v>
      </c>
      <c r="M171" s="95">
        <v>4.0569664547378124E-4</v>
      </c>
      <c r="N171" s="95">
        <f t="shared" si="4"/>
        <v>1.2809711576257537E-3</v>
      </c>
      <c r="O171" s="95">
        <f>L171/'סכום נכסי הקרן'!$C$42</f>
        <v>1.5198805418527848E-4</v>
      </c>
    </row>
    <row r="172" spans="2:15" s="140" customFormat="1">
      <c r="B172" s="87" t="s">
        <v>1570</v>
      </c>
      <c r="C172" s="84" t="s">
        <v>1571</v>
      </c>
      <c r="D172" s="97" t="s">
        <v>1474</v>
      </c>
      <c r="E172" s="97" t="s">
        <v>963</v>
      </c>
      <c r="F172" s="84"/>
      <c r="G172" s="97" t="s">
        <v>1073</v>
      </c>
      <c r="H172" s="97" t="s">
        <v>181</v>
      </c>
      <c r="I172" s="94">
        <v>47135</v>
      </c>
      <c r="J172" s="96">
        <v>4351</v>
      </c>
      <c r="K172" s="84"/>
      <c r="L172" s="94">
        <v>7686.5627599999998</v>
      </c>
      <c r="M172" s="95">
        <v>2.0423199279456878E-4</v>
      </c>
      <c r="N172" s="95">
        <f t="shared" si="4"/>
        <v>9.885189980920609E-4</v>
      </c>
      <c r="O172" s="95">
        <f>L172/'סכום נכסי הקרן'!$C$42</f>
        <v>1.1728841680062878E-4</v>
      </c>
    </row>
    <row r="173" spans="2:15" s="140" customFormat="1">
      <c r="B173" s="87" t="s">
        <v>1572</v>
      </c>
      <c r="C173" s="84" t="s">
        <v>1573</v>
      </c>
      <c r="D173" s="97" t="s">
        <v>1474</v>
      </c>
      <c r="E173" s="97" t="s">
        <v>963</v>
      </c>
      <c r="F173" s="84"/>
      <c r="G173" s="97" t="s">
        <v>965</v>
      </c>
      <c r="H173" s="97" t="s">
        <v>181</v>
      </c>
      <c r="I173" s="94">
        <v>53318</v>
      </c>
      <c r="J173" s="96">
        <v>5919</v>
      </c>
      <c r="K173" s="84"/>
      <c r="L173" s="94">
        <v>11828.28479</v>
      </c>
      <c r="M173" s="95">
        <v>2.0755585529011751E-4</v>
      </c>
      <c r="N173" s="95">
        <f t="shared" si="4"/>
        <v>1.5211590140920624E-3</v>
      </c>
      <c r="O173" s="95">
        <f>L173/'סכום נכסי הקרן'!$C$42</f>
        <v>1.8048649829615883E-4</v>
      </c>
    </row>
    <row r="174" spans="2:15" s="140" customFormat="1">
      <c r="B174" s="87" t="s">
        <v>1574</v>
      </c>
      <c r="C174" s="84" t="s">
        <v>1575</v>
      </c>
      <c r="D174" s="97" t="s">
        <v>1471</v>
      </c>
      <c r="E174" s="97" t="s">
        <v>963</v>
      </c>
      <c r="F174" s="84"/>
      <c r="G174" s="97" t="s">
        <v>1044</v>
      </c>
      <c r="H174" s="97" t="s">
        <v>181</v>
      </c>
      <c r="I174" s="94">
        <v>135940</v>
      </c>
      <c r="J174" s="96">
        <v>4333</v>
      </c>
      <c r="K174" s="84"/>
      <c r="L174" s="94">
        <v>22076.770170000003</v>
      </c>
      <c r="M174" s="95">
        <v>3.0236022493901432E-5</v>
      </c>
      <c r="N174" s="95">
        <f t="shared" si="4"/>
        <v>2.8391502692364798E-3</v>
      </c>
      <c r="O174" s="95">
        <f>L174/'סכום נכסי הקרן'!$C$42</f>
        <v>3.3686701093307001E-4</v>
      </c>
    </row>
    <row r="175" spans="2:15" s="140" customFormat="1">
      <c r="B175" s="87" t="s">
        <v>1576</v>
      </c>
      <c r="C175" s="84" t="s">
        <v>1577</v>
      </c>
      <c r="D175" s="97" t="s">
        <v>1474</v>
      </c>
      <c r="E175" s="97" t="s">
        <v>963</v>
      </c>
      <c r="F175" s="84"/>
      <c r="G175" s="97" t="s">
        <v>1025</v>
      </c>
      <c r="H175" s="97" t="s">
        <v>181</v>
      </c>
      <c r="I175" s="94">
        <v>127921</v>
      </c>
      <c r="J175" s="96">
        <v>5206</v>
      </c>
      <c r="K175" s="84"/>
      <c r="L175" s="94">
        <v>24960.058089999999</v>
      </c>
      <c r="M175" s="95">
        <v>5.238076725228907E-5</v>
      </c>
      <c r="N175" s="95">
        <f t="shared" si="4"/>
        <v>3.209951233839459E-3</v>
      </c>
      <c r="O175" s="95">
        <f>L175/'סכום נכסי הקרן'!$C$42</f>
        <v>3.8086278458068898E-4</v>
      </c>
    </row>
    <row r="176" spans="2:15" s="140" customFormat="1">
      <c r="B176" s="87" t="s">
        <v>1578</v>
      </c>
      <c r="C176" s="84" t="s">
        <v>1579</v>
      </c>
      <c r="D176" s="97" t="s">
        <v>1471</v>
      </c>
      <c r="E176" s="97" t="s">
        <v>963</v>
      </c>
      <c r="F176" s="84"/>
      <c r="G176" s="97" t="s">
        <v>1156</v>
      </c>
      <c r="H176" s="97" t="s">
        <v>181</v>
      </c>
      <c r="I176" s="94">
        <v>44016</v>
      </c>
      <c r="J176" s="96">
        <v>2706</v>
      </c>
      <c r="K176" s="84"/>
      <c r="L176" s="94">
        <v>4464.1414399999994</v>
      </c>
      <c r="M176" s="95">
        <v>8.0730992579630326E-5</v>
      </c>
      <c r="N176" s="95">
        <f t="shared" si="4"/>
        <v>5.7410428580304072E-4</v>
      </c>
      <c r="O176" s="95">
        <f>L176/'סכום נכסי הקרן'!$C$42</f>
        <v>6.8117843855564783E-5</v>
      </c>
    </row>
    <row r="177" spans="2:15" s="140" customFormat="1">
      <c r="B177" s="87" t="s">
        <v>1580</v>
      </c>
      <c r="C177" s="84" t="s">
        <v>1581</v>
      </c>
      <c r="D177" s="97" t="s">
        <v>30</v>
      </c>
      <c r="E177" s="97" t="s">
        <v>963</v>
      </c>
      <c r="F177" s="84"/>
      <c r="G177" s="97" t="s">
        <v>991</v>
      </c>
      <c r="H177" s="97" t="s">
        <v>183</v>
      </c>
      <c r="I177" s="94">
        <v>100802</v>
      </c>
      <c r="J177" s="96">
        <v>2391</v>
      </c>
      <c r="K177" s="84"/>
      <c r="L177" s="94">
        <v>10343.510559999999</v>
      </c>
      <c r="M177" s="95">
        <v>8.1521592394304083E-5</v>
      </c>
      <c r="N177" s="95">
        <f t="shared" si="4"/>
        <v>1.3302118274158021E-3</v>
      </c>
      <c r="O177" s="95">
        <f>L177/'סכום נכסי הקרן'!$C$42</f>
        <v>1.5783049142019691E-4</v>
      </c>
    </row>
    <row r="178" spans="2:15" s="140" customFormat="1">
      <c r="B178" s="87" t="s">
        <v>1582</v>
      </c>
      <c r="C178" s="84" t="s">
        <v>1583</v>
      </c>
      <c r="D178" s="97" t="s">
        <v>30</v>
      </c>
      <c r="E178" s="97" t="s">
        <v>963</v>
      </c>
      <c r="F178" s="84"/>
      <c r="G178" s="97" t="s">
        <v>1066</v>
      </c>
      <c r="H178" s="97" t="s">
        <v>183</v>
      </c>
      <c r="I178" s="94">
        <v>86778</v>
      </c>
      <c r="J178" s="96">
        <v>4000</v>
      </c>
      <c r="K178" s="84"/>
      <c r="L178" s="94">
        <v>14896.658599999999</v>
      </c>
      <c r="M178" s="95">
        <v>2.4311509048716604E-4</v>
      </c>
      <c r="N178" s="95">
        <f t="shared" si="4"/>
        <v>1.9157626749399599E-3</v>
      </c>
      <c r="O178" s="95">
        <f>L178/'סכום נכסי הקרן'!$C$42</f>
        <v>2.27306477207957E-4</v>
      </c>
    </row>
    <row r="179" spans="2:15" s="140" customFormat="1">
      <c r="B179" s="87" t="s">
        <v>1584</v>
      </c>
      <c r="C179" s="84" t="s">
        <v>1585</v>
      </c>
      <c r="D179" s="97" t="s">
        <v>30</v>
      </c>
      <c r="E179" s="97" t="s">
        <v>963</v>
      </c>
      <c r="F179" s="84"/>
      <c r="G179" s="97" t="s">
        <v>1532</v>
      </c>
      <c r="H179" s="97" t="s">
        <v>183</v>
      </c>
      <c r="I179" s="94">
        <v>49947</v>
      </c>
      <c r="J179" s="96">
        <v>7296</v>
      </c>
      <c r="K179" s="84"/>
      <c r="L179" s="94">
        <v>15639.161720000002</v>
      </c>
      <c r="M179" s="95">
        <v>5.0966326530612249E-4</v>
      </c>
      <c r="N179" s="95">
        <f t="shared" si="4"/>
        <v>2.0112511869289822E-3</v>
      </c>
      <c r="O179" s="95">
        <f>L179/'סכום נכסי הקרן'!$C$42</f>
        <v>2.3863625075349007E-4</v>
      </c>
    </row>
    <row r="180" spans="2:15" s="140" customFormat="1">
      <c r="B180" s="87" t="s">
        <v>1586</v>
      </c>
      <c r="C180" s="84" t="s">
        <v>1587</v>
      </c>
      <c r="D180" s="97" t="s">
        <v>143</v>
      </c>
      <c r="E180" s="97" t="s">
        <v>963</v>
      </c>
      <c r="F180" s="84"/>
      <c r="G180" s="97" t="s">
        <v>965</v>
      </c>
      <c r="H180" s="97" t="s">
        <v>184</v>
      </c>
      <c r="I180" s="94">
        <v>722390.40089999989</v>
      </c>
      <c r="J180" s="96">
        <v>628.29999999999995</v>
      </c>
      <c r="K180" s="84"/>
      <c r="L180" s="94">
        <v>21756.182725837003</v>
      </c>
      <c r="M180" s="95">
        <v>4.7167963982471537E-3</v>
      </c>
      <c r="N180" s="95">
        <f t="shared" si="4"/>
        <v>2.7979215966815571E-3</v>
      </c>
      <c r="O180" s="95">
        <f>L180/'סכום נכסי הקרן'!$C$42</f>
        <v>3.3197520233850411E-4</v>
      </c>
    </row>
    <row r="181" spans="2:15" s="140" customFormat="1">
      <c r="B181" s="87" t="s">
        <v>1588</v>
      </c>
      <c r="C181" s="84" t="s">
        <v>1589</v>
      </c>
      <c r="D181" s="97" t="s">
        <v>30</v>
      </c>
      <c r="E181" s="97" t="s">
        <v>963</v>
      </c>
      <c r="F181" s="84"/>
      <c r="G181" s="97" t="s">
        <v>1044</v>
      </c>
      <c r="H181" s="97" t="s">
        <v>188</v>
      </c>
      <c r="I181" s="94">
        <v>850796</v>
      </c>
      <c r="J181" s="96">
        <v>7792</v>
      </c>
      <c r="K181" s="84"/>
      <c r="L181" s="94">
        <v>27770.56681</v>
      </c>
      <c r="M181" s="95">
        <v>2.7691614904953822E-4</v>
      </c>
      <c r="N181" s="95">
        <f t="shared" si="4"/>
        <v>3.5713925374193964E-3</v>
      </c>
      <c r="O181" s="95">
        <f>L181/'סכום נכסי הקרן'!$C$42</f>
        <v>4.2374802841016392E-4</v>
      </c>
    </row>
    <row r="182" spans="2:15" s="140" customFormat="1">
      <c r="B182" s="87" t="s">
        <v>1590</v>
      </c>
      <c r="C182" s="84" t="s">
        <v>1591</v>
      </c>
      <c r="D182" s="97" t="s">
        <v>1471</v>
      </c>
      <c r="E182" s="97" t="s">
        <v>963</v>
      </c>
      <c r="F182" s="84"/>
      <c r="G182" s="97" t="s">
        <v>981</v>
      </c>
      <c r="H182" s="97" t="s">
        <v>181</v>
      </c>
      <c r="I182" s="94">
        <v>29941</v>
      </c>
      <c r="J182" s="96">
        <v>11265</v>
      </c>
      <c r="K182" s="84"/>
      <c r="L182" s="94">
        <v>12641.45549</v>
      </c>
      <c r="M182" s="95">
        <v>2.1987240438886205E-4</v>
      </c>
      <c r="N182" s="95">
        <f t="shared" si="4"/>
        <v>1.6257356253473409E-3</v>
      </c>
      <c r="O182" s="95">
        <f>L182/'סכום נכסי הקרן'!$C$42</f>
        <v>1.928945806822134E-4</v>
      </c>
    </row>
    <row r="183" spans="2:15" s="140" customFormat="1">
      <c r="B183" s="87" t="s">
        <v>1592</v>
      </c>
      <c r="C183" s="84" t="s">
        <v>1593</v>
      </c>
      <c r="D183" s="97" t="s">
        <v>1471</v>
      </c>
      <c r="E183" s="97" t="s">
        <v>963</v>
      </c>
      <c r="F183" s="84"/>
      <c r="G183" s="97" t="s">
        <v>1044</v>
      </c>
      <c r="H183" s="97" t="s">
        <v>181</v>
      </c>
      <c r="I183" s="94">
        <v>148751</v>
      </c>
      <c r="J183" s="96">
        <v>13109</v>
      </c>
      <c r="K183" s="84"/>
      <c r="L183" s="94">
        <v>73085.132660000003</v>
      </c>
      <c r="M183" s="95">
        <v>6.1915959241767661E-5</v>
      </c>
      <c r="N183" s="95">
        <f t="shared" si="4"/>
        <v>9.3990050388255159E-3</v>
      </c>
      <c r="O183" s="95">
        <f>L183/'סכום נכסי הקרן'!$C$42</f>
        <v>1.1151980109969633E-3</v>
      </c>
    </row>
    <row r="184" spans="2:15" s="140" customFormat="1">
      <c r="B184" s="87" t="s">
        <v>1594</v>
      </c>
      <c r="C184" s="84" t="s">
        <v>1595</v>
      </c>
      <c r="D184" s="97" t="s">
        <v>30</v>
      </c>
      <c r="E184" s="97" t="s">
        <v>963</v>
      </c>
      <c r="F184" s="84"/>
      <c r="G184" s="97" t="s">
        <v>1066</v>
      </c>
      <c r="H184" s="97" t="s">
        <v>183</v>
      </c>
      <c r="I184" s="94">
        <v>19517</v>
      </c>
      <c r="J184" s="96">
        <v>11300</v>
      </c>
      <c r="K184" s="84"/>
      <c r="L184" s="94">
        <v>9464.7847700000002</v>
      </c>
      <c r="M184" s="95">
        <v>2.5590866180998345E-4</v>
      </c>
      <c r="N184" s="95">
        <f t="shared" si="4"/>
        <v>1.2172046010845811E-3</v>
      </c>
      <c r="O184" s="95">
        <f>L184/'סכום נכסי הקרן'!$C$42</f>
        <v>1.4442211111693356E-4</v>
      </c>
    </row>
    <row r="185" spans="2:15" s="140" customFormat="1">
      <c r="B185" s="87" t="s">
        <v>1596</v>
      </c>
      <c r="C185" s="84" t="s">
        <v>1597</v>
      </c>
      <c r="D185" s="97" t="s">
        <v>1474</v>
      </c>
      <c r="E185" s="97" t="s">
        <v>963</v>
      </c>
      <c r="F185" s="84"/>
      <c r="G185" s="97" t="s">
        <v>1011</v>
      </c>
      <c r="H185" s="97" t="s">
        <v>181</v>
      </c>
      <c r="I185" s="94">
        <v>40598</v>
      </c>
      <c r="J185" s="96">
        <v>16705</v>
      </c>
      <c r="K185" s="84"/>
      <c r="L185" s="94">
        <v>25418.545829999999</v>
      </c>
      <c r="M185" s="95">
        <v>1.0914211309647826E-4</v>
      </c>
      <c r="N185" s="95">
        <f t="shared" si="4"/>
        <v>3.268914369318014E-3</v>
      </c>
      <c r="O185" s="95">
        <f>L185/'סכום נכסי הקרן'!$C$42</f>
        <v>3.8785879864134808E-4</v>
      </c>
    </row>
    <row r="186" spans="2:15" s="140" customFormat="1">
      <c r="B186" s="87" t="s">
        <v>1598</v>
      </c>
      <c r="C186" s="84" t="s">
        <v>1599</v>
      </c>
      <c r="D186" s="97" t="s">
        <v>144</v>
      </c>
      <c r="E186" s="97" t="s">
        <v>963</v>
      </c>
      <c r="F186" s="84"/>
      <c r="G186" s="97" t="s">
        <v>965</v>
      </c>
      <c r="H186" s="97" t="s">
        <v>191</v>
      </c>
      <c r="I186" s="94">
        <v>335325</v>
      </c>
      <c r="J186" s="96">
        <v>981.7</v>
      </c>
      <c r="K186" s="84"/>
      <c r="L186" s="94">
        <v>11229.609050000001</v>
      </c>
      <c r="M186" s="95">
        <v>2.2930970956086601E-4</v>
      </c>
      <c r="N186" s="95">
        <f t="shared" si="4"/>
        <v>1.4441672088905887E-3</v>
      </c>
      <c r="O186" s="95">
        <f>L186/'סכום נכסי הקרן'!$C$42</f>
        <v>1.7135137094288332E-4</v>
      </c>
    </row>
    <row r="187" spans="2:15" s="140" customFormat="1">
      <c r="B187" s="87" t="s">
        <v>1600</v>
      </c>
      <c r="C187" s="84" t="s">
        <v>1601</v>
      </c>
      <c r="D187" s="97" t="s">
        <v>1474</v>
      </c>
      <c r="E187" s="97" t="s">
        <v>963</v>
      </c>
      <c r="F187" s="84"/>
      <c r="G187" s="97" t="s">
        <v>1025</v>
      </c>
      <c r="H187" s="97" t="s">
        <v>181</v>
      </c>
      <c r="I187" s="94">
        <v>167528</v>
      </c>
      <c r="J187" s="96">
        <v>9762</v>
      </c>
      <c r="K187" s="84"/>
      <c r="L187" s="94">
        <v>61295.10444000001</v>
      </c>
      <c r="M187" s="95">
        <v>5.0378137876487419E-5</v>
      </c>
      <c r="N187" s="95">
        <f t="shared" si="4"/>
        <v>7.8827659541515337E-3</v>
      </c>
      <c r="O187" s="95">
        <f>L187/'סכום נכסי הקרן'!$C$42</f>
        <v>9.3529526550002349E-4</v>
      </c>
    </row>
    <row r="188" spans="2:15" s="140" customFormat="1">
      <c r="B188" s="87" t="s">
        <v>1602</v>
      </c>
      <c r="C188" s="84" t="s">
        <v>1603</v>
      </c>
      <c r="D188" s="97" t="s">
        <v>30</v>
      </c>
      <c r="E188" s="97" t="s">
        <v>963</v>
      </c>
      <c r="F188" s="84"/>
      <c r="G188" s="97" t="s">
        <v>1073</v>
      </c>
      <c r="H188" s="97" t="s">
        <v>183</v>
      </c>
      <c r="I188" s="94">
        <v>92611</v>
      </c>
      <c r="J188" s="96">
        <v>1572</v>
      </c>
      <c r="K188" s="84"/>
      <c r="L188" s="94">
        <v>6247.9040500000001</v>
      </c>
      <c r="M188" s="95">
        <v>4.8386102403343782E-4</v>
      </c>
      <c r="N188" s="95">
        <f t="shared" si="4"/>
        <v>8.0350242943717667E-4</v>
      </c>
      <c r="O188" s="95">
        <f>L188/'סכום נכסי הקרן'!$C$42</f>
        <v>9.5336081578645257E-5</v>
      </c>
    </row>
    <row r="189" spans="2:15" s="140" customFormat="1">
      <c r="B189" s="87" t="s">
        <v>1604</v>
      </c>
      <c r="C189" s="84" t="s">
        <v>1605</v>
      </c>
      <c r="D189" s="97" t="s">
        <v>1474</v>
      </c>
      <c r="E189" s="97" t="s">
        <v>963</v>
      </c>
      <c r="F189" s="84"/>
      <c r="G189" s="97" t="s">
        <v>995</v>
      </c>
      <c r="H189" s="97" t="s">
        <v>181</v>
      </c>
      <c r="I189" s="94">
        <v>33928</v>
      </c>
      <c r="J189" s="96">
        <v>18865</v>
      </c>
      <c r="K189" s="84"/>
      <c r="L189" s="94">
        <v>23989.138480000001</v>
      </c>
      <c r="M189" s="95">
        <v>3.3232396198664835E-5</v>
      </c>
      <c r="N189" s="95">
        <f t="shared" si="4"/>
        <v>3.0850875580883575E-3</v>
      </c>
      <c r="O189" s="95">
        <f>L189/'סכום נכסי הקרן'!$C$42</f>
        <v>3.6604762890536039E-4</v>
      </c>
    </row>
    <row r="190" spans="2:15" s="140" customFormat="1">
      <c r="B190" s="87" t="s">
        <v>1606</v>
      </c>
      <c r="C190" s="84" t="s">
        <v>1607</v>
      </c>
      <c r="D190" s="97" t="s">
        <v>1474</v>
      </c>
      <c r="E190" s="97" t="s">
        <v>963</v>
      </c>
      <c r="F190" s="84"/>
      <c r="G190" s="97" t="s">
        <v>1031</v>
      </c>
      <c r="H190" s="97" t="s">
        <v>181</v>
      </c>
      <c r="I190" s="94">
        <v>36759</v>
      </c>
      <c r="J190" s="96">
        <v>7641</v>
      </c>
      <c r="K190" s="94">
        <v>75.77500000000002</v>
      </c>
      <c r="L190" s="94">
        <v>10602.98943</v>
      </c>
      <c r="M190" s="95">
        <v>1.4136029917206219E-5</v>
      </c>
      <c r="N190" s="95">
        <f t="shared" si="4"/>
        <v>1.363581722466065E-3</v>
      </c>
      <c r="O190" s="95">
        <f>L190/'סכום נכסי הקרן'!$C$42</f>
        <v>1.6178985099426956E-4</v>
      </c>
    </row>
    <row r="191" spans="2:15" s="140" customFormat="1">
      <c r="B191" s="87" t="s">
        <v>1608</v>
      </c>
      <c r="C191" s="84" t="s">
        <v>1609</v>
      </c>
      <c r="D191" s="97" t="s">
        <v>1471</v>
      </c>
      <c r="E191" s="97" t="s">
        <v>963</v>
      </c>
      <c r="F191" s="84"/>
      <c r="G191" s="97" t="s">
        <v>1034</v>
      </c>
      <c r="H191" s="97" t="s">
        <v>181</v>
      </c>
      <c r="I191" s="94">
        <v>195286</v>
      </c>
      <c r="J191" s="96">
        <v>10157</v>
      </c>
      <c r="K191" s="84"/>
      <c r="L191" s="94">
        <v>74342.32591</v>
      </c>
      <c r="M191" s="95">
        <v>2.5266937383171489E-5</v>
      </c>
      <c r="N191" s="95">
        <f t="shared" si="4"/>
        <v>9.5606845112634793E-3</v>
      </c>
      <c r="O191" s="95">
        <f>L191/'סכום נכסי הקרן'!$C$42</f>
        <v>1.1343813846984403E-3</v>
      </c>
    </row>
    <row r="192" spans="2:15" s="140" customFormat="1">
      <c r="B192" s="87" t="s">
        <v>1610</v>
      </c>
      <c r="C192" s="84" t="s">
        <v>1611</v>
      </c>
      <c r="D192" s="97" t="s">
        <v>1474</v>
      </c>
      <c r="E192" s="97" t="s">
        <v>963</v>
      </c>
      <c r="F192" s="84"/>
      <c r="G192" s="97" t="s">
        <v>1011</v>
      </c>
      <c r="H192" s="97" t="s">
        <v>181</v>
      </c>
      <c r="I192" s="94">
        <v>13221</v>
      </c>
      <c r="J192" s="96">
        <v>14004</v>
      </c>
      <c r="K192" s="84"/>
      <c r="L192" s="94">
        <v>6939.3052200000002</v>
      </c>
      <c r="M192" s="95">
        <v>6.9003131524008349E-5</v>
      </c>
      <c r="N192" s="95">
        <f t="shared" si="4"/>
        <v>8.9241905097375515E-4</v>
      </c>
      <c r="O192" s="95">
        <f>L192/'סכום נכסי הקרן'!$C$42</f>
        <v>1.058860960825797E-4</v>
      </c>
    </row>
    <row r="193" spans="2:15" s="140" customFormat="1">
      <c r="B193" s="87" t="s">
        <v>1612</v>
      </c>
      <c r="C193" s="84" t="s">
        <v>1613</v>
      </c>
      <c r="D193" s="97" t="s">
        <v>1474</v>
      </c>
      <c r="E193" s="97" t="s">
        <v>963</v>
      </c>
      <c r="F193" s="84"/>
      <c r="G193" s="97" t="s">
        <v>1073</v>
      </c>
      <c r="H193" s="97" t="s">
        <v>181</v>
      </c>
      <c r="I193" s="94">
        <v>69245</v>
      </c>
      <c r="J193" s="96">
        <v>2921</v>
      </c>
      <c r="K193" s="84"/>
      <c r="L193" s="94">
        <v>7580.8789000000006</v>
      </c>
      <c r="M193" s="95">
        <v>1.7963780509711928E-4</v>
      </c>
      <c r="N193" s="95">
        <f t="shared" si="4"/>
        <v>9.7492768209509102E-4</v>
      </c>
      <c r="O193" s="95">
        <f>L193/'סכום נכסי הקרן'!$C$42</f>
        <v>1.1567579839005859E-4</v>
      </c>
    </row>
    <row r="194" spans="2:15" s="140" customFormat="1">
      <c r="B194" s="87" t="s">
        <v>1614</v>
      </c>
      <c r="C194" s="84" t="s">
        <v>1615</v>
      </c>
      <c r="D194" s="97" t="s">
        <v>1471</v>
      </c>
      <c r="E194" s="97" t="s">
        <v>963</v>
      </c>
      <c r="F194" s="84"/>
      <c r="G194" s="97" t="s">
        <v>1037</v>
      </c>
      <c r="H194" s="97" t="s">
        <v>181</v>
      </c>
      <c r="I194" s="94">
        <v>460953.87486000004</v>
      </c>
      <c r="J194" s="96">
        <v>2740</v>
      </c>
      <c r="K194" s="84"/>
      <c r="L194" s="94">
        <v>47337.750369519985</v>
      </c>
      <c r="M194" s="95">
        <v>8.9395989753465245E-4</v>
      </c>
      <c r="N194" s="95">
        <f t="shared" si="4"/>
        <v>6.0878011444493799E-3</v>
      </c>
      <c r="O194" s="95">
        <f>L194/'סכום נכסי הקרן'!$C$42</f>
        <v>7.2232153292720654E-4</v>
      </c>
    </row>
    <row r="195" spans="2:15" s="140" customFormat="1">
      <c r="B195" s="87" t="s">
        <v>1616</v>
      </c>
      <c r="C195" s="84" t="s">
        <v>1617</v>
      </c>
      <c r="D195" s="97" t="s">
        <v>1471</v>
      </c>
      <c r="E195" s="97" t="s">
        <v>963</v>
      </c>
      <c r="F195" s="84"/>
      <c r="G195" s="97" t="s">
        <v>1034</v>
      </c>
      <c r="H195" s="97" t="s">
        <v>181</v>
      </c>
      <c r="I195" s="94">
        <v>18957</v>
      </c>
      <c r="J195" s="96">
        <v>26766</v>
      </c>
      <c r="K195" s="84"/>
      <c r="L195" s="94">
        <v>19017.466770000003</v>
      </c>
      <c r="M195" s="95">
        <v>4.3470883468485315E-5</v>
      </c>
      <c r="N195" s="95">
        <f t="shared" si="4"/>
        <v>2.4457130950075617E-3</v>
      </c>
      <c r="O195" s="95">
        <f>L195/'סכום נכסי הקרן'!$C$42</f>
        <v>2.9018543641109464E-4</v>
      </c>
    </row>
    <row r="196" spans="2:15" s="140" customFormat="1">
      <c r="B196" s="87" t="s">
        <v>1618</v>
      </c>
      <c r="C196" s="84" t="s">
        <v>1619</v>
      </c>
      <c r="D196" s="97" t="s">
        <v>1474</v>
      </c>
      <c r="E196" s="97" t="s">
        <v>963</v>
      </c>
      <c r="F196" s="84"/>
      <c r="G196" s="97" t="s">
        <v>1114</v>
      </c>
      <c r="H196" s="97" t="s">
        <v>181</v>
      </c>
      <c r="I196" s="94">
        <v>60548</v>
      </c>
      <c r="J196" s="96">
        <v>7414</v>
      </c>
      <c r="K196" s="94">
        <v>25.037769999999998</v>
      </c>
      <c r="L196" s="94">
        <v>16849.917410000002</v>
      </c>
      <c r="M196" s="95">
        <v>4.7560748196520119E-5</v>
      </c>
      <c r="N196" s="95">
        <f t="shared" si="4"/>
        <v>2.1669586258692272E-3</v>
      </c>
      <c r="O196" s="95">
        <f>L196/'סכום נכסי הקרן'!$C$42</f>
        <v>2.5711103882800426E-4</v>
      </c>
    </row>
    <row r="197" spans="2:15" s="140" customFormat="1">
      <c r="B197" s="87" t="s">
        <v>1620</v>
      </c>
      <c r="C197" s="84" t="s">
        <v>1621</v>
      </c>
      <c r="D197" s="97" t="s">
        <v>30</v>
      </c>
      <c r="E197" s="97" t="s">
        <v>963</v>
      </c>
      <c r="F197" s="84"/>
      <c r="G197" s="97" t="s">
        <v>1044</v>
      </c>
      <c r="H197" s="97" t="s">
        <v>183</v>
      </c>
      <c r="I197" s="94">
        <v>502412</v>
      </c>
      <c r="J197" s="96">
        <v>503</v>
      </c>
      <c r="K197" s="84"/>
      <c r="L197" s="94">
        <v>10845.441239999998</v>
      </c>
      <c r="M197" s="95">
        <v>8.9144595298872018E-5</v>
      </c>
      <c r="N197" s="95">
        <f t="shared" si="4"/>
        <v>1.3947618777305237E-3</v>
      </c>
      <c r="O197" s="95">
        <f>L197/'סכום נכסי הקרן'!$C$42</f>
        <v>1.6548939653019215E-4</v>
      </c>
    </row>
    <row r="198" spans="2:15" s="140" customFormat="1">
      <c r="B198" s="87" t="s">
        <v>1622</v>
      </c>
      <c r="C198" s="84" t="s">
        <v>1623</v>
      </c>
      <c r="D198" s="97" t="s">
        <v>1474</v>
      </c>
      <c r="E198" s="97" t="s">
        <v>963</v>
      </c>
      <c r="F198" s="84"/>
      <c r="G198" s="97" t="s">
        <v>1073</v>
      </c>
      <c r="H198" s="97" t="s">
        <v>181</v>
      </c>
      <c r="I198" s="94">
        <v>96585</v>
      </c>
      <c r="J198" s="96">
        <v>4700</v>
      </c>
      <c r="K198" s="94">
        <v>155.66023999999999</v>
      </c>
      <c r="L198" s="94">
        <v>17169.687489999997</v>
      </c>
      <c r="M198" s="95">
        <v>1.5764919295046999E-4</v>
      </c>
      <c r="N198" s="95">
        <f t="shared" si="4"/>
        <v>2.2080821825188075E-3</v>
      </c>
      <c r="O198" s="95">
        <f>L198/'סכום נכסי הקרן'!$C$42</f>
        <v>2.6199037535259279E-4</v>
      </c>
    </row>
    <row r="199" spans="2:15" s="140" customFormat="1">
      <c r="B199" s="87" t="s">
        <v>1505</v>
      </c>
      <c r="C199" s="84" t="s">
        <v>1506</v>
      </c>
      <c r="D199" s="97" t="s">
        <v>1474</v>
      </c>
      <c r="E199" s="97" t="s">
        <v>963</v>
      </c>
      <c r="F199" s="84"/>
      <c r="G199" s="97" t="s">
        <v>208</v>
      </c>
      <c r="H199" s="97" t="s">
        <v>181</v>
      </c>
      <c r="I199" s="94">
        <v>350654.34459699993</v>
      </c>
      <c r="J199" s="96">
        <v>5230</v>
      </c>
      <c r="K199" s="84"/>
      <c r="L199" s="94">
        <v>68735.404888028977</v>
      </c>
      <c r="M199" s="95">
        <v>6.9200099895762026E-3</v>
      </c>
      <c r="N199" s="95">
        <f t="shared" si="4"/>
        <v>8.839614753027341E-3</v>
      </c>
      <c r="O199" s="95">
        <f>L199/'סכום נכסי הקרן'!$C$42</f>
        <v>1.04882599273373E-3</v>
      </c>
    </row>
    <row r="200" spans="2:15" s="140" customFormat="1">
      <c r="B200" s="87" t="s">
        <v>1624</v>
      </c>
      <c r="C200" s="84" t="s">
        <v>1625</v>
      </c>
      <c r="D200" s="97" t="s">
        <v>1474</v>
      </c>
      <c r="E200" s="97" t="s">
        <v>963</v>
      </c>
      <c r="F200" s="84"/>
      <c r="G200" s="97" t="s">
        <v>1044</v>
      </c>
      <c r="H200" s="97" t="s">
        <v>181</v>
      </c>
      <c r="I200" s="94">
        <v>21534.113855999996</v>
      </c>
      <c r="J200" s="96">
        <v>18835</v>
      </c>
      <c r="K200" s="84"/>
      <c r="L200" s="94">
        <v>15201.701891802999</v>
      </c>
      <c r="M200" s="95">
        <v>2.2695948989506521E-4</v>
      </c>
      <c r="N200" s="95">
        <f t="shared" si="4"/>
        <v>1.9549923148457177E-3</v>
      </c>
      <c r="O200" s="95">
        <f>L200/'סכום נכסי הקרן'!$C$42</f>
        <v>2.3196109928915707E-4</v>
      </c>
    </row>
    <row r="201" spans="2:15" s="140" customFormat="1">
      <c r="B201" s="87" t="s">
        <v>1626</v>
      </c>
      <c r="C201" s="84" t="s">
        <v>1627</v>
      </c>
      <c r="D201" s="97" t="s">
        <v>1471</v>
      </c>
      <c r="E201" s="97" t="s">
        <v>963</v>
      </c>
      <c r="F201" s="84"/>
      <c r="G201" s="97" t="s">
        <v>1044</v>
      </c>
      <c r="H201" s="97" t="s">
        <v>181</v>
      </c>
      <c r="I201" s="94">
        <v>43047</v>
      </c>
      <c r="J201" s="96">
        <v>8409</v>
      </c>
      <c r="K201" s="84"/>
      <c r="L201" s="94">
        <v>13567.09374</v>
      </c>
      <c r="M201" s="95">
        <v>3.6542444821731746E-5</v>
      </c>
      <c r="N201" s="95">
        <f t="shared" si="4"/>
        <v>1.7447759589861037E-3</v>
      </c>
      <c r="O201" s="95">
        <f>L201/'סכום נכסי הקרן'!$C$42</f>
        <v>2.0701879305937281E-4</v>
      </c>
    </row>
    <row r="202" spans="2:15" s="140" customFormat="1">
      <c r="B202" s="87" t="s">
        <v>1509</v>
      </c>
      <c r="C202" s="84" t="s">
        <v>1510</v>
      </c>
      <c r="D202" s="97" t="s">
        <v>1471</v>
      </c>
      <c r="E202" s="97" t="s">
        <v>963</v>
      </c>
      <c r="F202" s="84"/>
      <c r="G202" s="97" t="s">
        <v>534</v>
      </c>
      <c r="H202" s="97" t="s">
        <v>181</v>
      </c>
      <c r="I202" s="94">
        <v>260084.28000799994</v>
      </c>
      <c r="J202" s="96">
        <v>3875</v>
      </c>
      <c r="K202" s="84"/>
      <c r="L202" s="94">
        <v>37773.340405329007</v>
      </c>
      <c r="M202" s="95">
        <v>1.9144037699648825E-3</v>
      </c>
      <c r="N202" s="95">
        <f t="shared" si="4"/>
        <v>4.8577843930940846E-3</v>
      </c>
      <c r="O202" s="95">
        <f>L202/'סכום נכסי הקרן'!$C$42</f>
        <v>5.7637925191574978E-4</v>
      </c>
    </row>
    <row r="203" spans="2:15" s="140" customFormat="1">
      <c r="B203" s="87" t="s">
        <v>1628</v>
      </c>
      <c r="C203" s="84" t="s">
        <v>1629</v>
      </c>
      <c r="D203" s="97" t="s">
        <v>1474</v>
      </c>
      <c r="E203" s="97" t="s">
        <v>963</v>
      </c>
      <c r="F203" s="84"/>
      <c r="G203" s="97" t="s">
        <v>1031</v>
      </c>
      <c r="H203" s="97" t="s">
        <v>181</v>
      </c>
      <c r="I203" s="94">
        <v>157620</v>
      </c>
      <c r="J203" s="96">
        <v>4365</v>
      </c>
      <c r="K203" s="84"/>
      <c r="L203" s="94">
        <v>25786.663510000002</v>
      </c>
      <c r="M203" s="95">
        <v>2.726765733040129E-5</v>
      </c>
      <c r="N203" s="95">
        <f t="shared" si="4"/>
        <v>3.3162555973253131E-3</v>
      </c>
      <c r="O203" s="95">
        <f>L203/'סכום נכסי הקרן'!$C$42</f>
        <v>3.9347586588344536E-4</v>
      </c>
    </row>
    <row r="204" spans="2:15" s="140" customFormat="1">
      <c r="B204" s="87" t="s">
        <v>1630</v>
      </c>
      <c r="C204" s="84" t="s">
        <v>1631</v>
      </c>
      <c r="D204" s="97" t="s">
        <v>1474</v>
      </c>
      <c r="E204" s="97" t="s">
        <v>963</v>
      </c>
      <c r="F204" s="84"/>
      <c r="G204" s="97" t="s">
        <v>1066</v>
      </c>
      <c r="H204" s="97" t="s">
        <v>181</v>
      </c>
      <c r="I204" s="94">
        <v>169250</v>
      </c>
      <c r="J204" s="96">
        <v>5872</v>
      </c>
      <c r="K204" s="84"/>
      <c r="L204" s="94">
        <v>37248.973270000002</v>
      </c>
      <c r="M204" s="95">
        <v>2.6885794870026722E-4</v>
      </c>
      <c r="N204" s="95">
        <f t="shared" si="4"/>
        <v>4.7903489357339693E-3</v>
      </c>
      <c r="O204" s="95">
        <f>L204/'סכום נכסי הקרן'!$C$42</f>
        <v>5.6837799139849098E-4</v>
      </c>
    </row>
    <row r="205" spans="2:15" s="140" customFormat="1">
      <c r="B205" s="87" t="s">
        <v>1632</v>
      </c>
      <c r="C205" s="84" t="s">
        <v>1633</v>
      </c>
      <c r="D205" s="97" t="s">
        <v>143</v>
      </c>
      <c r="E205" s="97" t="s">
        <v>963</v>
      </c>
      <c r="F205" s="84"/>
      <c r="G205" s="97" t="s">
        <v>1073</v>
      </c>
      <c r="H205" s="97" t="s">
        <v>184</v>
      </c>
      <c r="I205" s="94">
        <v>42068</v>
      </c>
      <c r="J205" s="96">
        <v>3730</v>
      </c>
      <c r="K205" s="84"/>
      <c r="L205" s="94">
        <v>7521.4984199999999</v>
      </c>
      <c r="M205" s="95">
        <v>3.2913903756880274E-5</v>
      </c>
      <c r="N205" s="95">
        <f t="shared" si="4"/>
        <v>9.6729114357604212E-4</v>
      </c>
      <c r="O205" s="95">
        <f>L205/'סכום נכסי הקרן'!$C$42</f>
        <v>1.1476971816857069E-4</v>
      </c>
    </row>
    <row r="206" spans="2:15" s="140" customFormat="1">
      <c r="B206" s="87" t="s">
        <v>1634</v>
      </c>
      <c r="C206" s="84" t="s">
        <v>1635</v>
      </c>
      <c r="D206" s="97" t="s">
        <v>143</v>
      </c>
      <c r="E206" s="97" t="s">
        <v>963</v>
      </c>
      <c r="F206" s="84"/>
      <c r="G206" s="97" t="s">
        <v>965</v>
      </c>
      <c r="H206" s="97" t="s">
        <v>184</v>
      </c>
      <c r="I206" s="94">
        <v>137592</v>
      </c>
      <c r="J206" s="96">
        <v>2307.5</v>
      </c>
      <c r="K206" s="84"/>
      <c r="L206" s="94">
        <v>15218.735389999996</v>
      </c>
      <c r="M206" s="95">
        <v>3.0768237541398743E-5</v>
      </c>
      <c r="N206" s="95">
        <f t="shared" si="4"/>
        <v>1.9571828826062932E-3</v>
      </c>
      <c r="O206" s="95">
        <f>L206/'סכום נכסי הקרן'!$C$42</f>
        <v>2.3222101156704787E-4</v>
      </c>
    </row>
    <row r="207" spans="2:15" s="140" customFormat="1">
      <c r="B207" s="87" t="s">
        <v>1636</v>
      </c>
      <c r="C207" s="84" t="s">
        <v>1637</v>
      </c>
      <c r="D207" s="97" t="s">
        <v>1474</v>
      </c>
      <c r="E207" s="97" t="s">
        <v>963</v>
      </c>
      <c r="F207" s="84"/>
      <c r="G207" s="97" t="s">
        <v>1011</v>
      </c>
      <c r="H207" s="97" t="s">
        <v>181</v>
      </c>
      <c r="I207" s="94">
        <v>11230</v>
      </c>
      <c r="J207" s="96">
        <v>16994</v>
      </c>
      <c r="K207" s="84"/>
      <c r="L207" s="94">
        <v>7152.7814000000008</v>
      </c>
      <c r="M207" s="95">
        <v>4.4758868074930251E-5</v>
      </c>
      <c r="N207" s="95">
        <f t="shared" si="4"/>
        <v>9.1987283833737008E-4</v>
      </c>
      <c r="O207" s="95">
        <f>L207/'סכום נכסי הקרן'!$C$42</f>
        <v>1.0914350566324982E-4</v>
      </c>
    </row>
    <row r="208" spans="2:15" s="140" customFormat="1">
      <c r="B208" s="87" t="s">
        <v>1638</v>
      </c>
      <c r="C208" s="84" t="s">
        <v>1639</v>
      </c>
      <c r="D208" s="97" t="s">
        <v>30</v>
      </c>
      <c r="E208" s="97" t="s">
        <v>963</v>
      </c>
      <c r="F208" s="84"/>
      <c r="G208" s="97" t="s">
        <v>1532</v>
      </c>
      <c r="H208" s="97" t="s">
        <v>188</v>
      </c>
      <c r="I208" s="94">
        <v>49488</v>
      </c>
      <c r="J208" s="96">
        <v>30780</v>
      </c>
      <c r="K208" s="84"/>
      <c r="L208" s="94">
        <v>6380.8550500000001</v>
      </c>
      <c r="M208" s="95">
        <v>3.7128632367411943E-4</v>
      </c>
      <c r="N208" s="95">
        <f t="shared" si="4"/>
        <v>8.206003955136727E-4</v>
      </c>
      <c r="O208" s="95">
        <f>L208/'סכום נכסי הקרן'!$C$42</f>
        <v>9.73647662832323E-5</v>
      </c>
    </row>
    <row r="209" spans="2:15" s="140" customFormat="1">
      <c r="B209" s="87" t="s">
        <v>1640</v>
      </c>
      <c r="C209" s="84" t="s">
        <v>1641</v>
      </c>
      <c r="D209" s="97" t="s">
        <v>30</v>
      </c>
      <c r="E209" s="97" t="s">
        <v>963</v>
      </c>
      <c r="F209" s="84"/>
      <c r="G209" s="97" t="s">
        <v>1532</v>
      </c>
      <c r="H209" s="97" t="s">
        <v>188</v>
      </c>
      <c r="I209" s="94">
        <v>12368</v>
      </c>
      <c r="J209" s="96">
        <v>30540</v>
      </c>
      <c r="K209" s="84"/>
      <c r="L209" s="94">
        <v>1582.2637400000003</v>
      </c>
      <c r="M209" s="84"/>
      <c r="N209" s="95">
        <f t="shared" si="4"/>
        <v>2.0348468045061502E-4</v>
      </c>
      <c r="O209" s="95">
        <f>L209/'סכום נכסי הקרן'!$C$42</f>
        <v>2.4143588600015772E-5</v>
      </c>
    </row>
    <row r="210" spans="2:15" s="140" customFormat="1">
      <c r="B210" s="87" t="s">
        <v>1515</v>
      </c>
      <c r="C210" s="84" t="s">
        <v>1516</v>
      </c>
      <c r="D210" s="97" t="s">
        <v>1471</v>
      </c>
      <c r="E210" s="97" t="s">
        <v>963</v>
      </c>
      <c r="F210" s="84"/>
      <c r="G210" s="97" t="s">
        <v>210</v>
      </c>
      <c r="H210" s="97" t="s">
        <v>181</v>
      </c>
      <c r="I210" s="94">
        <v>351172.20563299989</v>
      </c>
      <c r="J210" s="96">
        <v>1103</v>
      </c>
      <c r="K210" s="84"/>
      <c r="L210" s="94">
        <v>14517.613496826998</v>
      </c>
      <c r="M210" s="95">
        <v>7.0521725479686581E-3</v>
      </c>
      <c r="N210" s="95">
        <f t="shared" si="4"/>
        <v>1.8670161418900852E-3</v>
      </c>
      <c r="O210" s="95">
        <f>L210/'סכום נכסי הקרן'!$C$42</f>
        <v>2.2152266961601949E-4</v>
      </c>
    </row>
    <row r="211" spans="2:15" s="140" customFormat="1">
      <c r="B211" s="87" t="s">
        <v>1642</v>
      </c>
      <c r="C211" s="84" t="s">
        <v>1643</v>
      </c>
      <c r="D211" s="97" t="s">
        <v>143</v>
      </c>
      <c r="E211" s="97" t="s">
        <v>963</v>
      </c>
      <c r="F211" s="84"/>
      <c r="G211" s="97" t="s">
        <v>1066</v>
      </c>
      <c r="H211" s="97" t="s">
        <v>184</v>
      </c>
      <c r="I211" s="94">
        <v>376760</v>
      </c>
      <c r="J211" s="96">
        <v>588.6</v>
      </c>
      <c r="K211" s="84"/>
      <c r="L211" s="94">
        <v>10629.888729999999</v>
      </c>
      <c r="M211" s="95">
        <v>3.7174047681578988E-4</v>
      </c>
      <c r="N211" s="95">
        <f t="shared" si="4"/>
        <v>1.3670410670282081E-3</v>
      </c>
      <c r="O211" s="95">
        <f>L211/'סכום נכסי הקרן'!$C$42</f>
        <v>1.622003044581329E-4</v>
      </c>
    </row>
    <row r="212" spans="2:15" s="140" customFormat="1">
      <c r="B212" s="87" t="s">
        <v>1644</v>
      </c>
      <c r="C212" s="84" t="s">
        <v>1645</v>
      </c>
      <c r="D212" s="97" t="s">
        <v>30</v>
      </c>
      <c r="E212" s="97" t="s">
        <v>963</v>
      </c>
      <c r="F212" s="84"/>
      <c r="G212" s="97" t="s">
        <v>1532</v>
      </c>
      <c r="H212" s="97" t="s">
        <v>183</v>
      </c>
      <c r="I212" s="94">
        <v>25275</v>
      </c>
      <c r="J212" s="96">
        <v>9738</v>
      </c>
      <c r="K212" s="84"/>
      <c r="L212" s="94">
        <v>10562.827099999999</v>
      </c>
      <c r="M212" s="95">
        <v>2.9735294117647059E-5</v>
      </c>
      <c r="N212" s="95">
        <f t="shared" si="4"/>
        <v>1.3584167056110354E-3</v>
      </c>
      <c r="O212" s="95">
        <f>L212/'סכום נכסי הקרן'!$C$42</f>
        <v>1.6117701841255464E-4</v>
      </c>
    </row>
    <row r="213" spans="2:15" s="140" customFormat="1">
      <c r="B213" s="87" t="s">
        <v>1646</v>
      </c>
      <c r="C213" s="84" t="s">
        <v>1647</v>
      </c>
      <c r="D213" s="97" t="s">
        <v>1474</v>
      </c>
      <c r="E213" s="97" t="s">
        <v>963</v>
      </c>
      <c r="F213" s="84"/>
      <c r="G213" s="97" t="s">
        <v>1066</v>
      </c>
      <c r="H213" s="97" t="s">
        <v>181</v>
      </c>
      <c r="I213" s="94">
        <v>47877</v>
      </c>
      <c r="J213" s="96">
        <v>16799</v>
      </c>
      <c r="K213" s="84"/>
      <c r="L213" s="94">
        <v>30144.628909999999</v>
      </c>
      <c r="M213" s="95">
        <v>1.5479325875794584E-4</v>
      </c>
      <c r="N213" s="95">
        <f t="shared" si="4"/>
        <v>3.876705271052802E-3</v>
      </c>
      <c r="O213" s="95">
        <f>L213/'סכום נכסי הקרן'!$C$42</f>
        <v>4.599735812078849E-4</v>
      </c>
    </row>
    <row r="214" spans="2:15" s="140" customFormat="1">
      <c r="B214" s="87" t="s">
        <v>1648</v>
      </c>
      <c r="C214" s="84" t="s">
        <v>1649</v>
      </c>
      <c r="D214" s="97" t="s">
        <v>1474</v>
      </c>
      <c r="E214" s="97" t="s">
        <v>963</v>
      </c>
      <c r="F214" s="84"/>
      <c r="G214" s="97" t="s">
        <v>1066</v>
      </c>
      <c r="H214" s="97" t="s">
        <v>181</v>
      </c>
      <c r="I214" s="94">
        <v>38320</v>
      </c>
      <c r="J214" s="96">
        <v>7908</v>
      </c>
      <c r="K214" s="94">
        <v>122.07983999999999</v>
      </c>
      <c r="L214" s="94">
        <v>11479.815139999997</v>
      </c>
      <c r="M214" s="95">
        <v>4.4939220993615088E-4</v>
      </c>
      <c r="N214" s="95">
        <f t="shared" si="4"/>
        <v>1.4763445918283076E-3</v>
      </c>
      <c r="O214" s="95">
        <f>L214/'סכום נכסי הקרן'!$C$42</f>
        <v>1.7516923818553304E-4</v>
      </c>
    </row>
    <row r="215" spans="2:15" s="140" customFormat="1">
      <c r="B215" s="87" t="s">
        <v>1650</v>
      </c>
      <c r="C215" s="84" t="s">
        <v>1651</v>
      </c>
      <c r="D215" s="97" t="s">
        <v>30</v>
      </c>
      <c r="E215" s="97" t="s">
        <v>963</v>
      </c>
      <c r="F215" s="84"/>
      <c r="G215" s="97" t="s">
        <v>1532</v>
      </c>
      <c r="H215" s="97" t="s">
        <v>183</v>
      </c>
      <c r="I215" s="94">
        <v>31921</v>
      </c>
      <c r="J215" s="96">
        <v>10200</v>
      </c>
      <c r="K215" s="84"/>
      <c r="L215" s="94">
        <v>13973.200699999999</v>
      </c>
      <c r="M215" s="95">
        <v>1.4979563227170899E-4</v>
      </c>
      <c r="N215" s="95">
        <f t="shared" si="4"/>
        <v>1.7970027419776488E-3</v>
      </c>
      <c r="O215" s="95">
        <f>L215/'סכום נכסי הקרן'!$C$42</f>
        <v>2.1321553455194033E-4</v>
      </c>
    </row>
    <row r="216" spans="2:15" s="140" customFormat="1">
      <c r="B216" s="87" t="s">
        <v>1652</v>
      </c>
      <c r="C216" s="84" t="s">
        <v>1653</v>
      </c>
      <c r="D216" s="97" t="s">
        <v>1471</v>
      </c>
      <c r="E216" s="97" t="s">
        <v>963</v>
      </c>
      <c r="F216" s="84"/>
      <c r="G216" s="97" t="s">
        <v>981</v>
      </c>
      <c r="H216" s="97" t="s">
        <v>181</v>
      </c>
      <c r="I216" s="94">
        <v>66921</v>
      </c>
      <c r="J216" s="96">
        <v>5394</v>
      </c>
      <c r="K216" s="84"/>
      <c r="L216" s="94">
        <v>13529.225839999997</v>
      </c>
      <c r="M216" s="95">
        <v>5.3594088650745972E-4</v>
      </c>
      <c r="N216" s="95">
        <f t="shared" ref="N216:N223" si="5">L216/$L$11</f>
        <v>1.7399060138966482E-3</v>
      </c>
      <c r="O216" s="95">
        <f>L216/'סכום נכסי הקרן'!$C$42</f>
        <v>2.0644097093298913E-4</v>
      </c>
    </row>
    <row r="217" spans="2:15" s="140" customFormat="1">
      <c r="B217" s="87" t="s">
        <v>1654</v>
      </c>
      <c r="C217" s="84" t="s">
        <v>1655</v>
      </c>
      <c r="D217" s="97" t="s">
        <v>1474</v>
      </c>
      <c r="E217" s="97" t="s">
        <v>963</v>
      </c>
      <c r="F217" s="84"/>
      <c r="G217" s="97" t="s">
        <v>1025</v>
      </c>
      <c r="H217" s="97" t="s">
        <v>181</v>
      </c>
      <c r="I217" s="94">
        <v>83985</v>
      </c>
      <c r="J217" s="96">
        <v>4570</v>
      </c>
      <c r="K217" s="94">
        <v>116.46702000000002</v>
      </c>
      <c r="L217" s="94">
        <v>14501.720169999999</v>
      </c>
      <c r="M217" s="95">
        <v>5.1967928007307452E-5</v>
      </c>
      <c r="N217" s="95">
        <f t="shared" si="5"/>
        <v>1.8649722041767119E-3</v>
      </c>
      <c r="O217" s="95">
        <f>L217/'סכום נכסי הקרן'!$C$42</f>
        <v>2.2128015508781783E-4</v>
      </c>
    </row>
    <row r="218" spans="2:15" s="140" customFormat="1">
      <c r="B218" s="87" t="s">
        <v>1656</v>
      </c>
      <c r="C218" s="84" t="s">
        <v>1657</v>
      </c>
      <c r="D218" s="97" t="s">
        <v>1471</v>
      </c>
      <c r="E218" s="97" t="s">
        <v>963</v>
      </c>
      <c r="F218" s="84"/>
      <c r="G218" s="97" t="s">
        <v>995</v>
      </c>
      <c r="H218" s="97" t="s">
        <v>181</v>
      </c>
      <c r="I218" s="94">
        <v>99070.683552000002</v>
      </c>
      <c r="J218" s="96">
        <v>5290</v>
      </c>
      <c r="K218" s="84"/>
      <c r="L218" s="94">
        <v>19642.665171310004</v>
      </c>
      <c r="M218" s="95">
        <v>3.3623501967251471E-3</v>
      </c>
      <c r="N218" s="95">
        <f t="shared" si="5"/>
        <v>2.5261158077113243E-3</v>
      </c>
      <c r="O218" s="95">
        <f>L218/'סכום נכסי הקרן'!$C$42</f>
        <v>2.9972527013983583E-4</v>
      </c>
    </row>
    <row r="219" spans="2:15" s="140" customFormat="1">
      <c r="B219" s="87" t="s">
        <v>1658</v>
      </c>
      <c r="C219" s="84" t="s">
        <v>1659</v>
      </c>
      <c r="D219" s="97" t="s">
        <v>30</v>
      </c>
      <c r="E219" s="97" t="s">
        <v>963</v>
      </c>
      <c r="F219" s="84"/>
      <c r="G219" s="97" t="s">
        <v>1532</v>
      </c>
      <c r="H219" s="97" t="s">
        <v>183</v>
      </c>
      <c r="I219" s="94">
        <v>110725</v>
      </c>
      <c r="J219" s="96">
        <v>7202</v>
      </c>
      <c r="K219" s="84"/>
      <c r="L219" s="94">
        <v>34222.997269999993</v>
      </c>
      <c r="M219" s="95">
        <v>1.853170973363204E-4</v>
      </c>
      <c r="N219" s="95">
        <f t="shared" si="5"/>
        <v>4.4011977823293965E-3</v>
      </c>
      <c r="O219" s="95">
        <f>L219/'סכום נכסי הקרן'!$C$42</f>
        <v>5.2220495601216425E-4</v>
      </c>
    </row>
    <row r="220" spans="2:15" s="140" customFormat="1">
      <c r="B220" s="87" t="s">
        <v>1660</v>
      </c>
      <c r="C220" s="84" t="s">
        <v>1661</v>
      </c>
      <c r="D220" s="97" t="s">
        <v>1474</v>
      </c>
      <c r="E220" s="97" t="s">
        <v>963</v>
      </c>
      <c r="F220" s="84"/>
      <c r="G220" s="97" t="s">
        <v>995</v>
      </c>
      <c r="H220" s="97" t="s">
        <v>181</v>
      </c>
      <c r="I220" s="94">
        <v>49744</v>
      </c>
      <c r="J220" s="96">
        <v>13194</v>
      </c>
      <c r="K220" s="84"/>
      <c r="L220" s="94">
        <v>24598.961159999999</v>
      </c>
      <c r="M220" s="95">
        <v>2.830798899911849E-5</v>
      </c>
      <c r="N220" s="95">
        <f t="shared" si="5"/>
        <v>3.1635128989682144E-3</v>
      </c>
      <c r="O220" s="95">
        <f>L220/'סכום נכסי הקרן'!$C$42</f>
        <v>3.753528461916258E-4</v>
      </c>
    </row>
    <row r="221" spans="2:15" s="140" customFormat="1">
      <c r="B221" s="87" t="s">
        <v>1662</v>
      </c>
      <c r="C221" s="84" t="s">
        <v>1663</v>
      </c>
      <c r="D221" s="97" t="s">
        <v>30</v>
      </c>
      <c r="E221" s="97" t="s">
        <v>963</v>
      </c>
      <c r="F221" s="84"/>
      <c r="G221" s="97" t="s">
        <v>1066</v>
      </c>
      <c r="H221" s="97" t="s">
        <v>183</v>
      </c>
      <c r="I221" s="94">
        <v>91826</v>
      </c>
      <c r="J221" s="96">
        <v>3959</v>
      </c>
      <c r="K221" s="84"/>
      <c r="L221" s="94">
        <v>15601.645470000001</v>
      </c>
      <c r="M221" s="95">
        <v>1.7724360366214709E-4</v>
      </c>
      <c r="N221" s="95">
        <f t="shared" si="5"/>
        <v>2.0064264652659832E-3</v>
      </c>
      <c r="O221" s="95">
        <f>L221/'סכום נכסי הקרן'!$C$42</f>
        <v>2.3806379441582834E-4</v>
      </c>
    </row>
    <row r="222" spans="2:15" s="140" customFormat="1">
      <c r="B222" s="87" t="s">
        <v>1664</v>
      </c>
      <c r="C222" s="84" t="s">
        <v>1665</v>
      </c>
      <c r="D222" s="97" t="s">
        <v>1474</v>
      </c>
      <c r="E222" s="97" t="s">
        <v>963</v>
      </c>
      <c r="F222" s="84"/>
      <c r="G222" s="97" t="s">
        <v>1025</v>
      </c>
      <c r="H222" s="97" t="s">
        <v>181</v>
      </c>
      <c r="I222" s="94">
        <v>164154</v>
      </c>
      <c r="J222" s="96">
        <v>4608</v>
      </c>
      <c r="K222" s="84"/>
      <c r="L222" s="94">
        <v>28350.682739999997</v>
      </c>
      <c r="M222" s="95">
        <v>3.4872633358584682E-5</v>
      </c>
      <c r="N222" s="95">
        <f t="shared" si="5"/>
        <v>3.6459974857956769E-3</v>
      </c>
      <c r="O222" s="95">
        <f>L222/'סכום נכסי הקרן'!$C$42</f>
        <v>4.3259995366140899E-4</v>
      </c>
    </row>
    <row r="223" spans="2:15" s="140" customFormat="1">
      <c r="B223" s="87" t="s">
        <v>1666</v>
      </c>
      <c r="C223" s="84" t="s">
        <v>1667</v>
      </c>
      <c r="D223" s="97" t="s">
        <v>155</v>
      </c>
      <c r="E223" s="97" t="s">
        <v>963</v>
      </c>
      <c r="F223" s="84"/>
      <c r="G223" s="97" t="s">
        <v>965</v>
      </c>
      <c r="H223" s="97" t="s">
        <v>185</v>
      </c>
      <c r="I223" s="94">
        <v>134653</v>
      </c>
      <c r="J223" s="96">
        <v>3132</v>
      </c>
      <c r="K223" s="84"/>
      <c r="L223" s="94">
        <v>11155.68648</v>
      </c>
      <c r="M223" s="95">
        <v>1.4383675393566005E-4</v>
      </c>
      <c r="N223" s="95">
        <f t="shared" si="5"/>
        <v>1.4346605064652787E-3</v>
      </c>
      <c r="O223" s="95">
        <f>L223/'סכום נכסי הקרן'!$C$42</f>
        <v>1.7022339456750619E-4</v>
      </c>
    </row>
    <row r="224" spans="2:15" s="140" customFormat="1">
      <c r="B224" s="144"/>
      <c r="C224" s="144"/>
      <c r="D224" s="144"/>
    </row>
    <row r="225" spans="2:7" s="140" customFormat="1">
      <c r="B225" s="144"/>
      <c r="C225" s="144"/>
      <c r="D225" s="144"/>
    </row>
    <row r="226" spans="2:7" s="140" customFormat="1">
      <c r="B226" s="144"/>
      <c r="C226" s="144"/>
      <c r="D226" s="144"/>
    </row>
    <row r="227" spans="2:7" s="140" customFormat="1">
      <c r="B227" s="145" t="s">
        <v>276</v>
      </c>
      <c r="C227" s="144"/>
      <c r="D227" s="144"/>
    </row>
    <row r="228" spans="2:7" s="140" customFormat="1">
      <c r="B228" s="145" t="s">
        <v>132</v>
      </c>
      <c r="C228" s="144"/>
      <c r="D228" s="144"/>
    </row>
    <row r="229" spans="2:7" s="140" customFormat="1">
      <c r="B229" s="145" t="s">
        <v>258</v>
      </c>
      <c r="C229" s="144"/>
      <c r="D229" s="144"/>
    </row>
    <row r="230" spans="2:7">
      <c r="B230" s="99" t="s">
        <v>266</v>
      </c>
      <c r="E230" s="1"/>
      <c r="F230" s="1"/>
      <c r="G230" s="1"/>
    </row>
    <row r="231" spans="2:7">
      <c r="B231" s="99" t="s">
        <v>273</v>
      </c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5:I35 B229 B231"/>
    <dataValidation type="list" allowBlank="1" showInputMessage="1" showErrorMessage="1" sqref="E12:E34 E36:E357">
      <formula1>$AX$6:$AX$23</formula1>
    </dataValidation>
    <dataValidation type="list" allowBlank="1" showInputMessage="1" showErrorMessage="1" sqref="H12:H34 H36:H357">
      <formula1>$BB$6:$BB$19</formula1>
    </dataValidation>
    <dataValidation type="list" allowBlank="1" showInputMessage="1" showErrorMessage="1" sqref="G12:G34 G36:G363">
      <formula1>$AZ$6:$AZ$29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U255"/>
  <sheetViews>
    <sheetView rightToLeft="1" zoomScale="90" zoomScaleNormal="90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28515625" style="1" customWidth="1"/>
    <col min="18" max="29" width="5.7109375" style="1" customWidth="1"/>
    <col min="30" max="16384" width="9.140625" style="1"/>
  </cols>
  <sheetData>
    <row r="1" spans="2:47">
      <c r="B1" s="57" t="s">
        <v>197</v>
      </c>
      <c r="C1" s="78" t="s" vm="1">
        <v>277</v>
      </c>
    </row>
    <row r="2" spans="2:47">
      <c r="B2" s="57" t="s">
        <v>196</v>
      </c>
      <c r="C2" s="78" t="s">
        <v>278</v>
      </c>
    </row>
    <row r="3" spans="2:47">
      <c r="B3" s="57" t="s">
        <v>198</v>
      </c>
      <c r="C3" s="78" t="s">
        <v>279</v>
      </c>
    </row>
    <row r="4" spans="2:47">
      <c r="B4" s="57" t="s">
        <v>199</v>
      </c>
      <c r="C4" s="78" t="s">
        <v>280</v>
      </c>
    </row>
    <row r="6" spans="2:47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  <c r="AU6" s="3"/>
    </row>
    <row r="7" spans="2:47" ht="26.25" customHeight="1">
      <c r="B7" s="179" t="s">
        <v>110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AR7" s="3"/>
      <c r="AU7" s="3"/>
    </row>
    <row r="8" spans="2:47" s="3" customFormat="1" ht="74.25" customHeight="1">
      <c r="B8" s="23" t="s">
        <v>135</v>
      </c>
      <c r="C8" s="31" t="s">
        <v>52</v>
      </c>
      <c r="D8" s="31" t="s">
        <v>139</v>
      </c>
      <c r="E8" s="31" t="s">
        <v>137</v>
      </c>
      <c r="F8" s="31" t="s">
        <v>76</v>
      </c>
      <c r="G8" s="31" t="s">
        <v>121</v>
      </c>
      <c r="H8" s="31" t="s">
        <v>260</v>
      </c>
      <c r="I8" s="31" t="s">
        <v>259</v>
      </c>
      <c r="J8" s="31" t="s">
        <v>275</v>
      </c>
      <c r="K8" s="31" t="s">
        <v>73</v>
      </c>
      <c r="L8" s="31" t="s">
        <v>68</v>
      </c>
      <c r="M8" s="31" t="s">
        <v>200</v>
      </c>
      <c r="N8" s="15" t="s">
        <v>202</v>
      </c>
      <c r="O8" s="1"/>
      <c r="AR8" s="1"/>
      <c r="AS8" s="1"/>
      <c r="AU8" s="4"/>
    </row>
    <row r="9" spans="2:47" s="3" customFormat="1" ht="26.25" customHeight="1">
      <c r="B9" s="16"/>
      <c r="C9" s="17"/>
      <c r="D9" s="17"/>
      <c r="E9" s="17"/>
      <c r="F9" s="17"/>
      <c r="G9" s="17"/>
      <c r="H9" s="33" t="s">
        <v>267</v>
      </c>
      <c r="I9" s="33"/>
      <c r="J9" s="17" t="s">
        <v>263</v>
      </c>
      <c r="K9" s="33" t="s">
        <v>263</v>
      </c>
      <c r="L9" s="33" t="s">
        <v>20</v>
      </c>
      <c r="M9" s="18" t="s">
        <v>20</v>
      </c>
      <c r="N9" s="18" t="s">
        <v>20</v>
      </c>
      <c r="AR9" s="1"/>
      <c r="AU9" s="4"/>
    </row>
    <row r="10" spans="2:4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AR10" s="1"/>
      <c r="AS10" s="3"/>
      <c r="AU10" s="1"/>
    </row>
    <row r="11" spans="2:47" s="142" customFormat="1" ht="18" customHeight="1">
      <c r="B11" s="79" t="s">
        <v>34</v>
      </c>
      <c r="C11" s="80"/>
      <c r="D11" s="80"/>
      <c r="E11" s="80"/>
      <c r="F11" s="80"/>
      <c r="G11" s="80"/>
      <c r="H11" s="88"/>
      <c r="I11" s="90"/>
      <c r="J11" s="88">
        <v>3555.8346299999989</v>
      </c>
      <c r="K11" s="88">
        <v>6923009.0727142952</v>
      </c>
      <c r="L11" s="80"/>
      <c r="M11" s="89">
        <v>1</v>
      </c>
      <c r="N11" s="89">
        <f>K11/'סכום נכסי הקרן'!$C$42</f>
        <v>0.10563743496124772</v>
      </c>
      <c r="O11" s="147"/>
      <c r="AR11" s="140"/>
      <c r="AS11" s="148"/>
      <c r="AU11" s="140"/>
    </row>
    <row r="12" spans="2:47" s="140" customFormat="1" ht="20.25">
      <c r="B12" s="81" t="s">
        <v>254</v>
      </c>
      <c r="C12" s="82"/>
      <c r="D12" s="82"/>
      <c r="E12" s="82"/>
      <c r="F12" s="82"/>
      <c r="G12" s="82"/>
      <c r="H12" s="91"/>
      <c r="I12" s="93"/>
      <c r="J12" s="82"/>
      <c r="K12" s="91">
        <v>315924.49972429505</v>
      </c>
      <c r="L12" s="82"/>
      <c r="M12" s="92">
        <v>4.5633986089871022E-2</v>
      </c>
      <c r="N12" s="92">
        <f>K12/'סכום נכסי הקרן'!$C$42</f>
        <v>4.8206572375912339E-3</v>
      </c>
      <c r="AS12" s="142"/>
    </row>
    <row r="13" spans="2:47" s="140" customFormat="1">
      <c r="B13" s="102" t="s">
        <v>78</v>
      </c>
      <c r="C13" s="82"/>
      <c r="D13" s="82"/>
      <c r="E13" s="82"/>
      <c r="F13" s="82"/>
      <c r="G13" s="82"/>
      <c r="H13" s="91"/>
      <c r="I13" s="93"/>
      <c r="J13" s="82"/>
      <c r="K13" s="91">
        <v>63653.969914699992</v>
      </c>
      <c r="L13" s="82"/>
      <c r="M13" s="92">
        <v>9.1945524332157583E-3</v>
      </c>
      <c r="N13" s="92">
        <f>K13/'סכום נכסי הקרן'!$C$42</f>
        <v>9.7128893466161173E-4</v>
      </c>
    </row>
    <row r="14" spans="2:47" s="140" customFormat="1">
      <c r="B14" s="87" t="s">
        <v>1668</v>
      </c>
      <c r="C14" s="84" t="s">
        <v>1669</v>
      </c>
      <c r="D14" s="97" t="s">
        <v>140</v>
      </c>
      <c r="E14" s="84" t="s">
        <v>1670</v>
      </c>
      <c r="F14" s="97" t="s">
        <v>1671</v>
      </c>
      <c r="G14" s="97" t="s">
        <v>182</v>
      </c>
      <c r="H14" s="94">
        <v>1116787</v>
      </c>
      <c r="I14" s="96">
        <v>1332</v>
      </c>
      <c r="J14" s="84"/>
      <c r="K14" s="94">
        <v>14875.602840000001</v>
      </c>
      <c r="L14" s="95">
        <v>0.15756871242655679</v>
      </c>
      <c r="M14" s="95">
        <v>2.1487192467549003E-3</v>
      </c>
      <c r="N14" s="95">
        <f>K14/'סכום נכסי הקרן'!$C$42</f>
        <v>2.26985189679052E-4</v>
      </c>
    </row>
    <row r="15" spans="2:47" s="140" customFormat="1">
      <c r="B15" s="87" t="s">
        <v>1672</v>
      </c>
      <c r="C15" s="84" t="s">
        <v>1673</v>
      </c>
      <c r="D15" s="97" t="s">
        <v>140</v>
      </c>
      <c r="E15" s="84" t="s">
        <v>1674</v>
      </c>
      <c r="F15" s="97" t="s">
        <v>1671</v>
      </c>
      <c r="G15" s="97" t="s">
        <v>182</v>
      </c>
      <c r="H15" s="94">
        <v>1414970</v>
      </c>
      <c r="I15" s="96">
        <v>1336</v>
      </c>
      <c r="J15" s="84"/>
      <c r="K15" s="94">
        <v>18903.999199999998</v>
      </c>
      <c r="L15" s="95">
        <v>0.20538813446864818</v>
      </c>
      <c r="M15" s="95">
        <v>2.7306044238056058E-3</v>
      </c>
      <c r="N15" s="95">
        <f>K15/'סכום נכסי הקרן'!$C$42</f>
        <v>2.8845404722466E-4</v>
      </c>
    </row>
    <row r="16" spans="2:47" s="140" customFormat="1" ht="20.25">
      <c r="B16" s="87" t="s">
        <v>1675</v>
      </c>
      <c r="C16" s="84" t="s">
        <v>1676</v>
      </c>
      <c r="D16" s="97" t="s">
        <v>140</v>
      </c>
      <c r="E16" s="84" t="s">
        <v>1674</v>
      </c>
      <c r="F16" s="97" t="s">
        <v>1671</v>
      </c>
      <c r="G16" s="97" t="s">
        <v>182</v>
      </c>
      <c r="H16" s="94">
        <v>2751.9634320000005</v>
      </c>
      <c r="I16" s="96">
        <v>995.6</v>
      </c>
      <c r="J16" s="84"/>
      <c r="K16" s="94">
        <v>27.398547929000003</v>
      </c>
      <c r="L16" s="95">
        <v>2.3145426463513511E-3</v>
      </c>
      <c r="M16" s="95">
        <v>3.9576068211417045E-6</v>
      </c>
      <c r="N16" s="95">
        <f>K16/'סכום נכסי הקרן'!$C$42</f>
        <v>4.1807143317054722E-7</v>
      </c>
      <c r="AR16" s="142"/>
    </row>
    <row r="17" spans="2:14" s="140" customFormat="1">
      <c r="B17" s="87" t="s">
        <v>1677</v>
      </c>
      <c r="C17" s="84" t="s">
        <v>1678</v>
      </c>
      <c r="D17" s="97" t="s">
        <v>140</v>
      </c>
      <c r="E17" s="84" t="s">
        <v>1674</v>
      </c>
      <c r="F17" s="97" t="s">
        <v>1671</v>
      </c>
      <c r="G17" s="97" t="s">
        <v>182</v>
      </c>
      <c r="H17" s="94">
        <v>1.19</v>
      </c>
      <c r="I17" s="96">
        <v>1327</v>
      </c>
      <c r="J17" s="84"/>
      <c r="K17" s="94">
        <v>1.5809999999999998E-2</v>
      </c>
      <c r="L17" s="95">
        <v>9.4484213299747125E-9</v>
      </c>
      <c r="M17" s="95">
        <v>2.2836890482076734E-9</v>
      </c>
      <c r="N17" s="95">
        <f>K17/'סכום נכסי הקרן'!$C$42</f>
        <v>2.4124305330175183E-10</v>
      </c>
    </row>
    <row r="18" spans="2:14" s="140" customFormat="1">
      <c r="B18" s="87" t="s">
        <v>1679</v>
      </c>
      <c r="C18" s="84" t="s">
        <v>1680</v>
      </c>
      <c r="D18" s="97" t="s">
        <v>140</v>
      </c>
      <c r="E18" s="84" t="s">
        <v>1681</v>
      </c>
      <c r="F18" s="97" t="s">
        <v>1671</v>
      </c>
      <c r="G18" s="97" t="s">
        <v>182</v>
      </c>
      <c r="H18" s="94">
        <v>114995</v>
      </c>
      <c r="I18" s="96">
        <v>13280</v>
      </c>
      <c r="J18" s="84"/>
      <c r="K18" s="94">
        <v>15271.335999999999</v>
      </c>
      <c r="L18" s="95">
        <v>0.10631973491026224</v>
      </c>
      <c r="M18" s="95">
        <v>2.2058812634218588E-3</v>
      </c>
      <c r="N18" s="95">
        <f>K18/'סכום נכסי הקרן'!$C$42</f>
        <v>2.3302363849696156E-4</v>
      </c>
    </row>
    <row r="19" spans="2:14" s="140" customFormat="1">
      <c r="B19" s="87" t="s">
        <v>1682</v>
      </c>
      <c r="C19" s="84" t="s">
        <v>1683</v>
      </c>
      <c r="D19" s="97" t="s">
        <v>140</v>
      </c>
      <c r="E19" s="84" t="s">
        <v>1681</v>
      </c>
      <c r="F19" s="97" t="s">
        <v>1671</v>
      </c>
      <c r="G19" s="97" t="s">
        <v>182</v>
      </c>
      <c r="H19" s="94">
        <v>0.4265529999999999</v>
      </c>
      <c r="I19" s="96">
        <v>14640</v>
      </c>
      <c r="J19" s="84"/>
      <c r="K19" s="94">
        <v>6.2448929000000014E-2</v>
      </c>
      <c r="L19" s="95">
        <v>4.807799818397078E-8</v>
      </c>
      <c r="M19" s="95">
        <v>9.0204892618341954E-9</v>
      </c>
      <c r="N19" s="95">
        <f>K19/'סכום נכסי הקרן'!$C$42</f>
        <v>9.5290134771564345E-10</v>
      </c>
    </row>
    <row r="20" spans="2:14" s="140" customFormat="1">
      <c r="B20" s="87" t="s">
        <v>1684</v>
      </c>
      <c r="C20" s="84" t="s">
        <v>1685</v>
      </c>
      <c r="D20" s="97" t="s">
        <v>140</v>
      </c>
      <c r="E20" s="84" t="s">
        <v>1686</v>
      </c>
      <c r="F20" s="97" t="s">
        <v>1671</v>
      </c>
      <c r="G20" s="97" t="s">
        <v>182</v>
      </c>
      <c r="H20" s="94">
        <v>1094260</v>
      </c>
      <c r="I20" s="96">
        <v>1332</v>
      </c>
      <c r="J20" s="84"/>
      <c r="K20" s="94">
        <v>14575.5432</v>
      </c>
      <c r="L20" s="95">
        <v>9.439909025730063E-2</v>
      </c>
      <c r="M20" s="95">
        <v>2.1053768739732973E-3</v>
      </c>
      <c r="N20" s="95">
        <f>K20/'סכום נכסי הקרן'!$C$42</f>
        <v>2.2240661259326927E-4</v>
      </c>
    </row>
    <row r="21" spans="2:14" s="140" customFormat="1">
      <c r="B21" s="87" t="s">
        <v>1687</v>
      </c>
      <c r="C21" s="84" t="s">
        <v>1688</v>
      </c>
      <c r="D21" s="97" t="s">
        <v>140</v>
      </c>
      <c r="E21" s="84" t="s">
        <v>1686</v>
      </c>
      <c r="F21" s="97" t="s">
        <v>1671</v>
      </c>
      <c r="G21" s="97" t="s">
        <v>182</v>
      </c>
      <c r="H21" s="94">
        <v>0.81183000000000005</v>
      </c>
      <c r="I21" s="96">
        <v>1462</v>
      </c>
      <c r="J21" s="84"/>
      <c r="K21" s="94">
        <v>1.1867842000000002E-2</v>
      </c>
      <c r="L21" s="95">
        <v>1.0401979096228526E-8</v>
      </c>
      <c r="M21" s="95">
        <v>1.7142606452409272E-9</v>
      </c>
      <c r="N21" s="95">
        <f>K21/'סכום נכסי הקרן'!$C$42</f>
        <v>1.8109009741826503E-10</v>
      </c>
    </row>
    <row r="22" spans="2:14" s="140" customFormat="1">
      <c r="B22" s="83"/>
      <c r="C22" s="84"/>
      <c r="D22" s="84"/>
      <c r="E22" s="84"/>
      <c r="F22" s="84"/>
      <c r="G22" s="84"/>
      <c r="H22" s="94"/>
      <c r="I22" s="96"/>
      <c r="J22" s="84"/>
      <c r="K22" s="84"/>
      <c r="L22" s="84"/>
      <c r="M22" s="95"/>
      <c r="N22" s="84"/>
    </row>
    <row r="23" spans="2:14" s="140" customFormat="1">
      <c r="B23" s="102" t="s">
        <v>79</v>
      </c>
      <c r="C23" s="82"/>
      <c r="D23" s="82"/>
      <c r="E23" s="82"/>
      <c r="F23" s="82"/>
      <c r="G23" s="82"/>
      <c r="H23" s="91"/>
      <c r="I23" s="93"/>
      <c r="J23" s="82"/>
      <c r="K23" s="91">
        <v>252270.52980959503</v>
      </c>
      <c r="L23" s="82"/>
      <c r="M23" s="92">
        <v>3.6439433656655265E-2</v>
      </c>
      <c r="N23" s="92">
        <f>K23/'סכום נכסי הקרן'!$C$42</f>
        <v>3.8493683029296216E-3</v>
      </c>
    </row>
    <row r="24" spans="2:14" s="140" customFormat="1">
      <c r="B24" s="87" t="s">
        <v>1689</v>
      </c>
      <c r="C24" s="84" t="s">
        <v>1690</v>
      </c>
      <c r="D24" s="97" t="s">
        <v>140</v>
      </c>
      <c r="E24" s="84" t="s">
        <v>1670</v>
      </c>
      <c r="F24" s="97" t="s">
        <v>1691</v>
      </c>
      <c r="G24" s="97" t="s">
        <v>182</v>
      </c>
      <c r="H24" s="94">
        <v>9856245</v>
      </c>
      <c r="I24" s="96">
        <v>332.17</v>
      </c>
      <c r="J24" s="84"/>
      <c r="K24" s="94">
        <v>32739.489020000001</v>
      </c>
      <c r="L24" s="95">
        <v>0.16081803503324671</v>
      </c>
      <c r="M24" s="95">
        <v>4.7290836507836425E-3</v>
      </c>
      <c r="N24" s="95">
        <f>K24/'סכום נכסי הקרן'!$C$42</f>
        <v>4.9956826658595702E-4</v>
      </c>
    </row>
    <row r="25" spans="2:14" s="140" customFormat="1">
      <c r="B25" s="87" t="s">
        <v>1692</v>
      </c>
      <c r="C25" s="84" t="s">
        <v>1693</v>
      </c>
      <c r="D25" s="97" t="s">
        <v>140</v>
      </c>
      <c r="E25" s="84" t="s">
        <v>1670</v>
      </c>
      <c r="F25" s="97" t="s">
        <v>1691</v>
      </c>
      <c r="G25" s="97" t="s">
        <v>182</v>
      </c>
      <c r="H25" s="94">
        <v>1337650</v>
      </c>
      <c r="I25" s="96">
        <v>349.86</v>
      </c>
      <c r="J25" s="84"/>
      <c r="K25" s="94">
        <v>4679.90229</v>
      </c>
      <c r="L25" s="95">
        <v>0.12210864323618166</v>
      </c>
      <c r="M25" s="95">
        <v>6.7599251147090538E-4</v>
      </c>
      <c r="N25" s="95">
        <f>K25/'סכום נכסי הקרן'!$C$42</f>
        <v>7.141011496479827E-5</v>
      </c>
    </row>
    <row r="26" spans="2:14" s="140" customFormat="1">
      <c r="B26" s="87" t="s">
        <v>1694</v>
      </c>
      <c r="C26" s="84" t="s">
        <v>1695</v>
      </c>
      <c r="D26" s="97" t="s">
        <v>140</v>
      </c>
      <c r="E26" s="84" t="s">
        <v>1670</v>
      </c>
      <c r="F26" s="97" t="s">
        <v>1691</v>
      </c>
      <c r="G26" s="97" t="s">
        <v>182</v>
      </c>
      <c r="H26" s="94">
        <v>363509.04459000006</v>
      </c>
      <c r="I26" s="96">
        <v>332.84</v>
      </c>
      <c r="J26" s="84"/>
      <c r="K26" s="94">
        <v>1209.9035040039996</v>
      </c>
      <c r="L26" s="95">
        <v>2.249481408981431E-3</v>
      </c>
      <c r="M26" s="95">
        <v>1.7476555227590281E-4</v>
      </c>
      <c r="N26" s="95">
        <f>K26/'סכום נכסי הקרן'!$C$42</f>
        <v>1.8461784662012223E-5</v>
      </c>
    </row>
    <row r="27" spans="2:14" s="140" customFormat="1">
      <c r="B27" s="87" t="s">
        <v>1696</v>
      </c>
      <c r="C27" s="84" t="s">
        <v>1697</v>
      </c>
      <c r="D27" s="97" t="s">
        <v>140</v>
      </c>
      <c r="E27" s="84" t="s">
        <v>1670</v>
      </c>
      <c r="F27" s="97" t="s">
        <v>1691</v>
      </c>
      <c r="G27" s="97" t="s">
        <v>182</v>
      </c>
      <c r="H27" s="94">
        <v>1444107.8886240004</v>
      </c>
      <c r="I27" s="96">
        <v>311.19</v>
      </c>
      <c r="J27" s="84"/>
      <c r="K27" s="94">
        <v>4493.9193395650009</v>
      </c>
      <c r="L27" s="95">
        <v>6.8181470625070212E-2</v>
      </c>
      <c r="M27" s="95">
        <v>6.4912804423107248E-4</v>
      </c>
      <c r="N27" s="95">
        <f>K27/'סכום נכסי הקרן'!$C$42</f>
        <v>6.857222155398186E-5</v>
      </c>
    </row>
    <row r="28" spans="2:14" s="140" customFormat="1">
      <c r="B28" s="87" t="s">
        <v>1698</v>
      </c>
      <c r="C28" s="84" t="s">
        <v>1699</v>
      </c>
      <c r="D28" s="97" t="s">
        <v>140</v>
      </c>
      <c r="E28" s="84" t="s">
        <v>1670</v>
      </c>
      <c r="F28" s="97" t="s">
        <v>1691</v>
      </c>
      <c r="G28" s="97" t="s">
        <v>182</v>
      </c>
      <c r="H28" s="94">
        <v>7265401.676452999</v>
      </c>
      <c r="I28" s="96">
        <v>322.60000000000002</v>
      </c>
      <c r="J28" s="84"/>
      <c r="K28" s="94">
        <v>23438.185820241004</v>
      </c>
      <c r="L28" s="95">
        <v>3.4526171771913333E-2</v>
      </c>
      <c r="M28" s="95">
        <v>3.3855489100278798E-3</v>
      </c>
      <c r="N28" s="95">
        <f>K28/'סכום נכסי הקרן'!$C$42</f>
        <v>3.5764070279119329E-4</v>
      </c>
    </row>
    <row r="29" spans="2:14" s="140" customFormat="1">
      <c r="B29" s="87" t="s">
        <v>1700</v>
      </c>
      <c r="C29" s="84" t="s">
        <v>1701</v>
      </c>
      <c r="D29" s="97" t="s">
        <v>140</v>
      </c>
      <c r="E29" s="84" t="s">
        <v>1670</v>
      </c>
      <c r="F29" s="97" t="s">
        <v>1691</v>
      </c>
      <c r="G29" s="97" t="s">
        <v>182</v>
      </c>
      <c r="H29" s="94">
        <v>145354.60537899996</v>
      </c>
      <c r="I29" s="96">
        <v>353.47</v>
      </c>
      <c r="J29" s="84"/>
      <c r="K29" s="94">
        <v>513.78492293500005</v>
      </c>
      <c r="L29" s="95">
        <v>1.1464783940273511E-3</v>
      </c>
      <c r="M29" s="95">
        <v>7.4214105100625134E-5</v>
      </c>
      <c r="N29" s="95">
        <f>K29/'סכום נכסי הקרן'!$C$42</f>
        <v>7.8397877007744911E-6</v>
      </c>
    </row>
    <row r="30" spans="2:14" s="140" customFormat="1">
      <c r="B30" s="87" t="s">
        <v>1702</v>
      </c>
      <c r="C30" s="84" t="s">
        <v>1703</v>
      </c>
      <c r="D30" s="97" t="s">
        <v>140</v>
      </c>
      <c r="E30" s="84" t="s">
        <v>1674</v>
      </c>
      <c r="F30" s="97" t="s">
        <v>1691</v>
      </c>
      <c r="G30" s="97" t="s">
        <v>182</v>
      </c>
      <c r="H30" s="94">
        <v>9254678</v>
      </c>
      <c r="I30" s="96">
        <v>322.98</v>
      </c>
      <c r="J30" s="84"/>
      <c r="K30" s="94">
        <v>29890.759010000002</v>
      </c>
      <c r="L30" s="95">
        <v>0.18468953686294934</v>
      </c>
      <c r="M30" s="95">
        <v>4.3175963942917051E-3</v>
      </c>
      <c r="N30" s="95">
        <f>K30/'סכום נכסי הקרן'!$C$42</f>
        <v>4.5609980829090769E-4</v>
      </c>
    </row>
    <row r="31" spans="2:14" s="140" customFormat="1">
      <c r="B31" s="87" t="s">
        <v>1704</v>
      </c>
      <c r="C31" s="84" t="s">
        <v>1705</v>
      </c>
      <c r="D31" s="97" t="s">
        <v>140</v>
      </c>
      <c r="E31" s="84" t="s">
        <v>1674</v>
      </c>
      <c r="F31" s="97" t="s">
        <v>1691</v>
      </c>
      <c r="G31" s="97" t="s">
        <v>182</v>
      </c>
      <c r="H31" s="94">
        <v>5597713.4273960004</v>
      </c>
      <c r="I31" s="96">
        <v>323.2</v>
      </c>
      <c r="J31" s="84"/>
      <c r="K31" s="94">
        <v>18091.809794705005</v>
      </c>
      <c r="L31" s="95">
        <v>1.2903016883235655E-2</v>
      </c>
      <c r="M31" s="95">
        <v>2.6132870265922923E-3</v>
      </c>
      <c r="N31" s="95">
        <f>K31/'סכום נכסי הקרן'!$C$42</f>
        <v>2.7606093830671576E-4</v>
      </c>
    </row>
    <row r="32" spans="2:14" s="140" customFormat="1">
      <c r="B32" s="87" t="s">
        <v>1706</v>
      </c>
      <c r="C32" s="84" t="s">
        <v>1707</v>
      </c>
      <c r="D32" s="97" t="s">
        <v>140</v>
      </c>
      <c r="E32" s="84" t="s">
        <v>1674</v>
      </c>
      <c r="F32" s="97" t="s">
        <v>1691</v>
      </c>
      <c r="G32" s="97" t="s">
        <v>182</v>
      </c>
      <c r="H32" s="94">
        <v>1611046</v>
      </c>
      <c r="I32" s="96">
        <v>351.31</v>
      </c>
      <c r="J32" s="84"/>
      <c r="K32" s="94">
        <v>5659.7656999999999</v>
      </c>
      <c r="L32" s="95">
        <v>0.13545970693275766</v>
      </c>
      <c r="M32" s="95">
        <v>8.1752972451052742E-4</v>
      </c>
      <c r="N32" s="95">
        <f>K32/'סכום נכסי הקרן'!$C$42</f>
        <v>8.6361743101867619E-5</v>
      </c>
    </row>
    <row r="33" spans="2:14" s="140" customFormat="1">
      <c r="B33" s="87" t="s">
        <v>1708</v>
      </c>
      <c r="C33" s="84" t="s">
        <v>1709</v>
      </c>
      <c r="D33" s="97" t="s">
        <v>140</v>
      </c>
      <c r="E33" s="84" t="s">
        <v>1674</v>
      </c>
      <c r="F33" s="97" t="s">
        <v>1691</v>
      </c>
      <c r="G33" s="97" t="s">
        <v>182</v>
      </c>
      <c r="H33" s="94">
        <v>787838.43167599977</v>
      </c>
      <c r="I33" s="96">
        <v>329.42</v>
      </c>
      <c r="J33" s="84"/>
      <c r="K33" s="94">
        <v>2595.2973627359997</v>
      </c>
      <c r="L33" s="95">
        <v>2.5865966404335803E-3</v>
      </c>
      <c r="M33" s="95">
        <v>3.7487995978004185E-4</v>
      </c>
      <c r="N33" s="95">
        <f>K33/'סכום נכסי הקרן'!$C$42</f>
        <v>3.9601357369539332E-5</v>
      </c>
    </row>
    <row r="34" spans="2:14" s="140" customFormat="1">
      <c r="B34" s="87" t="s">
        <v>1710</v>
      </c>
      <c r="C34" s="84" t="s">
        <v>1711</v>
      </c>
      <c r="D34" s="97" t="s">
        <v>140</v>
      </c>
      <c r="E34" s="84" t="s">
        <v>1674</v>
      </c>
      <c r="F34" s="97" t="s">
        <v>1691</v>
      </c>
      <c r="G34" s="97" t="s">
        <v>182</v>
      </c>
      <c r="H34" s="94">
        <v>738913.0853609998</v>
      </c>
      <c r="I34" s="96">
        <v>312.22000000000003</v>
      </c>
      <c r="J34" s="84"/>
      <c r="K34" s="94">
        <v>2307.0344383129996</v>
      </c>
      <c r="L34" s="95">
        <v>1.0964754353207878E-2</v>
      </c>
      <c r="M34" s="95">
        <v>3.3324157372633393E-4</v>
      </c>
      <c r="N34" s="95">
        <f>K34/'סכום נכסי הקרן'!$C$42</f>
        <v>3.5202785070899443E-5</v>
      </c>
    </row>
    <row r="35" spans="2:14" s="140" customFormat="1">
      <c r="B35" s="87" t="s">
        <v>1712</v>
      </c>
      <c r="C35" s="84" t="s">
        <v>1713</v>
      </c>
      <c r="D35" s="97" t="s">
        <v>140</v>
      </c>
      <c r="E35" s="84" t="s">
        <v>1674</v>
      </c>
      <c r="F35" s="97" t="s">
        <v>1691</v>
      </c>
      <c r="G35" s="97" t="s">
        <v>182</v>
      </c>
      <c r="H35" s="94">
        <v>3461266.3034160002</v>
      </c>
      <c r="I35" s="96">
        <v>350.57</v>
      </c>
      <c r="J35" s="84"/>
      <c r="K35" s="94">
        <v>12134.161289374</v>
      </c>
      <c r="L35" s="95">
        <v>1.1871085551483022E-2</v>
      </c>
      <c r="M35" s="95">
        <v>1.7527293640562246E-3</v>
      </c>
      <c r="N35" s="95">
        <f>K35/'סכום נכסי הקרן'!$C$42</f>
        <v>1.8515383420015852E-4</v>
      </c>
    </row>
    <row r="36" spans="2:14" s="140" customFormat="1">
      <c r="B36" s="87" t="s">
        <v>1714</v>
      </c>
      <c r="C36" s="84" t="s">
        <v>1715</v>
      </c>
      <c r="D36" s="97" t="s">
        <v>140</v>
      </c>
      <c r="E36" s="84" t="s">
        <v>1681</v>
      </c>
      <c r="F36" s="97" t="s">
        <v>1691</v>
      </c>
      <c r="G36" s="97" t="s">
        <v>182</v>
      </c>
      <c r="H36" s="94">
        <v>292920</v>
      </c>
      <c r="I36" s="96">
        <v>3530.24</v>
      </c>
      <c r="J36" s="84"/>
      <c r="K36" s="94">
        <v>10340.779010000002</v>
      </c>
      <c r="L36" s="95">
        <v>0.21636394525161948</v>
      </c>
      <c r="M36" s="95">
        <v>1.4936827182209234E-3</v>
      </c>
      <c r="N36" s="95">
        <f>K36/'סכום נכסי הקרן'!$C$42</f>
        <v>1.577888109988025E-4</v>
      </c>
    </row>
    <row r="37" spans="2:14" s="140" customFormat="1">
      <c r="B37" s="87" t="s">
        <v>1716</v>
      </c>
      <c r="C37" s="84" t="s">
        <v>1717</v>
      </c>
      <c r="D37" s="97" t="s">
        <v>140</v>
      </c>
      <c r="E37" s="84" t="s">
        <v>1681</v>
      </c>
      <c r="F37" s="97" t="s">
        <v>1691</v>
      </c>
      <c r="G37" s="97" t="s">
        <v>182</v>
      </c>
      <c r="H37" s="94">
        <v>26401730</v>
      </c>
      <c r="I37" s="96">
        <v>98.47</v>
      </c>
      <c r="J37" s="84"/>
      <c r="K37" s="94">
        <v>25997.783530000001</v>
      </c>
      <c r="L37" s="95">
        <v>0.20794048578787225</v>
      </c>
      <c r="M37" s="95">
        <v>3.7552722027283264E-3</v>
      </c>
      <c r="N37" s="95">
        <f>K37/'סכום נכסי הקרן'!$C$42</f>
        <v>3.966973230774951E-4</v>
      </c>
    </row>
    <row r="38" spans="2:14" s="140" customFormat="1">
      <c r="B38" s="87" t="s">
        <v>1718</v>
      </c>
      <c r="C38" s="84" t="s">
        <v>1719</v>
      </c>
      <c r="D38" s="97" t="s">
        <v>140</v>
      </c>
      <c r="E38" s="84" t="s">
        <v>1681</v>
      </c>
      <c r="F38" s="97" t="s">
        <v>1691</v>
      </c>
      <c r="G38" s="97" t="s">
        <v>182</v>
      </c>
      <c r="H38" s="94">
        <v>7269.2473209999989</v>
      </c>
      <c r="I38" s="96">
        <v>3300.73</v>
      </c>
      <c r="J38" s="84"/>
      <c r="K38" s="94">
        <v>239.93822808499999</v>
      </c>
      <c r="L38" s="95">
        <v>2.9943125324872262E-4</v>
      </c>
      <c r="M38" s="95">
        <v>3.4658083727012613E-5</v>
      </c>
      <c r="N38" s="95">
        <f>K38/'סכום נכסי הקרן'!$C$42</f>
        <v>3.6611910655937734E-6</v>
      </c>
    </row>
    <row r="39" spans="2:14" s="140" customFormat="1">
      <c r="B39" s="87" t="s">
        <v>1720</v>
      </c>
      <c r="C39" s="84" t="s">
        <v>1721</v>
      </c>
      <c r="D39" s="97" t="s">
        <v>140</v>
      </c>
      <c r="E39" s="84" t="s">
        <v>1681</v>
      </c>
      <c r="F39" s="97" t="s">
        <v>1691</v>
      </c>
      <c r="G39" s="97" t="s">
        <v>182</v>
      </c>
      <c r="H39" s="94">
        <v>32208.185010000005</v>
      </c>
      <c r="I39" s="96">
        <v>3103.38</v>
      </c>
      <c r="J39" s="84"/>
      <c r="K39" s="94">
        <v>999.54237196500003</v>
      </c>
      <c r="L39" s="95">
        <v>5.1049004432843883E-3</v>
      </c>
      <c r="M39" s="95">
        <v>1.4437975762656493E-4</v>
      </c>
      <c r="N39" s="95">
        <f>K39/'סכום נכסי הקרן'!$C$42</f>
        <v>1.5251907255996965E-5</v>
      </c>
    </row>
    <row r="40" spans="2:14" s="140" customFormat="1">
      <c r="B40" s="87" t="s">
        <v>1722</v>
      </c>
      <c r="C40" s="84" t="s">
        <v>1723</v>
      </c>
      <c r="D40" s="97" t="s">
        <v>140</v>
      </c>
      <c r="E40" s="84" t="s">
        <v>1681</v>
      </c>
      <c r="F40" s="97" t="s">
        <v>1691</v>
      </c>
      <c r="G40" s="97" t="s">
        <v>182</v>
      </c>
      <c r="H40" s="94">
        <v>519214.87683899992</v>
      </c>
      <c r="I40" s="96">
        <v>3214.41</v>
      </c>
      <c r="J40" s="84"/>
      <c r="K40" s="94">
        <v>16689.694923041003</v>
      </c>
      <c r="L40" s="95">
        <v>1.3599860527865869E-2</v>
      </c>
      <c r="M40" s="95">
        <v>2.4107573379934192E-3</v>
      </c>
      <c r="N40" s="95">
        <f>K40/'סכום נכסי הקרן'!$C$42</f>
        <v>2.546662214996305E-4</v>
      </c>
    </row>
    <row r="41" spans="2:14" s="140" customFormat="1">
      <c r="B41" s="87" t="s">
        <v>1724</v>
      </c>
      <c r="C41" s="84" t="s">
        <v>1725</v>
      </c>
      <c r="D41" s="97" t="s">
        <v>140</v>
      </c>
      <c r="E41" s="84" t="s">
        <v>1681</v>
      </c>
      <c r="F41" s="97" t="s">
        <v>1691</v>
      </c>
      <c r="G41" s="97" t="s">
        <v>182</v>
      </c>
      <c r="H41" s="94">
        <v>419077.02467000001</v>
      </c>
      <c r="I41" s="96">
        <v>3525</v>
      </c>
      <c r="J41" s="84"/>
      <c r="K41" s="94">
        <v>14772.465119624996</v>
      </c>
      <c r="L41" s="95">
        <v>2.4968021168394677E-2</v>
      </c>
      <c r="M41" s="95">
        <v>2.1338214300264053E-3</v>
      </c>
      <c r="N41" s="95">
        <f>K41/'סכום נכסי הקרן'!$C$42</f>
        <v>2.2541142253333101E-4</v>
      </c>
    </row>
    <row r="42" spans="2:14" s="140" customFormat="1">
      <c r="B42" s="87" t="s">
        <v>1726</v>
      </c>
      <c r="C42" s="84" t="s">
        <v>1727</v>
      </c>
      <c r="D42" s="97" t="s">
        <v>140</v>
      </c>
      <c r="E42" s="84" t="s">
        <v>1686</v>
      </c>
      <c r="F42" s="97" t="s">
        <v>1691</v>
      </c>
      <c r="G42" s="97" t="s">
        <v>182</v>
      </c>
      <c r="H42" s="94">
        <v>1332679</v>
      </c>
      <c r="I42" s="96">
        <v>354.28</v>
      </c>
      <c r="J42" s="84"/>
      <c r="K42" s="94">
        <v>4721.4151500000007</v>
      </c>
      <c r="L42" s="95">
        <v>9.8978971297651319E-2</v>
      </c>
      <c r="M42" s="95">
        <v>6.8198887223888639E-4</v>
      </c>
      <c r="N42" s="95">
        <f>K42/'סכום נכסי הקרן'!$C$42</f>
        <v>7.2043555135430044E-5</v>
      </c>
    </row>
    <row r="43" spans="2:14" s="140" customFormat="1">
      <c r="B43" s="87" t="s">
        <v>1728</v>
      </c>
      <c r="C43" s="84" t="s">
        <v>1729</v>
      </c>
      <c r="D43" s="97" t="s">
        <v>140</v>
      </c>
      <c r="E43" s="84" t="s">
        <v>1686</v>
      </c>
      <c r="F43" s="97" t="s">
        <v>1691</v>
      </c>
      <c r="G43" s="97" t="s">
        <v>182</v>
      </c>
      <c r="H43" s="94">
        <v>1016225.9714040001</v>
      </c>
      <c r="I43" s="96">
        <v>330.38</v>
      </c>
      <c r="J43" s="84"/>
      <c r="K43" s="94">
        <v>3357.4073664240009</v>
      </c>
      <c r="L43" s="95">
        <v>2.8554588561809147E-3</v>
      </c>
      <c r="M43" s="95">
        <v>4.8496359475485516E-4</v>
      </c>
      <c r="N43" s="95">
        <f>K43/'סכום נכסי הקרן'!$C$42</f>
        <v>5.1230310199488907E-5</v>
      </c>
    </row>
    <row r="44" spans="2:14" s="140" customFormat="1">
      <c r="B44" s="87" t="s">
        <v>1730</v>
      </c>
      <c r="C44" s="84" t="s">
        <v>1731</v>
      </c>
      <c r="D44" s="97" t="s">
        <v>140</v>
      </c>
      <c r="E44" s="84" t="s">
        <v>1686</v>
      </c>
      <c r="F44" s="97" t="s">
        <v>1691</v>
      </c>
      <c r="G44" s="97" t="s">
        <v>182</v>
      </c>
      <c r="H44" s="94">
        <v>652530.12401100015</v>
      </c>
      <c r="I44" s="96">
        <v>311.27</v>
      </c>
      <c r="J44" s="84"/>
      <c r="K44" s="94">
        <v>2031.1305133310002</v>
      </c>
      <c r="L44" s="95">
        <v>1.3928227921352031E-2</v>
      </c>
      <c r="M44" s="95">
        <v>2.9338839397687766E-4</v>
      </c>
      <c r="N44" s="95">
        <f>K44/'סכום נכסי הקרן'!$C$42</f>
        <v>3.0992797387117338E-5</v>
      </c>
    </row>
    <row r="45" spans="2:14" s="140" customFormat="1">
      <c r="B45" s="87" t="s">
        <v>1732</v>
      </c>
      <c r="C45" s="84" t="s">
        <v>1733</v>
      </c>
      <c r="D45" s="97" t="s">
        <v>140</v>
      </c>
      <c r="E45" s="84" t="s">
        <v>1686</v>
      </c>
      <c r="F45" s="97" t="s">
        <v>1691</v>
      </c>
      <c r="G45" s="97" t="s">
        <v>182</v>
      </c>
      <c r="H45" s="94">
        <v>9060910.8628070038</v>
      </c>
      <c r="I45" s="96">
        <v>322.45</v>
      </c>
      <c r="J45" s="84"/>
      <c r="K45" s="94">
        <v>29216.907068011998</v>
      </c>
      <c r="L45" s="95">
        <v>2.2366236808281786E-2</v>
      </c>
      <c r="M45" s="95">
        <v>4.2202612709500561E-3</v>
      </c>
      <c r="N45" s="95">
        <f>K45/'סכום נכסי הקרן'!$C$42</f>
        <v>4.458175755294592E-4</v>
      </c>
    </row>
    <row r="46" spans="2:14" s="140" customFormat="1">
      <c r="B46" s="87" t="s">
        <v>1734</v>
      </c>
      <c r="C46" s="84" t="s">
        <v>1735</v>
      </c>
      <c r="D46" s="97" t="s">
        <v>140</v>
      </c>
      <c r="E46" s="84" t="s">
        <v>1686</v>
      </c>
      <c r="F46" s="97" t="s">
        <v>1691</v>
      </c>
      <c r="G46" s="97" t="s">
        <v>182</v>
      </c>
      <c r="H46" s="94">
        <v>1739935.5026959998</v>
      </c>
      <c r="I46" s="96">
        <v>353.43</v>
      </c>
      <c r="J46" s="84"/>
      <c r="K46" s="94">
        <v>6149.4540372390011</v>
      </c>
      <c r="L46" s="95">
        <v>7.8509298205178425E-3</v>
      </c>
      <c r="M46" s="95">
        <v>8.8826317756477997E-4</v>
      </c>
      <c r="N46" s="95">
        <f>K46/'סכום נכסי הקרן'!$C$42</f>
        <v>9.3833843648470698E-5</v>
      </c>
    </row>
    <row r="47" spans="2:14" s="140" customFormat="1">
      <c r="B47" s="83"/>
      <c r="C47" s="84"/>
      <c r="D47" s="84"/>
      <c r="E47" s="84"/>
      <c r="F47" s="84"/>
      <c r="G47" s="84"/>
      <c r="H47" s="94"/>
      <c r="I47" s="96"/>
      <c r="J47" s="84"/>
      <c r="K47" s="84"/>
      <c r="L47" s="84"/>
      <c r="M47" s="95"/>
      <c r="N47" s="84"/>
    </row>
    <row r="48" spans="2:14" s="140" customFormat="1">
      <c r="B48" s="81" t="s">
        <v>253</v>
      </c>
      <c r="C48" s="82"/>
      <c r="D48" s="82"/>
      <c r="E48" s="82"/>
      <c r="F48" s="82"/>
      <c r="G48" s="82"/>
      <c r="H48" s="91"/>
      <c r="I48" s="93"/>
      <c r="J48" s="91">
        <v>3555.8346300000007</v>
      </c>
      <c r="K48" s="91">
        <v>6607084.5729900021</v>
      </c>
      <c r="L48" s="82"/>
      <c r="M48" s="92">
        <v>0.95436601391012921</v>
      </c>
      <c r="N48" s="92">
        <f>K48/'סכום נכסי הקרן'!$C$42</f>
        <v>0.10081677772365652</v>
      </c>
    </row>
    <row r="49" spans="2:14" s="140" customFormat="1">
      <c r="B49" s="102" t="s">
        <v>80</v>
      </c>
      <c r="C49" s="82"/>
      <c r="D49" s="82"/>
      <c r="E49" s="82"/>
      <c r="F49" s="82"/>
      <c r="G49" s="82"/>
      <c r="H49" s="91"/>
      <c r="I49" s="93"/>
      <c r="J49" s="91">
        <v>2719.6213900000002</v>
      </c>
      <c r="K49" s="91">
        <v>6121714.8730200026</v>
      </c>
      <c r="L49" s="82"/>
      <c r="M49" s="92">
        <v>0.88425637013066483</v>
      </c>
      <c r="N49" s="92">
        <f>K49/'סכום נכסי הקרן'!$C$42</f>
        <v>9.3410574788747106E-2</v>
      </c>
    </row>
    <row r="50" spans="2:14" s="140" customFormat="1">
      <c r="B50" s="87" t="s">
        <v>1736</v>
      </c>
      <c r="C50" s="84" t="s">
        <v>1737</v>
      </c>
      <c r="D50" s="97" t="s">
        <v>1474</v>
      </c>
      <c r="E50" s="84"/>
      <c r="F50" s="97" t="s">
        <v>1671</v>
      </c>
      <c r="G50" s="97" t="s">
        <v>181</v>
      </c>
      <c r="H50" s="94">
        <v>491200</v>
      </c>
      <c r="I50" s="96">
        <v>4128</v>
      </c>
      <c r="J50" s="84"/>
      <c r="K50" s="94">
        <v>75997.20653000001</v>
      </c>
      <c r="L50" s="95">
        <v>7.2986627043090642E-3</v>
      </c>
      <c r="M50" s="95">
        <v>1.0977481862551408E-2</v>
      </c>
      <c r="N50" s="95">
        <f>K50/'סכום נכסי הקרן'!$C$42</f>
        <v>1.1596330262935509E-3</v>
      </c>
    </row>
    <row r="51" spans="2:14" s="140" customFormat="1">
      <c r="B51" s="87" t="s">
        <v>1738</v>
      </c>
      <c r="C51" s="84" t="s">
        <v>1739</v>
      </c>
      <c r="D51" s="97" t="s">
        <v>1474</v>
      </c>
      <c r="E51" s="84"/>
      <c r="F51" s="97" t="s">
        <v>1671</v>
      </c>
      <c r="G51" s="97" t="s">
        <v>181</v>
      </c>
      <c r="H51" s="94">
        <v>242117</v>
      </c>
      <c r="I51" s="96">
        <v>9901</v>
      </c>
      <c r="J51" s="84"/>
      <c r="K51" s="94">
        <v>89847.071609999999</v>
      </c>
      <c r="L51" s="95">
        <v>2.027725342019998E-3</v>
      </c>
      <c r="M51" s="95">
        <v>1.2978037536324328E-2</v>
      </c>
      <c r="N51" s="95">
        <f>K51/'סכום נכסי הקרן'!$C$42</f>
        <v>1.3709665961680929E-3</v>
      </c>
    </row>
    <row r="52" spans="2:14" s="140" customFormat="1">
      <c r="B52" s="87" t="s">
        <v>1740</v>
      </c>
      <c r="C52" s="84" t="s">
        <v>1741</v>
      </c>
      <c r="D52" s="97" t="s">
        <v>144</v>
      </c>
      <c r="E52" s="84"/>
      <c r="F52" s="97" t="s">
        <v>1671</v>
      </c>
      <c r="G52" s="97" t="s">
        <v>191</v>
      </c>
      <c r="H52" s="94">
        <v>18453278</v>
      </c>
      <c r="I52" s="96">
        <v>1565</v>
      </c>
      <c r="J52" s="84"/>
      <c r="K52" s="94">
        <v>985162.29237000004</v>
      </c>
      <c r="L52" s="95">
        <v>7.7076719072695487E-3</v>
      </c>
      <c r="M52" s="95">
        <v>0.14230261466113445</v>
      </c>
      <c r="N52" s="95">
        <f>K52/'סכום נכסי הקרן'!$C$42</f>
        <v>1.5032483201081087E-2</v>
      </c>
    </row>
    <row r="53" spans="2:14" s="140" customFormat="1">
      <c r="B53" s="87" t="s">
        <v>1742</v>
      </c>
      <c r="C53" s="84" t="s">
        <v>1743</v>
      </c>
      <c r="D53" s="97" t="s">
        <v>30</v>
      </c>
      <c r="E53" s="84"/>
      <c r="F53" s="97" t="s">
        <v>1671</v>
      </c>
      <c r="G53" s="97" t="s">
        <v>183</v>
      </c>
      <c r="H53" s="94">
        <v>228647.00000000009</v>
      </c>
      <c r="I53" s="96">
        <v>12126</v>
      </c>
      <c r="J53" s="84"/>
      <c r="K53" s="94">
        <v>118987.76527000006</v>
      </c>
      <c r="L53" s="95">
        <v>0.11681934531260382</v>
      </c>
      <c r="M53" s="95">
        <v>1.7187290096002818E-2</v>
      </c>
      <c r="N53" s="95">
        <f>K53/'סכום נכסי הקרן'!$C$42</f>
        <v>1.8156212396765949E-3</v>
      </c>
    </row>
    <row r="54" spans="2:14" s="140" customFormat="1">
      <c r="B54" s="87" t="s">
        <v>1744</v>
      </c>
      <c r="C54" s="84" t="s">
        <v>1745</v>
      </c>
      <c r="D54" s="97" t="s">
        <v>30</v>
      </c>
      <c r="E54" s="84"/>
      <c r="F54" s="97" t="s">
        <v>1671</v>
      </c>
      <c r="G54" s="97" t="s">
        <v>183</v>
      </c>
      <c r="H54" s="94">
        <v>2665791</v>
      </c>
      <c r="I54" s="96">
        <v>3472</v>
      </c>
      <c r="J54" s="84"/>
      <c r="K54" s="94">
        <v>397214.46052999998</v>
      </c>
      <c r="L54" s="95">
        <v>4.5880460945119689E-2</v>
      </c>
      <c r="M54" s="95">
        <v>5.7375984396083511E-2</v>
      </c>
      <c r="N54" s="95">
        <f>K54/'סכום נכסי הקרן'!$C$42</f>
        <v>6.0610518199788362E-3</v>
      </c>
    </row>
    <row r="55" spans="2:14" s="140" customFormat="1">
      <c r="B55" s="87" t="s">
        <v>1746</v>
      </c>
      <c r="C55" s="84" t="s">
        <v>1747</v>
      </c>
      <c r="D55" s="97" t="s">
        <v>30</v>
      </c>
      <c r="E55" s="84"/>
      <c r="F55" s="97" t="s">
        <v>1671</v>
      </c>
      <c r="G55" s="97" t="s">
        <v>183</v>
      </c>
      <c r="H55" s="94">
        <v>1920306.9999999998</v>
      </c>
      <c r="I55" s="96">
        <v>3145</v>
      </c>
      <c r="J55" s="84"/>
      <c r="K55" s="94">
        <v>259185.41044000018</v>
      </c>
      <c r="L55" s="95">
        <v>0.15990059436873508</v>
      </c>
      <c r="M55" s="95">
        <v>3.7438259536814629E-2</v>
      </c>
      <c r="N55" s="95">
        <f>K55/'סכום נכסי הקרן'!$C$42</f>
        <v>3.9548817068825685E-3</v>
      </c>
    </row>
    <row r="56" spans="2:14" s="140" customFormat="1">
      <c r="B56" s="87" t="s">
        <v>1748</v>
      </c>
      <c r="C56" s="84" t="s">
        <v>1749</v>
      </c>
      <c r="D56" s="97" t="s">
        <v>30</v>
      </c>
      <c r="E56" s="84"/>
      <c r="F56" s="97" t="s">
        <v>1671</v>
      </c>
      <c r="G56" s="97" t="s">
        <v>183</v>
      </c>
      <c r="H56" s="94">
        <v>64140</v>
      </c>
      <c r="I56" s="96">
        <v>7063</v>
      </c>
      <c r="J56" s="84"/>
      <c r="K56" s="94">
        <v>19441.841509999995</v>
      </c>
      <c r="L56" s="95">
        <v>3.0869732328522104E-3</v>
      </c>
      <c r="M56" s="95">
        <v>2.8082935188726336E-3</v>
      </c>
      <c r="N56" s="95">
        <f>K56/'סכום נכסי הקרן'!$C$42</f>
        <v>2.9666092395200136E-4</v>
      </c>
    </row>
    <row r="57" spans="2:14" s="140" customFormat="1">
      <c r="B57" s="87" t="s">
        <v>1750</v>
      </c>
      <c r="C57" s="84" t="s">
        <v>1751</v>
      </c>
      <c r="D57" s="97" t="s">
        <v>1474</v>
      </c>
      <c r="E57" s="84"/>
      <c r="F57" s="97" t="s">
        <v>1671</v>
      </c>
      <c r="G57" s="97" t="s">
        <v>181</v>
      </c>
      <c r="H57" s="94">
        <v>3255776</v>
      </c>
      <c r="I57" s="96">
        <v>2382</v>
      </c>
      <c r="J57" s="84"/>
      <c r="K57" s="94">
        <v>290667.08604000002</v>
      </c>
      <c r="L57" s="95">
        <v>3.3923329128819073E-3</v>
      </c>
      <c r="M57" s="95">
        <v>4.1985657246298907E-2</v>
      </c>
      <c r="N57" s="95">
        <f>K57/'סכום נכסי הקרן'!$C$42</f>
        <v>4.4352571366611405E-3</v>
      </c>
    </row>
    <row r="58" spans="2:14" s="140" customFormat="1">
      <c r="B58" s="87" t="s">
        <v>1752</v>
      </c>
      <c r="C58" s="84" t="s">
        <v>1753</v>
      </c>
      <c r="D58" s="97" t="s">
        <v>1474</v>
      </c>
      <c r="E58" s="84"/>
      <c r="F58" s="97" t="s">
        <v>1671</v>
      </c>
      <c r="G58" s="97" t="s">
        <v>181</v>
      </c>
      <c r="H58" s="94">
        <v>243089</v>
      </c>
      <c r="I58" s="96">
        <v>8651</v>
      </c>
      <c r="J58" s="84"/>
      <c r="K58" s="94">
        <v>78819.050950000004</v>
      </c>
      <c r="L58" s="95">
        <v>1.168330192300568E-3</v>
      </c>
      <c r="M58" s="95">
        <v>1.1385085606871452E-2</v>
      </c>
      <c r="N58" s="95">
        <f>K58/'סכום נכסי הקרן'!$C$42</f>
        <v>1.2026912403241207E-3</v>
      </c>
    </row>
    <row r="59" spans="2:14" s="140" customFormat="1">
      <c r="B59" s="87" t="s">
        <v>1754</v>
      </c>
      <c r="C59" s="84" t="s">
        <v>1755</v>
      </c>
      <c r="D59" s="97" t="s">
        <v>30</v>
      </c>
      <c r="E59" s="84"/>
      <c r="F59" s="97" t="s">
        <v>1671</v>
      </c>
      <c r="G59" s="97" t="s">
        <v>190</v>
      </c>
      <c r="H59" s="94">
        <v>1517690</v>
      </c>
      <c r="I59" s="96">
        <v>3084</v>
      </c>
      <c r="J59" s="84"/>
      <c r="K59" s="94">
        <v>128794.85833</v>
      </c>
      <c r="L59" s="95">
        <v>2.666669759089214E-2</v>
      </c>
      <c r="M59" s="95">
        <v>1.8603884088151796E-2</v>
      </c>
      <c r="N59" s="95">
        <f>K59/'סכום נכסי הקרן'!$C$42</f>
        <v>1.9652665953887268E-3</v>
      </c>
    </row>
    <row r="60" spans="2:14" s="140" customFormat="1">
      <c r="B60" s="87" t="s">
        <v>1756</v>
      </c>
      <c r="C60" s="84" t="s">
        <v>1757</v>
      </c>
      <c r="D60" s="97" t="s">
        <v>1474</v>
      </c>
      <c r="E60" s="84"/>
      <c r="F60" s="97" t="s">
        <v>1671</v>
      </c>
      <c r="G60" s="97" t="s">
        <v>181</v>
      </c>
      <c r="H60" s="94">
        <v>527579</v>
      </c>
      <c r="I60" s="96">
        <v>6441</v>
      </c>
      <c r="J60" s="84"/>
      <c r="K60" s="94">
        <v>127362.14998999999</v>
      </c>
      <c r="L60" s="95">
        <v>3.3040594704276159E-3</v>
      </c>
      <c r="M60" s="95">
        <v>1.8396935299705635E-2</v>
      </c>
      <c r="N60" s="95">
        <f>K60/'סכום נכסי הקרן'!$C$42</f>
        <v>1.9434050562089364E-3</v>
      </c>
    </row>
    <row r="61" spans="2:14" s="140" customFormat="1">
      <c r="B61" s="87" t="s">
        <v>1758</v>
      </c>
      <c r="C61" s="84" t="s">
        <v>1759</v>
      </c>
      <c r="D61" s="97" t="s">
        <v>30</v>
      </c>
      <c r="E61" s="84"/>
      <c r="F61" s="97" t="s">
        <v>1671</v>
      </c>
      <c r="G61" s="97" t="s">
        <v>183</v>
      </c>
      <c r="H61" s="94">
        <v>226035.00000000009</v>
      </c>
      <c r="I61" s="96">
        <v>4107</v>
      </c>
      <c r="J61" s="84"/>
      <c r="K61" s="94">
        <v>39840.027670000025</v>
      </c>
      <c r="L61" s="95">
        <v>5.4862864077669923E-2</v>
      </c>
      <c r="M61" s="95">
        <v>5.7547270632681688E-3</v>
      </c>
      <c r="N61" s="95">
        <f>K61/'סכום נכסי הקרן'!$C$42</f>
        <v>6.0791460586572335E-4</v>
      </c>
    </row>
    <row r="62" spans="2:14" s="140" customFormat="1">
      <c r="B62" s="87" t="s">
        <v>1760</v>
      </c>
      <c r="C62" s="84" t="s">
        <v>1761</v>
      </c>
      <c r="D62" s="97" t="s">
        <v>159</v>
      </c>
      <c r="E62" s="84"/>
      <c r="F62" s="97" t="s">
        <v>1671</v>
      </c>
      <c r="G62" s="97" t="s">
        <v>181</v>
      </c>
      <c r="H62" s="94">
        <v>135725</v>
      </c>
      <c r="I62" s="96">
        <v>11160</v>
      </c>
      <c r="J62" s="84"/>
      <c r="K62" s="94">
        <v>56770.61868</v>
      </c>
      <c r="L62" s="95">
        <v>2.5608490566037735E-2</v>
      </c>
      <c r="M62" s="95">
        <v>8.2002808437375077E-3</v>
      </c>
      <c r="N62" s="95">
        <f>K62/'סכום נכסי הקרן'!$C$42</f>
        <v>8.6625663429428662E-4</v>
      </c>
    </row>
    <row r="63" spans="2:14" s="140" customFormat="1">
      <c r="B63" s="87" t="s">
        <v>1762</v>
      </c>
      <c r="C63" s="84" t="s">
        <v>1763</v>
      </c>
      <c r="D63" s="97" t="s">
        <v>159</v>
      </c>
      <c r="E63" s="84"/>
      <c r="F63" s="97" t="s">
        <v>1671</v>
      </c>
      <c r="G63" s="97" t="s">
        <v>183</v>
      </c>
      <c r="H63" s="94">
        <v>77664</v>
      </c>
      <c r="I63" s="96">
        <v>9345</v>
      </c>
      <c r="J63" s="84"/>
      <c r="K63" s="94">
        <v>31147.14876</v>
      </c>
      <c r="L63" s="95">
        <v>2.1892824442431929E-3</v>
      </c>
      <c r="M63" s="95">
        <v>4.4990766923533989E-3</v>
      </c>
      <c r="N63" s="95">
        <f>K63/'סכום נכסי הקרן'!$C$42</f>
        <v>4.7527092147414771E-4</v>
      </c>
    </row>
    <row r="64" spans="2:14" s="140" customFormat="1">
      <c r="B64" s="87" t="s">
        <v>1764</v>
      </c>
      <c r="C64" s="84" t="s">
        <v>1765</v>
      </c>
      <c r="D64" s="97" t="s">
        <v>1474</v>
      </c>
      <c r="E64" s="84"/>
      <c r="F64" s="97" t="s">
        <v>1671</v>
      </c>
      <c r="G64" s="97" t="s">
        <v>181</v>
      </c>
      <c r="H64" s="94">
        <v>6799648.0000000009</v>
      </c>
      <c r="I64" s="96">
        <v>4715</v>
      </c>
      <c r="J64" s="84"/>
      <c r="K64" s="94">
        <v>1201621.5551700008</v>
      </c>
      <c r="L64" s="95">
        <v>6.5243216273268099E-3</v>
      </c>
      <c r="M64" s="95">
        <v>0.17356925905325768</v>
      </c>
      <c r="N64" s="95">
        <f>K64/'סכום נכסי הקרן'!$C$42</f>
        <v>1.8335411314510466E-2</v>
      </c>
    </row>
    <row r="65" spans="2:14" s="140" customFormat="1">
      <c r="B65" s="87" t="s">
        <v>1766</v>
      </c>
      <c r="C65" s="84" t="s">
        <v>1767</v>
      </c>
      <c r="D65" s="97" t="s">
        <v>143</v>
      </c>
      <c r="E65" s="84"/>
      <c r="F65" s="97" t="s">
        <v>1671</v>
      </c>
      <c r="G65" s="97" t="s">
        <v>181</v>
      </c>
      <c r="H65" s="94">
        <v>10760</v>
      </c>
      <c r="I65" s="96">
        <v>24534</v>
      </c>
      <c r="J65" s="84"/>
      <c r="K65" s="94">
        <v>9894.1892899999984</v>
      </c>
      <c r="L65" s="95">
        <v>9.2727757534563339E-5</v>
      </c>
      <c r="M65" s="95">
        <v>1.4291746820029511E-3</v>
      </c>
      <c r="N65" s="95">
        <f>K65/'סכום נכסי הקרן'!$C$42</f>
        <v>1.5097434751834866E-4</v>
      </c>
    </row>
    <row r="66" spans="2:14" s="140" customFormat="1">
      <c r="B66" s="87" t="s">
        <v>1768</v>
      </c>
      <c r="C66" s="84" t="s">
        <v>1769</v>
      </c>
      <c r="D66" s="97" t="s">
        <v>1474</v>
      </c>
      <c r="E66" s="84"/>
      <c r="F66" s="97" t="s">
        <v>1671</v>
      </c>
      <c r="G66" s="97" t="s">
        <v>181</v>
      </c>
      <c r="H66" s="94">
        <v>329771</v>
      </c>
      <c r="I66" s="96">
        <v>16606</v>
      </c>
      <c r="J66" s="84"/>
      <c r="K66" s="94">
        <v>205247.12243999998</v>
      </c>
      <c r="L66" s="95">
        <v>1.3143523316062177E-3</v>
      </c>
      <c r="M66" s="95">
        <v>2.964709713424209E-2</v>
      </c>
      <c r="N66" s="95">
        <f>K66/'סכום נכסי הקרן'!$C$42</f>
        <v>3.1318432953082926E-3</v>
      </c>
    </row>
    <row r="67" spans="2:14" s="140" customFormat="1">
      <c r="B67" s="87" t="s">
        <v>1770</v>
      </c>
      <c r="C67" s="84" t="s">
        <v>1771</v>
      </c>
      <c r="D67" s="97" t="s">
        <v>1474</v>
      </c>
      <c r="E67" s="84"/>
      <c r="F67" s="97" t="s">
        <v>1671</v>
      </c>
      <c r="G67" s="97" t="s">
        <v>181</v>
      </c>
      <c r="H67" s="94">
        <v>1464099</v>
      </c>
      <c r="I67" s="96">
        <v>2303</v>
      </c>
      <c r="J67" s="94">
        <v>1981.99892</v>
      </c>
      <c r="K67" s="94">
        <v>128357.81240000001</v>
      </c>
      <c r="L67" s="95">
        <v>0.12513666666666667</v>
      </c>
      <c r="M67" s="95">
        <v>1.8540754612889006E-2</v>
      </c>
      <c r="N67" s="95">
        <f>K67/'סכום נכסי הקרן'!$C$42</f>
        <v>1.9585977595515162E-3</v>
      </c>
    </row>
    <row r="68" spans="2:14" s="140" customFormat="1">
      <c r="B68" s="87" t="s">
        <v>1772</v>
      </c>
      <c r="C68" s="84" t="s">
        <v>1773</v>
      </c>
      <c r="D68" s="97" t="s">
        <v>1474</v>
      </c>
      <c r="E68" s="84"/>
      <c r="F68" s="97" t="s">
        <v>1671</v>
      </c>
      <c r="G68" s="97" t="s">
        <v>181</v>
      </c>
      <c r="H68" s="94">
        <v>9941</v>
      </c>
      <c r="I68" s="96">
        <v>2809</v>
      </c>
      <c r="J68" s="94">
        <v>4.35785</v>
      </c>
      <c r="K68" s="94">
        <v>1050.95946</v>
      </c>
      <c r="L68" s="95">
        <v>3.5127208480565373E-4</v>
      </c>
      <c r="M68" s="95">
        <v>1.5180674313170468E-4</v>
      </c>
      <c r="N68" s="95">
        <f>K68/'סכום נכסי הקרן'!$C$42</f>
        <v>1.6036474954254295E-5</v>
      </c>
    </row>
    <row r="69" spans="2:14" s="140" customFormat="1">
      <c r="B69" s="87" t="s">
        <v>1774</v>
      </c>
      <c r="C69" s="84" t="s">
        <v>1775</v>
      </c>
      <c r="D69" s="97" t="s">
        <v>1474</v>
      </c>
      <c r="E69" s="84"/>
      <c r="F69" s="97" t="s">
        <v>1671</v>
      </c>
      <c r="G69" s="97" t="s">
        <v>181</v>
      </c>
      <c r="H69" s="94">
        <v>83959</v>
      </c>
      <c r="I69" s="96">
        <v>3004</v>
      </c>
      <c r="J69" s="84"/>
      <c r="K69" s="94">
        <v>9452.9370799999997</v>
      </c>
      <c r="L69" s="95">
        <v>3.1923574144486692E-3</v>
      </c>
      <c r="M69" s="95">
        <v>1.3654376270077311E-3</v>
      </c>
      <c r="N69" s="95">
        <f>K69/'סכום נכסי הקרן'!$C$42</f>
        <v>1.4424132851666963E-4</v>
      </c>
    </row>
    <row r="70" spans="2:14" s="140" customFormat="1">
      <c r="B70" s="87" t="s">
        <v>1776</v>
      </c>
      <c r="C70" s="84" t="s">
        <v>1777</v>
      </c>
      <c r="D70" s="97" t="s">
        <v>1474</v>
      </c>
      <c r="E70" s="84"/>
      <c r="F70" s="97" t="s">
        <v>1671</v>
      </c>
      <c r="G70" s="97" t="s">
        <v>181</v>
      </c>
      <c r="H70" s="94">
        <v>87391</v>
      </c>
      <c r="I70" s="96">
        <v>19981</v>
      </c>
      <c r="J70" s="84"/>
      <c r="K70" s="94">
        <v>65446.060710000005</v>
      </c>
      <c r="L70" s="95">
        <v>6.570751879699248E-3</v>
      </c>
      <c r="M70" s="95">
        <v>9.4534125295231853E-3</v>
      </c>
      <c r="N70" s="95">
        <f>K70/'סכום נכסי הקרן'!$C$42</f>
        <v>9.9863425124934986E-4</v>
      </c>
    </row>
    <row r="71" spans="2:14" s="140" customFormat="1">
      <c r="B71" s="87" t="s">
        <v>1778</v>
      </c>
      <c r="C71" s="84" t="s">
        <v>1779</v>
      </c>
      <c r="D71" s="97" t="s">
        <v>1474</v>
      </c>
      <c r="E71" s="84"/>
      <c r="F71" s="97" t="s">
        <v>1671</v>
      </c>
      <c r="G71" s="97" t="s">
        <v>181</v>
      </c>
      <c r="H71" s="94">
        <v>38684</v>
      </c>
      <c r="I71" s="96">
        <v>16501</v>
      </c>
      <c r="J71" s="84"/>
      <c r="K71" s="94">
        <v>23924.409149999999</v>
      </c>
      <c r="L71" s="95">
        <v>1.1052571428571429E-2</v>
      </c>
      <c r="M71" s="95">
        <v>3.455781857096424E-3</v>
      </c>
      <c r="N71" s="95">
        <f>K71/'סכום נכסי הקרן'!$C$42</f>
        <v>3.6505993116928338E-4</v>
      </c>
    </row>
    <row r="72" spans="2:14" s="140" customFormat="1">
      <c r="B72" s="87" t="s">
        <v>1780</v>
      </c>
      <c r="C72" s="84" t="s">
        <v>1781</v>
      </c>
      <c r="D72" s="97" t="s">
        <v>30</v>
      </c>
      <c r="E72" s="84"/>
      <c r="F72" s="97" t="s">
        <v>1671</v>
      </c>
      <c r="G72" s="97" t="s">
        <v>183</v>
      </c>
      <c r="H72" s="94">
        <v>599077.99999999953</v>
      </c>
      <c r="I72" s="96">
        <v>2576</v>
      </c>
      <c r="J72" s="84"/>
      <c r="K72" s="94">
        <v>66229.041010000015</v>
      </c>
      <c r="L72" s="95">
        <v>5.2093739130434739E-2</v>
      </c>
      <c r="M72" s="95">
        <v>9.5665107923993634E-3</v>
      </c>
      <c r="N72" s="95">
        <f>K72/'סכום נכסי הקרן'!$C$42</f>
        <v>1.0105816616381622E-3</v>
      </c>
    </row>
    <row r="73" spans="2:14" s="140" customFormat="1">
      <c r="B73" s="87" t="s">
        <v>1782</v>
      </c>
      <c r="C73" s="84" t="s">
        <v>1783</v>
      </c>
      <c r="D73" s="97" t="s">
        <v>30</v>
      </c>
      <c r="E73" s="84"/>
      <c r="F73" s="97" t="s">
        <v>1671</v>
      </c>
      <c r="G73" s="97" t="s">
        <v>183</v>
      </c>
      <c r="H73" s="94">
        <v>73946</v>
      </c>
      <c r="I73" s="96">
        <v>5171</v>
      </c>
      <c r="J73" s="84"/>
      <c r="K73" s="94">
        <v>16409.995470000005</v>
      </c>
      <c r="L73" s="95">
        <v>8.5983720930232557E-3</v>
      </c>
      <c r="M73" s="95">
        <v>2.3703559099289406E-3</v>
      </c>
      <c r="N73" s="95">
        <f>K73/'סכום נכסי הקרן'!$C$42</f>
        <v>2.5039831827012763E-4</v>
      </c>
    </row>
    <row r="74" spans="2:14" s="140" customFormat="1">
      <c r="B74" s="87" t="s">
        <v>1784</v>
      </c>
      <c r="C74" s="84" t="s">
        <v>1785</v>
      </c>
      <c r="D74" s="97" t="s">
        <v>143</v>
      </c>
      <c r="E74" s="84"/>
      <c r="F74" s="97" t="s">
        <v>1671</v>
      </c>
      <c r="G74" s="97" t="s">
        <v>184</v>
      </c>
      <c r="H74" s="94">
        <v>3144747</v>
      </c>
      <c r="I74" s="96">
        <v>665.4</v>
      </c>
      <c r="J74" s="84"/>
      <c r="K74" s="94">
        <v>100302.59743000001</v>
      </c>
      <c r="L74" s="95">
        <v>3.815203560718352E-3</v>
      </c>
      <c r="M74" s="95">
        <v>1.4488294956209628E-2</v>
      </c>
      <c r="N74" s="95">
        <f>K74/'סכום נכסי הקרן'!$C$42</f>
        <v>1.5305063161359679E-3</v>
      </c>
    </row>
    <row r="75" spans="2:14" s="140" customFormat="1">
      <c r="B75" s="87" t="s">
        <v>1786</v>
      </c>
      <c r="C75" s="84" t="s">
        <v>1787</v>
      </c>
      <c r="D75" s="97" t="s">
        <v>143</v>
      </c>
      <c r="E75" s="84"/>
      <c r="F75" s="97" t="s">
        <v>1671</v>
      </c>
      <c r="G75" s="97" t="s">
        <v>181</v>
      </c>
      <c r="H75" s="94">
        <v>144722.99999999997</v>
      </c>
      <c r="I75" s="96">
        <v>6159</v>
      </c>
      <c r="J75" s="84"/>
      <c r="K75" s="94">
        <v>33407.758920000015</v>
      </c>
      <c r="L75" s="95">
        <v>2.4323193277310921E-2</v>
      </c>
      <c r="M75" s="95">
        <v>4.8256124712692128E-3</v>
      </c>
      <c r="N75" s="95">
        <f>K75/'סכום נכסי הקרן'!$C$42</f>
        <v>5.0976532358188744E-4</v>
      </c>
    </row>
    <row r="76" spans="2:14" s="140" customFormat="1">
      <c r="B76" s="87" t="s">
        <v>1788</v>
      </c>
      <c r="C76" s="84" t="s">
        <v>1789</v>
      </c>
      <c r="D76" s="97" t="s">
        <v>1471</v>
      </c>
      <c r="E76" s="84"/>
      <c r="F76" s="97" t="s">
        <v>1671</v>
      </c>
      <c r="G76" s="97" t="s">
        <v>181</v>
      </c>
      <c r="H76" s="94">
        <v>114157</v>
      </c>
      <c r="I76" s="96">
        <v>9643</v>
      </c>
      <c r="J76" s="84"/>
      <c r="K76" s="94">
        <v>41258.581859999998</v>
      </c>
      <c r="L76" s="95">
        <v>1.4835217673814165E-3</v>
      </c>
      <c r="M76" s="95">
        <v>5.9596313433435671E-3</v>
      </c>
      <c r="N76" s="95">
        <f>K76/'סכום נכסי הקרן'!$C$42</f>
        <v>6.2956016842546946E-4</v>
      </c>
    </row>
    <row r="77" spans="2:14" s="140" customFormat="1">
      <c r="B77" s="87" t="s">
        <v>1790</v>
      </c>
      <c r="C77" s="84" t="s">
        <v>1791</v>
      </c>
      <c r="D77" s="97" t="s">
        <v>1474</v>
      </c>
      <c r="E77" s="84"/>
      <c r="F77" s="97" t="s">
        <v>1671</v>
      </c>
      <c r="G77" s="97" t="s">
        <v>181</v>
      </c>
      <c r="H77" s="94">
        <v>790</v>
      </c>
      <c r="I77" s="96">
        <v>13390</v>
      </c>
      <c r="J77" s="84"/>
      <c r="K77" s="94">
        <v>396.46718999999996</v>
      </c>
      <c r="L77" s="95">
        <v>2.5901639344262296E-6</v>
      </c>
      <c r="M77" s="95">
        <v>5.7268044261649014E-5</v>
      </c>
      <c r="N77" s="95">
        <f>K77/'סכום נכסי הקרן'!$C$42</f>
        <v>6.0496493010478037E-6</v>
      </c>
    </row>
    <row r="78" spans="2:14" s="140" customFormat="1">
      <c r="B78" s="87" t="s">
        <v>1792</v>
      </c>
      <c r="C78" s="84" t="s">
        <v>1793</v>
      </c>
      <c r="D78" s="97" t="s">
        <v>143</v>
      </c>
      <c r="E78" s="84"/>
      <c r="F78" s="97" t="s">
        <v>1671</v>
      </c>
      <c r="G78" s="97" t="s">
        <v>181</v>
      </c>
      <c r="H78" s="94">
        <v>2713959</v>
      </c>
      <c r="I78" s="96">
        <v>623.75</v>
      </c>
      <c r="J78" s="84"/>
      <c r="K78" s="94">
        <v>63447.340619999995</v>
      </c>
      <c r="L78" s="95">
        <v>1.5056638002773926E-2</v>
      </c>
      <c r="M78" s="95">
        <v>9.1647056870206127E-3</v>
      </c>
      <c r="N78" s="95">
        <f>K78/'סכום נכסי הקרן'!$C$42</f>
        <v>9.6813600095161712E-4</v>
      </c>
    </row>
    <row r="79" spans="2:14" s="140" customFormat="1">
      <c r="B79" s="87" t="s">
        <v>1794</v>
      </c>
      <c r="C79" s="84" t="s">
        <v>1795</v>
      </c>
      <c r="D79" s="97" t="s">
        <v>1474</v>
      </c>
      <c r="E79" s="84"/>
      <c r="F79" s="97" t="s">
        <v>1671</v>
      </c>
      <c r="G79" s="97" t="s">
        <v>181</v>
      </c>
      <c r="H79" s="94">
        <v>49941</v>
      </c>
      <c r="I79" s="96">
        <v>17352.5</v>
      </c>
      <c r="J79" s="84"/>
      <c r="K79" s="94">
        <v>32480.213159999996</v>
      </c>
      <c r="L79" s="95">
        <v>5.0960204081632651E-3</v>
      </c>
      <c r="M79" s="95">
        <v>4.6916323261823375E-3</v>
      </c>
      <c r="N79" s="95">
        <f>K79/'סכום נכסי הקרן'!$C$42</f>
        <v>4.9561200471917404E-4</v>
      </c>
    </row>
    <row r="80" spans="2:14" s="140" customFormat="1">
      <c r="B80" s="87" t="s">
        <v>1796</v>
      </c>
      <c r="C80" s="84" t="s">
        <v>1797</v>
      </c>
      <c r="D80" s="97" t="s">
        <v>1474</v>
      </c>
      <c r="E80" s="84"/>
      <c r="F80" s="97" t="s">
        <v>1671</v>
      </c>
      <c r="G80" s="97" t="s">
        <v>181</v>
      </c>
      <c r="H80" s="94">
        <v>99135</v>
      </c>
      <c r="I80" s="96">
        <v>17286</v>
      </c>
      <c r="J80" s="84"/>
      <c r="K80" s="94">
        <v>64227.5124</v>
      </c>
      <c r="L80" s="95">
        <v>3.8350096711798841E-3</v>
      </c>
      <c r="M80" s="95">
        <v>9.2773982708097766E-3</v>
      </c>
      <c r="N80" s="95">
        <f>K80/'סכום נכסי הקרן'!$C$42</f>
        <v>9.8004055644226006E-4</v>
      </c>
    </row>
    <row r="81" spans="2:14" s="140" customFormat="1">
      <c r="B81" s="87" t="s">
        <v>1798</v>
      </c>
      <c r="C81" s="84" t="s">
        <v>1799</v>
      </c>
      <c r="D81" s="97" t="s">
        <v>30</v>
      </c>
      <c r="E81" s="84"/>
      <c r="F81" s="97" t="s">
        <v>1671</v>
      </c>
      <c r="G81" s="97" t="s">
        <v>183</v>
      </c>
      <c r="H81" s="94">
        <v>34134.000000000007</v>
      </c>
      <c r="I81" s="96">
        <v>4532.5</v>
      </c>
      <c r="J81" s="84"/>
      <c r="K81" s="94">
        <v>6639.6355300000014</v>
      </c>
      <c r="L81" s="95">
        <v>1.5170666666666669E-2</v>
      </c>
      <c r="M81" s="95">
        <v>9.5906786489257159E-4</v>
      </c>
      <c r="N81" s="95">
        <f>K81/'סכום נכסי הקרן'!$C$42</f>
        <v>1.0131346920101177E-4</v>
      </c>
    </row>
    <row r="82" spans="2:14" s="140" customFormat="1">
      <c r="B82" s="87" t="s">
        <v>1800</v>
      </c>
      <c r="C82" s="84" t="s">
        <v>1801</v>
      </c>
      <c r="D82" s="97" t="s">
        <v>1471</v>
      </c>
      <c r="E82" s="84"/>
      <c r="F82" s="97" t="s">
        <v>1671</v>
      </c>
      <c r="G82" s="97" t="s">
        <v>181</v>
      </c>
      <c r="H82" s="94">
        <v>277036</v>
      </c>
      <c r="I82" s="96">
        <v>3750</v>
      </c>
      <c r="J82" s="84"/>
      <c r="K82" s="94">
        <v>38937.409799999994</v>
      </c>
      <c r="L82" s="95">
        <v>6.691690821256039E-3</v>
      </c>
      <c r="M82" s="95">
        <v>5.6243476486928616E-3</v>
      </c>
      <c r="N82" s="95">
        <f>K82/'סכום נכסי הקרן'!$C$42</f>
        <v>5.9414165893823879E-4</v>
      </c>
    </row>
    <row r="83" spans="2:14" s="140" customFormat="1">
      <c r="B83" s="87" t="s">
        <v>1802</v>
      </c>
      <c r="C83" s="84" t="s">
        <v>1803</v>
      </c>
      <c r="D83" s="97" t="s">
        <v>30</v>
      </c>
      <c r="E83" s="84"/>
      <c r="F83" s="97" t="s">
        <v>1671</v>
      </c>
      <c r="G83" s="97" t="s">
        <v>183</v>
      </c>
      <c r="H83" s="94">
        <v>23721</v>
      </c>
      <c r="I83" s="96">
        <v>16046</v>
      </c>
      <c r="J83" s="84"/>
      <c r="K83" s="94">
        <v>16334.99547</v>
      </c>
      <c r="L83" s="95">
        <v>8.7677602495675439E-2</v>
      </c>
      <c r="M83" s="95">
        <v>2.3595224704213132E-3</v>
      </c>
      <c r="N83" s="95">
        <f>K83/'סכום נכסי הקרן'!$C$42</f>
        <v>2.4925390150873404E-4</v>
      </c>
    </row>
    <row r="84" spans="2:14" s="140" customFormat="1">
      <c r="B84" s="87" t="s">
        <v>1804</v>
      </c>
      <c r="C84" s="84" t="s">
        <v>1805</v>
      </c>
      <c r="D84" s="97" t="s">
        <v>143</v>
      </c>
      <c r="E84" s="84"/>
      <c r="F84" s="97" t="s">
        <v>1671</v>
      </c>
      <c r="G84" s="97" t="s">
        <v>181</v>
      </c>
      <c r="H84" s="94">
        <v>165038</v>
      </c>
      <c r="I84" s="96">
        <v>2554.5</v>
      </c>
      <c r="J84" s="84"/>
      <c r="K84" s="94">
        <v>15801.1772</v>
      </c>
      <c r="L84" s="95">
        <v>1.4684434145680783E-3</v>
      </c>
      <c r="M84" s="95">
        <v>2.2824146312731687E-3</v>
      </c>
      <c r="N84" s="95">
        <f>K84/'סכום נכסי הקרן'!$C$42</f>
        <v>2.4110842716571959E-4</v>
      </c>
    </row>
    <row r="85" spans="2:14" s="140" customFormat="1">
      <c r="B85" s="87" t="s">
        <v>1806</v>
      </c>
      <c r="C85" s="84" t="s">
        <v>1807</v>
      </c>
      <c r="D85" s="97" t="s">
        <v>30</v>
      </c>
      <c r="E85" s="84"/>
      <c r="F85" s="97" t="s">
        <v>1671</v>
      </c>
      <c r="G85" s="97" t="s">
        <v>183</v>
      </c>
      <c r="H85" s="94">
        <v>167668.99999999997</v>
      </c>
      <c r="I85" s="96">
        <v>4086.5</v>
      </c>
      <c r="J85" s="84"/>
      <c r="K85" s="94">
        <v>29405.157920000009</v>
      </c>
      <c r="L85" s="95">
        <v>2.2982372263193933E-2</v>
      </c>
      <c r="M85" s="95">
        <v>4.2474533271803392E-3</v>
      </c>
      <c r="N85" s="95">
        <f>K85/'סכום נכסי הקרן'!$C$42</f>
        <v>4.4869007460094837E-4</v>
      </c>
    </row>
    <row r="86" spans="2:14" s="140" customFormat="1">
      <c r="B86" s="87" t="s">
        <v>1808</v>
      </c>
      <c r="C86" s="84" t="s">
        <v>1809</v>
      </c>
      <c r="D86" s="97" t="s">
        <v>30</v>
      </c>
      <c r="E86" s="84"/>
      <c r="F86" s="97" t="s">
        <v>1671</v>
      </c>
      <c r="G86" s="97" t="s">
        <v>183</v>
      </c>
      <c r="H86" s="94">
        <v>359867</v>
      </c>
      <c r="I86" s="96">
        <v>4913</v>
      </c>
      <c r="J86" s="84"/>
      <c r="K86" s="94">
        <v>75876.628329999978</v>
      </c>
      <c r="L86" s="95">
        <v>7.9257584120072042E-2</v>
      </c>
      <c r="M86" s="95">
        <v>1.0960064840742889E-2</v>
      </c>
      <c r="N86" s="95">
        <f>K86/'סכום נכסי הקרן'!$C$42</f>
        <v>1.157793136785035E-3</v>
      </c>
    </row>
    <row r="87" spans="2:14" s="140" customFormat="1">
      <c r="B87" s="87" t="s">
        <v>1810</v>
      </c>
      <c r="C87" s="84" t="s">
        <v>1811</v>
      </c>
      <c r="D87" s="97" t="s">
        <v>1474</v>
      </c>
      <c r="E87" s="84"/>
      <c r="F87" s="97" t="s">
        <v>1671</v>
      </c>
      <c r="G87" s="97" t="s">
        <v>181</v>
      </c>
      <c r="H87" s="94">
        <v>206715</v>
      </c>
      <c r="I87" s="96">
        <v>8728</v>
      </c>
      <c r="J87" s="84"/>
      <c r="K87" s="94">
        <v>67621.735319999992</v>
      </c>
      <c r="L87" s="95">
        <v>2.291502534603667E-2</v>
      </c>
      <c r="M87" s="95">
        <v>9.7676797198660362E-3</v>
      </c>
      <c r="N87" s="95">
        <f>K87/'סכום נכסי הקרן'!$C$42</f>
        <v>1.0318326311296469E-3</v>
      </c>
    </row>
    <row r="88" spans="2:14" s="140" customFormat="1">
      <c r="B88" s="87" t="s">
        <v>1812</v>
      </c>
      <c r="C88" s="84" t="s">
        <v>1813</v>
      </c>
      <c r="D88" s="97" t="s">
        <v>1474</v>
      </c>
      <c r="E88" s="84"/>
      <c r="F88" s="97" t="s">
        <v>1671</v>
      </c>
      <c r="G88" s="97" t="s">
        <v>181</v>
      </c>
      <c r="H88" s="94">
        <v>366560.00000000006</v>
      </c>
      <c r="I88" s="96">
        <v>2583</v>
      </c>
      <c r="J88" s="94">
        <v>24.042669999999994</v>
      </c>
      <c r="K88" s="94">
        <v>35511.024190000004</v>
      </c>
      <c r="L88" s="95">
        <v>4.5762796504369542E-3</v>
      </c>
      <c r="M88" s="95">
        <v>5.1294204322163686E-3</v>
      </c>
      <c r="N88" s="95">
        <f>K88/'סכום נכסי הקרן'!$C$42</f>
        <v>5.4185881729715193E-4</v>
      </c>
    </row>
    <row r="89" spans="2:14" s="140" customFormat="1">
      <c r="B89" s="87" t="s">
        <v>1814</v>
      </c>
      <c r="C89" s="84" t="s">
        <v>1815</v>
      </c>
      <c r="D89" s="97" t="s">
        <v>143</v>
      </c>
      <c r="E89" s="84"/>
      <c r="F89" s="97" t="s">
        <v>1671</v>
      </c>
      <c r="G89" s="97" t="s">
        <v>181</v>
      </c>
      <c r="H89" s="94">
        <v>64061</v>
      </c>
      <c r="I89" s="96">
        <v>30648</v>
      </c>
      <c r="J89" s="84"/>
      <c r="K89" s="94">
        <v>73586.040459999989</v>
      </c>
      <c r="L89" s="95">
        <v>0.12681579728793427</v>
      </c>
      <c r="M89" s="95">
        <v>1.0629198905722248E-2</v>
      </c>
      <c r="N89" s="95">
        <f>K89/'סכום נכסי הקרן'!$C$42</f>
        <v>1.1228413080933996E-3</v>
      </c>
    </row>
    <row r="90" spans="2:14" s="140" customFormat="1">
      <c r="B90" s="87" t="s">
        <v>1816</v>
      </c>
      <c r="C90" s="84" t="s">
        <v>1817</v>
      </c>
      <c r="D90" s="97" t="s">
        <v>143</v>
      </c>
      <c r="E90" s="84"/>
      <c r="F90" s="97" t="s">
        <v>1671</v>
      </c>
      <c r="G90" s="97" t="s">
        <v>181</v>
      </c>
      <c r="H90" s="94">
        <v>196734</v>
      </c>
      <c r="I90" s="96">
        <v>45006</v>
      </c>
      <c r="J90" s="84"/>
      <c r="K90" s="94">
        <v>331855.80592000001</v>
      </c>
      <c r="L90" s="95">
        <v>2.3938611905107533E-2</v>
      </c>
      <c r="M90" s="95">
        <v>4.7935197315852968E-2</v>
      </c>
      <c r="N90" s="95">
        <f>K90/'סכום נכסי הקרן'!$C$42</f>
        <v>5.063751288807994E-3</v>
      </c>
    </row>
    <row r="91" spans="2:14" s="140" customFormat="1">
      <c r="B91" s="87" t="s">
        <v>1818</v>
      </c>
      <c r="C91" s="84" t="s">
        <v>1819</v>
      </c>
      <c r="D91" s="97" t="s">
        <v>30</v>
      </c>
      <c r="E91" s="84"/>
      <c r="F91" s="97" t="s">
        <v>1671</v>
      </c>
      <c r="G91" s="97" t="s">
        <v>183</v>
      </c>
      <c r="H91" s="94">
        <v>20663.999999999996</v>
      </c>
      <c r="I91" s="96">
        <v>6994</v>
      </c>
      <c r="J91" s="84"/>
      <c r="K91" s="94">
        <v>6202.3926799999963</v>
      </c>
      <c r="L91" s="95">
        <v>6.0130019819278199E-3</v>
      </c>
      <c r="M91" s="95">
        <v>8.9590994535100794E-4</v>
      </c>
      <c r="N91" s="95">
        <f>K91/'סכום נכסי הקרן'!$C$42</f>
        <v>9.4641628583152113E-5</v>
      </c>
    </row>
    <row r="92" spans="2:14" s="140" customFormat="1">
      <c r="B92" s="87" t="s">
        <v>1820</v>
      </c>
      <c r="C92" s="84" t="s">
        <v>1821</v>
      </c>
      <c r="D92" s="97" t="s">
        <v>1474</v>
      </c>
      <c r="E92" s="84"/>
      <c r="F92" s="97" t="s">
        <v>1671</v>
      </c>
      <c r="G92" s="97" t="s">
        <v>181</v>
      </c>
      <c r="H92" s="94">
        <v>619633</v>
      </c>
      <c r="I92" s="96">
        <v>4679</v>
      </c>
      <c r="J92" s="84"/>
      <c r="K92" s="94">
        <v>108664.36998999999</v>
      </c>
      <c r="L92" s="95">
        <v>9.8194550983925627E-3</v>
      </c>
      <c r="M92" s="95">
        <v>1.5696118385613512E-2</v>
      </c>
      <c r="N92" s="95">
        <f>K92/'סכום נכסי הקרן'!$C$42</f>
        <v>1.658097685104292E-3</v>
      </c>
    </row>
    <row r="93" spans="2:14" s="140" customFormat="1">
      <c r="B93" s="87" t="s">
        <v>1822</v>
      </c>
      <c r="C93" s="84" t="s">
        <v>1823</v>
      </c>
      <c r="D93" s="97" t="s">
        <v>1474</v>
      </c>
      <c r="E93" s="84"/>
      <c r="F93" s="97" t="s">
        <v>1671</v>
      </c>
      <c r="G93" s="97" t="s">
        <v>181</v>
      </c>
      <c r="H93" s="94">
        <v>103018</v>
      </c>
      <c r="I93" s="96">
        <v>3252</v>
      </c>
      <c r="J93" s="84"/>
      <c r="K93" s="94">
        <v>12556.344829999995</v>
      </c>
      <c r="L93" s="95">
        <v>6.3591295218473854E-3</v>
      </c>
      <c r="M93" s="95">
        <v>1.8137120287027219E-3</v>
      </c>
      <c r="N93" s="95">
        <f>K93/'סכום נכסי הקרן'!$C$42</f>
        <v>1.9159588647051646E-4</v>
      </c>
    </row>
    <row r="94" spans="2:14" s="140" customFormat="1">
      <c r="B94" s="87" t="s">
        <v>1824</v>
      </c>
      <c r="C94" s="84" t="s">
        <v>1825</v>
      </c>
      <c r="D94" s="97" t="s">
        <v>1474</v>
      </c>
      <c r="E94" s="84"/>
      <c r="F94" s="97" t="s">
        <v>1671</v>
      </c>
      <c r="G94" s="97" t="s">
        <v>181</v>
      </c>
      <c r="H94" s="94">
        <v>48</v>
      </c>
      <c r="I94" s="96">
        <v>24992</v>
      </c>
      <c r="J94" s="84"/>
      <c r="K94" s="94">
        <v>44.961599999999997</v>
      </c>
      <c r="L94" s="95">
        <v>4.9287279447279635E-8</v>
      </c>
      <c r="M94" s="95">
        <v>6.4945169835480165E-6</v>
      </c>
      <c r="N94" s="95">
        <f>K94/'סכום נכסי הקרן'!$C$42</f>
        <v>6.8606411545427239E-7</v>
      </c>
    </row>
    <row r="95" spans="2:14" s="140" customFormat="1">
      <c r="B95" s="87" t="s">
        <v>1826</v>
      </c>
      <c r="C95" s="84" t="s">
        <v>1827</v>
      </c>
      <c r="D95" s="97" t="s">
        <v>1474</v>
      </c>
      <c r="E95" s="84"/>
      <c r="F95" s="97" t="s">
        <v>1671</v>
      </c>
      <c r="G95" s="97" t="s">
        <v>181</v>
      </c>
      <c r="H95" s="94">
        <v>59138</v>
      </c>
      <c r="I95" s="96">
        <v>7175</v>
      </c>
      <c r="J95" s="84"/>
      <c r="K95" s="94">
        <v>15903.331819999999</v>
      </c>
      <c r="L95" s="95">
        <v>1.1641338582677166E-3</v>
      </c>
      <c r="M95" s="95">
        <v>2.2971704432224295E-3</v>
      </c>
      <c r="N95" s="95">
        <f>K95/'סכום נכסי הקרן'!$C$42</f>
        <v>2.4266719329081005E-4</v>
      </c>
    </row>
    <row r="96" spans="2:14" s="140" customFormat="1">
      <c r="B96" s="87" t="s">
        <v>1828</v>
      </c>
      <c r="C96" s="84" t="s">
        <v>1829</v>
      </c>
      <c r="D96" s="97" t="s">
        <v>30</v>
      </c>
      <c r="E96" s="84"/>
      <c r="F96" s="97" t="s">
        <v>1671</v>
      </c>
      <c r="G96" s="97" t="s">
        <v>183</v>
      </c>
      <c r="H96" s="94">
        <v>130002</v>
      </c>
      <c r="I96" s="96">
        <v>8200</v>
      </c>
      <c r="J96" s="84"/>
      <c r="K96" s="94">
        <v>45749.159820000008</v>
      </c>
      <c r="L96" s="95">
        <v>9.2306381468003906E-2</v>
      </c>
      <c r="M96" s="95">
        <v>6.6082767391294484E-3</v>
      </c>
      <c r="N96" s="95">
        <f>K96/'סכום נכסי הקרן'!$C$42</f>
        <v>6.9808140423571329E-4</v>
      </c>
    </row>
    <row r="97" spans="2:14" s="140" customFormat="1">
      <c r="B97" s="87" t="s">
        <v>1830</v>
      </c>
      <c r="C97" s="84" t="s">
        <v>1831</v>
      </c>
      <c r="D97" s="97" t="s">
        <v>155</v>
      </c>
      <c r="E97" s="84"/>
      <c r="F97" s="97" t="s">
        <v>1671</v>
      </c>
      <c r="G97" s="97" t="s">
        <v>185</v>
      </c>
      <c r="H97" s="94">
        <v>227857</v>
      </c>
      <c r="I97" s="96">
        <v>7213</v>
      </c>
      <c r="J97" s="84"/>
      <c r="K97" s="94">
        <v>43474.722809999985</v>
      </c>
      <c r="L97" s="95">
        <v>5.4396472667215014E-3</v>
      </c>
      <c r="M97" s="95">
        <v>6.2797437289728855E-3</v>
      </c>
      <c r="N97" s="95">
        <f>K97/'סכום נכסי הקרן'!$C$42</f>
        <v>6.6337601974267649E-4</v>
      </c>
    </row>
    <row r="98" spans="2:14" s="140" customFormat="1">
      <c r="B98" s="87" t="s">
        <v>1832</v>
      </c>
      <c r="C98" s="84" t="s">
        <v>1833</v>
      </c>
      <c r="D98" s="97" t="s">
        <v>143</v>
      </c>
      <c r="E98" s="84"/>
      <c r="F98" s="97" t="s">
        <v>1671</v>
      </c>
      <c r="G98" s="97" t="s">
        <v>184</v>
      </c>
      <c r="H98" s="94">
        <v>335580</v>
      </c>
      <c r="I98" s="96">
        <v>2772.5</v>
      </c>
      <c r="J98" s="94">
        <v>335.14216000000005</v>
      </c>
      <c r="K98" s="94">
        <v>44932.722600000008</v>
      </c>
      <c r="L98" s="95">
        <v>1.3089445323150314E-2</v>
      </c>
      <c r="M98" s="95">
        <v>6.4903457626675175E-3</v>
      </c>
      <c r="N98" s="95">
        <f>K98/'סכום נכסי הקרן'!$C$42</f>
        <v>6.8562347837979975E-4</v>
      </c>
    </row>
    <row r="99" spans="2:14" s="140" customFormat="1">
      <c r="B99" s="87" t="s">
        <v>1834</v>
      </c>
      <c r="C99" s="84" t="s">
        <v>1835</v>
      </c>
      <c r="D99" s="97" t="s">
        <v>1474</v>
      </c>
      <c r="E99" s="84"/>
      <c r="F99" s="97" t="s">
        <v>1671</v>
      </c>
      <c r="G99" s="97" t="s">
        <v>181</v>
      </c>
      <c r="H99" s="94">
        <v>320925</v>
      </c>
      <c r="I99" s="96">
        <v>16683</v>
      </c>
      <c r="J99" s="84"/>
      <c r="K99" s="94">
        <v>200667.61172999998</v>
      </c>
      <c r="L99" s="95">
        <v>3.0950056652804489E-3</v>
      </c>
      <c r="M99" s="95">
        <v>2.8985605770891251E-2</v>
      </c>
      <c r="N99" s="95">
        <f>K99/'סכום נכסי הקרן'!$C$42</f>
        <v>3.0619650444348914E-3</v>
      </c>
    </row>
    <row r="100" spans="2:14" s="140" customFormat="1">
      <c r="B100" s="87" t="s">
        <v>1836</v>
      </c>
      <c r="C100" s="84" t="s">
        <v>1837</v>
      </c>
      <c r="D100" s="97" t="s">
        <v>1474</v>
      </c>
      <c r="E100" s="84"/>
      <c r="F100" s="97" t="s">
        <v>1671</v>
      </c>
      <c r="G100" s="97" t="s">
        <v>181</v>
      </c>
      <c r="H100" s="94">
        <v>145581.99999999994</v>
      </c>
      <c r="I100" s="96">
        <v>3810</v>
      </c>
      <c r="J100" s="84"/>
      <c r="K100" s="94">
        <v>20788.9349</v>
      </c>
      <c r="L100" s="95">
        <v>1.0059940201781146E-4</v>
      </c>
      <c r="M100" s="95">
        <v>3.0028755822284815E-3</v>
      </c>
      <c r="N100" s="95">
        <f>K100/'סכום נכסי הקרן'!$C$42</f>
        <v>3.1721607401438012E-4</v>
      </c>
    </row>
    <row r="101" spans="2:14" s="140" customFormat="1">
      <c r="B101" s="87" t="s">
        <v>1838</v>
      </c>
      <c r="C101" s="84" t="s">
        <v>1839</v>
      </c>
      <c r="D101" s="97" t="s">
        <v>1474</v>
      </c>
      <c r="E101" s="84"/>
      <c r="F101" s="97" t="s">
        <v>1671</v>
      </c>
      <c r="G101" s="97" t="s">
        <v>181</v>
      </c>
      <c r="H101" s="94">
        <v>14769</v>
      </c>
      <c r="I101" s="96">
        <v>22981</v>
      </c>
      <c r="J101" s="84"/>
      <c r="K101" s="94">
        <v>12720.95146</v>
      </c>
      <c r="L101" s="95">
        <v>3.7620307324210746E-5</v>
      </c>
      <c r="M101" s="95">
        <v>1.8374887749515131E-3</v>
      </c>
      <c r="N101" s="95">
        <f>K101/'סכום נכסי הקרן'!$C$42</f>
        <v>1.9410760095596322E-4</v>
      </c>
    </row>
    <row r="102" spans="2:14" s="140" customFormat="1">
      <c r="B102" s="87" t="s">
        <v>1840</v>
      </c>
      <c r="C102" s="84" t="s">
        <v>1841</v>
      </c>
      <c r="D102" s="97" t="s">
        <v>143</v>
      </c>
      <c r="E102" s="84"/>
      <c r="F102" s="97" t="s">
        <v>1671</v>
      </c>
      <c r="G102" s="97" t="s">
        <v>181</v>
      </c>
      <c r="H102" s="94">
        <v>465194</v>
      </c>
      <c r="I102" s="96">
        <v>4758.75</v>
      </c>
      <c r="J102" s="94">
        <v>374.07979000000012</v>
      </c>
      <c r="K102" s="94">
        <v>83345.12808000001</v>
      </c>
      <c r="L102" s="95">
        <v>1.067455870926748E-3</v>
      </c>
      <c r="M102" s="95">
        <v>1.2038858710800879E-2</v>
      </c>
      <c r="N102" s="95">
        <f>K102/'סכום נכסי הקרן'!$C$42</f>
        <v>1.2717541540698785E-3</v>
      </c>
    </row>
    <row r="103" spans="2:14" s="140" customFormat="1">
      <c r="B103" s="87" t="s">
        <v>1842</v>
      </c>
      <c r="C103" s="84" t="s">
        <v>1843</v>
      </c>
      <c r="D103" s="97" t="s">
        <v>143</v>
      </c>
      <c r="E103" s="84"/>
      <c r="F103" s="97" t="s">
        <v>1671</v>
      </c>
      <c r="G103" s="97" t="s">
        <v>181</v>
      </c>
      <c r="H103" s="94">
        <v>1149421</v>
      </c>
      <c r="I103" s="96">
        <v>1557.5</v>
      </c>
      <c r="J103" s="84"/>
      <c r="K103" s="94">
        <v>67097.565869999991</v>
      </c>
      <c r="L103" s="95">
        <v>1.7592999051030091E-2</v>
      </c>
      <c r="M103" s="95">
        <v>9.6919656128217572E-3</v>
      </c>
      <c r="N103" s="95">
        <f>K103/'סכום נכסי הקרן'!$C$42</f>
        <v>1.023834387071108E-3</v>
      </c>
    </row>
    <row r="104" spans="2:14" s="140" customFormat="1">
      <c r="B104" s="87" t="s">
        <v>1844</v>
      </c>
      <c r="C104" s="84" t="s">
        <v>1845</v>
      </c>
      <c r="D104" s="97" t="s">
        <v>143</v>
      </c>
      <c r="E104" s="84"/>
      <c r="F104" s="97" t="s">
        <v>1671</v>
      </c>
      <c r="G104" s="97" t="s">
        <v>181</v>
      </c>
      <c r="H104" s="94">
        <v>2290</v>
      </c>
      <c r="I104" s="96">
        <v>4547.5</v>
      </c>
      <c r="J104" s="84"/>
      <c r="K104" s="94">
        <v>390.30829</v>
      </c>
      <c r="L104" s="95">
        <v>2.5614735188491902E-5</v>
      </c>
      <c r="M104" s="95">
        <v>5.6378416653868736E-5</v>
      </c>
      <c r="N104" s="95">
        <f>K104/'סכום נכסי הקרן'!$C$42</f>
        <v>5.9556713224911846E-6</v>
      </c>
    </row>
    <row r="105" spans="2:14" s="140" customFormat="1">
      <c r="B105" s="87" t="s">
        <v>1846</v>
      </c>
      <c r="C105" s="84" t="s">
        <v>1847</v>
      </c>
      <c r="D105" s="97" t="s">
        <v>1474</v>
      </c>
      <c r="E105" s="84"/>
      <c r="F105" s="97" t="s">
        <v>1671</v>
      </c>
      <c r="G105" s="97" t="s">
        <v>181</v>
      </c>
      <c r="H105" s="94">
        <v>25601</v>
      </c>
      <c r="I105" s="96">
        <v>2089</v>
      </c>
      <c r="J105" s="84"/>
      <c r="K105" s="94">
        <v>2004.4487300000001</v>
      </c>
      <c r="L105" s="95">
        <v>4.5709541494072274E-3</v>
      </c>
      <c r="M105" s="95">
        <v>2.8953432083458452E-4</v>
      </c>
      <c r="N105" s="95">
        <f>K105/'סכום נכסי הקרן'!$C$42</f>
        <v>3.0585662986212451E-5</v>
      </c>
    </row>
    <row r="106" spans="2:14" s="140" customFormat="1">
      <c r="B106" s="87" t="s">
        <v>1848</v>
      </c>
      <c r="C106" s="84" t="s">
        <v>1849</v>
      </c>
      <c r="D106" s="97" t="s">
        <v>1474</v>
      </c>
      <c r="E106" s="84"/>
      <c r="F106" s="97" t="s">
        <v>1671</v>
      </c>
      <c r="G106" s="97" t="s">
        <v>181</v>
      </c>
      <c r="H106" s="94">
        <v>34035</v>
      </c>
      <c r="I106" s="96">
        <v>2517</v>
      </c>
      <c r="J106" s="84"/>
      <c r="K106" s="94">
        <v>3210.7652299999995</v>
      </c>
      <c r="L106" s="95">
        <v>1.029803297131519E-3</v>
      </c>
      <c r="M106" s="95">
        <v>4.6378174523194129E-4</v>
      </c>
      <c r="N106" s="95">
        <f>K106/'סכום נכסי הקרן'!$C$42</f>
        <v>4.8992713948153162E-5</v>
      </c>
    </row>
    <row r="107" spans="2:14" s="140" customFormat="1">
      <c r="B107" s="83"/>
      <c r="C107" s="84"/>
      <c r="D107" s="84"/>
      <c r="E107" s="84"/>
      <c r="F107" s="84"/>
      <c r="G107" s="84"/>
      <c r="H107" s="94"/>
      <c r="I107" s="96"/>
      <c r="J107" s="84"/>
      <c r="K107" s="84"/>
      <c r="L107" s="84"/>
      <c r="M107" s="95"/>
      <c r="N107" s="84"/>
    </row>
    <row r="108" spans="2:14" s="140" customFormat="1">
      <c r="B108" s="102" t="s">
        <v>81</v>
      </c>
      <c r="C108" s="82"/>
      <c r="D108" s="82"/>
      <c r="E108" s="82"/>
      <c r="F108" s="82"/>
      <c r="G108" s="82"/>
      <c r="H108" s="91"/>
      <c r="I108" s="93"/>
      <c r="J108" s="91">
        <v>836.21324000000016</v>
      </c>
      <c r="K108" s="91">
        <v>485369.69997000002</v>
      </c>
      <c r="L108" s="82"/>
      <c r="M108" s="92">
        <v>7.0109643779464492E-2</v>
      </c>
      <c r="N108" s="92">
        <f>K108/'סכום נכסי הקרן'!$C$42</f>
        <v>7.4062029349094265E-3</v>
      </c>
    </row>
    <row r="109" spans="2:14" s="140" customFormat="1">
      <c r="B109" s="87" t="s">
        <v>1850</v>
      </c>
      <c r="C109" s="84" t="s">
        <v>1851</v>
      </c>
      <c r="D109" s="97" t="s">
        <v>30</v>
      </c>
      <c r="E109" s="84"/>
      <c r="F109" s="97" t="s">
        <v>1691</v>
      </c>
      <c r="G109" s="97" t="s">
        <v>183</v>
      </c>
      <c r="H109" s="94">
        <v>23033</v>
      </c>
      <c r="I109" s="96">
        <v>21453</v>
      </c>
      <c r="J109" s="84"/>
      <c r="K109" s="94">
        <v>21205.952120000002</v>
      </c>
      <c r="L109" s="95">
        <v>1.319185956938169E-2</v>
      </c>
      <c r="M109" s="95">
        <v>3.0631119932485965E-3</v>
      </c>
      <c r="N109" s="95">
        <f>K109/'סכום נכסי הקרן'!$C$42</f>
        <v>3.2357929396581648E-4</v>
      </c>
    </row>
    <row r="110" spans="2:14" s="140" customFormat="1">
      <c r="B110" s="87" t="s">
        <v>1852</v>
      </c>
      <c r="C110" s="84" t="s">
        <v>1853</v>
      </c>
      <c r="D110" s="97" t="s">
        <v>30</v>
      </c>
      <c r="E110" s="84"/>
      <c r="F110" s="97" t="s">
        <v>1691</v>
      </c>
      <c r="G110" s="97" t="s">
        <v>183</v>
      </c>
      <c r="H110" s="94">
        <v>28328</v>
      </c>
      <c r="I110" s="96">
        <v>18734</v>
      </c>
      <c r="J110" s="84"/>
      <c r="K110" s="94">
        <v>22775.381809999999</v>
      </c>
      <c r="L110" s="95">
        <v>3.2659122141980947E-2</v>
      </c>
      <c r="M110" s="95">
        <v>3.2898096146897703E-3</v>
      </c>
      <c r="N110" s="95">
        <f>K110/'סכום נכסי הקרן'!$C$42</f>
        <v>3.4752704920667805E-4</v>
      </c>
    </row>
    <row r="111" spans="2:14" s="140" customFormat="1">
      <c r="B111" s="87" t="s">
        <v>1854</v>
      </c>
      <c r="C111" s="84" t="s">
        <v>1855</v>
      </c>
      <c r="D111" s="97" t="s">
        <v>143</v>
      </c>
      <c r="E111" s="84"/>
      <c r="F111" s="97" t="s">
        <v>1691</v>
      </c>
      <c r="G111" s="97" t="s">
        <v>181</v>
      </c>
      <c r="H111" s="94">
        <v>65223</v>
      </c>
      <c r="I111" s="96">
        <v>9465.5</v>
      </c>
      <c r="J111" s="84"/>
      <c r="K111" s="94">
        <v>23138.964250000001</v>
      </c>
      <c r="L111" s="95">
        <v>1.5763611803748436E-2</v>
      </c>
      <c r="M111" s="95">
        <v>3.3423275929534407E-3</v>
      </c>
      <c r="N111" s="95">
        <f>K111/'סכום נכסי הקרן'!$C$42</f>
        <v>3.5307491371980277E-4</v>
      </c>
    </row>
    <row r="112" spans="2:14" s="140" customFormat="1">
      <c r="B112" s="87" t="s">
        <v>1856</v>
      </c>
      <c r="C112" s="84" t="s">
        <v>1857</v>
      </c>
      <c r="D112" s="97" t="s">
        <v>143</v>
      </c>
      <c r="E112" s="84"/>
      <c r="F112" s="97" t="s">
        <v>1691</v>
      </c>
      <c r="G112" s="97" t="s">
        <v>181</v>
      </c>
      <c r="H112" s="94">
        <v>45847</v>
      </c>
      <c r="I112" s="96">
        <v>9675</v>
      </c>
      <c r="J112" s="84"/>
      <c r="K112" s="94">
        <v>16624.993279999999</v>
      </c>
      <c r="L112" s="95">
        <v>1.7439409871093216E-3</v>
      </c>
      <c r="M112" s="95">
        <v>2.4014114535143689E-3</v>
      </c>
      <c r="N112" s="95">
        <f>K112/'סכום נכסי הקרן'!$C$42</f>
        <v>2.5367894623581954E-4</v>
      </c>
    </row>
    <row r="113" spans="2:14" s="140" customFormat="1">
      <c r="B113" s="87" t="s">
        <v>1858</v>
      </c>
      <c r="C113" s="84" t="s">
        <v>1859</v>
      </c>
      <c r="D113" s="97" t="s">
        <v>143</v>
      </c>
      <c r="E113" s="84"/>
      <c r="F113" s="97" t="s">
        <v>1691</v>
      </c>
      <c r="G113" s="97" t="s">
        <v>183</v>
      </c>
      <c r="H113" s="94">
        <v>2464</v>
      </c>
      <c r="I113" s="96">
        <v>9998.5</v>
      </c>
      <c r="J113" s="84"/>
      <c r="K113" s="94">
        <v>1057.2916200000002</v>
      </c>
      <c r="L113" s="95">
        <v>5.0592746174673014E-5</v>
      </c>
      <c r="M113" s="95">
        <v>1.5272139742920619E-4</v>
      </c>
      <c r="N113" s="95">
        <f>K113/'סכום נכסי הקרן'!$C$42</f>
        <v>1.6133096688118635E-5</v>
      </c>
    </row>
    <row r="114" spans="2:14" s="140" customFormat="1">
      <c r="B114" s="87" t="s">
        <v>1860</v>
      </c>
      <c r="C114" s="84" t="s">
        <v>1861</v>
      </c>
      <c r="D114" s="97" t="s">
        <v>143</v>
      </c>
      <c r="E114" s="84"/>
      <c r="F114" s="97" t="s">
        <v>1691</v>
      </c>
      <c r="G114" s="97" t="s">
        <v>181</v>
      </c>
      <c r="H114" s="94">
        <v>68042</v>
      </c>
      <c r="I114" s="96">
        <v>10813</v>
      </c>
      <c r="J114" s="84"/>
      <c r="K114" s="94">
        <v>27575.465699999997</v>
      </c>
      <c r="L114" s="95">
        <v>1.4525811933581503E-3</v>
      </c>
      <c r="M114" s="95">
        <v>3.983161860741072E-3</v>
      </c>
      <c r="N114" s="95">
        <f>K114/'סכום נכסי הקרן'!$C$42</f>
        <v>4.2077100200415749E-4</v>
      </c>
    </row>
    <row r="115" spans="2:14" s="140" customFormat="1">
      <c r="B115" s="87" t="s">
        <v>1862</v>
      </c>
      <c r="C115" s="84" t="s">
        <v>1863</v>
      </c>
      <c r="D115" s="97" t="s">
        <v>1474</v>
      </c>
      <c r="E115" s="84"/>
      <c r="F115" s="97" t="s">
        <v>1691</v>
      </c>
      <c r="G115" s="97" t="s">
        <v>181</v>
      </c>
      <c r="H115" s="94">
        <v>39</v>
      </c>
      <c r="I115" s="96">
        <v>9905</v>
      </c>
      <c r="J115" s="94">
        <v>4.5310000000000003E-2</v>
      </c>
      <c r="K115" s="94">
        <v>14.52365</v>
      </c>
      <c r="L115" s="95">
        <v>6.161137440758294E-6</v>
      </c>
      <c r="M115" s="95">
        <v>2.0978811160658686E-6</v>
      </c>
      <c r="N115" s="95">
        <f>K115/'סכום נכסי הקרן'!$C$42</f>
        <v>2.2161477995483799E-7</v>
      </c>
    </row>
    <row r="116" spans="2:14" s="140" customFormat="1">
      <c r="B116" s="87" t="s">
        <v>1864</v>
      </c>
      <c r="C116" s="84" t="s">
        <v>1865</v>
      </c>
      <c r="D116" s="97" t="s">
        <v>143</v>
      </c>
      <c r="E116" s="84"/>
      <c r="F116" s="97" t="s">
        <v>1691</v>
      </c>
      <c r="G116" s="97" t="s">
        <v>184</v>
      </c>
      <c r="H116" s="94">
        <v>5814717</v>
      </c>
      <c r="I116" s="96">
        <v>165.75</v>
      </c>
      <c r="J116" s="94">
        <v>836.16793000000007</v>
      </c>
      <c r="K116" s="94">
        <v>47034.446299999996</v>
      </c>
      <c r="L116" s="95">
        <v>3.792504813519626E-2</v>
      </c>
      <c r="M116" s="95">
        <v>6.793931050210116E-3</v>
      </c>
      <c r="N116" s="95">
        <f>K116/'סכום נכסי הקרן'!$C$42</f>
        <v>7.1769344944777266E-4</v>
      </c>
    </row>
    <row r="117" spans="2:14" s="140" customFormat="1">
      <c r="B117" s="87" t="s">
        <v>1866</v>
      </c>
      <c r="C117" s="84" t="s">
        <v>1867</v>
      </c>
      <c r="D117" s="97" t="s">
        <v>1474</v>
      </c>
      <c r="E117" s="84"/>
      <c r="F117" s="97" t="s">
        <v>1691</v>
      </c>
      <c r="G117" s="97" t="s">
        <v>181</v>
      </c>
      <c r="H117" s="94">
        <v>77553</v>
      </c>
      <c r="I117" s="96">
        <v>3359</v>
      </c>
      <c r="J117" s="84"/>
      <c r="K117" s="94">
        <v>9763.5597600000001</v>
      </c>
      <c r="L117" s="95">
        <v>3.8483293477993558E-4</v>
      </c>
      <c r="M117" s="95">
        <v>1.4103057871874222E-3</v>
      </c>
      <c r="N117" s="95">
        <f>K117/'סכום נכסי הקרן'!$C$42</f>
        <v>1.489810858694826E-4</v>
      </c>
    </row>
    <row r="118" spans="2:14" s="140" customFormat="1">
      <c r="B118" s="87" t="s">
        <v>1868</v>
      </c>
      <c r="C118" s="84" t="s">
        <v>1869</v>
      </c>
      <c r="D118" s="97" t="s">
        <v>143</v>
      </c>
      <c r="E118" s="84"/>
      <c r="F118" s="97" t="s">
        <v>1691</v>
      </c>
      <c r="G118" s="97" t="s">
        <v>181</v>
      </c>
      <c r="H118" s="94">
        <v>200551.99999999983</v>
      </c>
      <c r="I118" s="96">
        <v>6880</v>
      </c>
      <c r="J118" s="84"/>
      <c r="K118" s="94">
        <v>51714.820050000017</v>
      </c>
      <c r="L118" s="95">
        <v>4.2851605185251019E-3</v>
      </c>
      <c r="M118" s="95">
        <v>7.4699916621262285E-3</v>
      </c>
      <c r="N118" s="95">
        <f>K118/'סכום נכסי הקרן'!$C$42</f>
        <v>7.8911075836892222E-4</v>
      </c>
    </row>
    <row r="119" spans="2:14" s="140" customFormat="1">
      <c r="B119" s="87" t="s">
        <v>1870</v>
      </c>
      <c r="C119" s="84" t="s">
        <v>1871</v>
      </c>
      <c r="D119" s="97" t="s">
        <v>1474</v>
      </c>
      <c r="E119" s="84"/>
      <c r="F119" s="97" t="s">
        <v>1691</v>
      </c>
      <c r="G119" s="97" t="s">
        <v>181</v>
      </c>
      <c r="H119" s="94">
        <v>280665</v>
      </c>
      <c r="I119" s="96">
        <v>3304</v>
      </c>
      <c r="J119" s="84"/>
      <c r="K119" s="94">
        <v>34755.847160000012</v>
      </c>
      <c r="L119" s="95">
        <v>2.3138073652586126E-3</v>
      </c>
      <c r="M119" s="95">
        <v>5.0203382365889828E-3</v>
      </c>
      <c r="N119" s="95">
        <f>K119/'סכום נכסי הקרן'!$C$42</f>
        <v>5.3033565395113375E-4</v>
      </c>
    </row>
    <row r="120" spans="2:14" s="140" customFormat="1">
      <c r="B120" s="87" t="s">
        <v>1872</v>
      </c>
      <c r="C120" s="84" t="s">
        <v>1873</v>
      </c>
      <c r="D120" s="97" t="s">
        <v>1474</v>
      </c>
      <c r="E120" s="84"/>
      <c r="F120" s="97" t="s">
        <v>1691</v>
      </c>
      <c r="G120" s="97" t="s">
        <v>181</v>
      </c>
      <c r="H120" s="94">
        <v>786352</v>
      </c>
      <c r="I120" s="96">
        <v>7794</v>
      </c>
      <c r="J120" s="84"/>
      <c r="K120" s="94">
        <v>229708.45426999996</v>
      </c>
      <c r="L120" s="95">
        <v>3.0273291574532623E-3</v>
      </c>
      <c r="M120" s="95">
        <v>3.3180435249659218E-2</v>
      </c>
      <c r="N120" s="95">
        <f>K120/'סכום נכסי הקרן'!$C$42</f>
        <v>3.5050960706717667E-3</v>
      </c>
    </row>
    <row r="121" spans="2:14" s="140" customFormat="1">
      <c r="B121" s="144"/>
      <c r="C121" s="144"/>
    </row>
    <row r="122" spans="2:14" s="140" customFormat="1">
      <c r="B122" s="144"/>
      <c r="C122" s="144"/>
    </row>
    <row r="123" spans="2:14" s="140" customFormat="1">
      <c r="B123" s="144"/>
      <c r="C123" s="144"/>
    </row>
    <row r="124" spans="2:14" s="140" customFormat="1">
      <c r="B124" s="145" t="s">
        <v>276</v>
      </c>
      <c r="C124" s="144"/>
    </row>
    <row r="125" spans="2:14" s="140" customFormat="1">
      <c r="B125" s="145" t="s">
        <v>132</v>
      </c>
      <c r="C125" s="144"/>
    </row>
    <row r="126" spans="2:14" s="140" customFormat="1">
      <c r="B126" s="145" t="s">
        <v>258</v>
      </c>
      <c r="C126" s="144"/>
    </row>
    <row r="127" spans="2:14" s="140" customFormat="1">
      <c r="B127" s="145" t="s">
        <v>266</v>
      </c>
      <c r="C127" s="144"/>
    </row>
    <row r="128" spans="2:14">
      <c r="B128" s="99" t="s">
        <v>274</v>
      </c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Q49:Q1048576 R1:XFD1048576 Q1:Q43 B45:B123 B125:B1048576 K1:P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E327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8.7109375" style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7">
      <c r="B1" s="57" t="s">
        <v>197</v>
      </c>
      <c r="C1" s="78" t="s" vm="1">
        <v>277</v>
      </c>
    </row>
    <row r="2" spans="2:57">
      <c r="B2" s="57" t="s">
        <v>196</v>
      </c>
      <c r="C2" s="78" t="s">
        <v>278</v>
      </c>
    </row>
    <row r="3" spans="2:57">
      <c r="B3" s="57" t="s">
        <v>198</v>
      </c>
      <c r="C3" s="78" t="s">
        <v>279</v>
      </c>
    </row>
    <row r="4" spans="2:57">
      <c r="B4" s="57" t="s">
        <v>199</v>
      </c>
      <c r="C4" s="78" t="s">
        <v>280</v>
      </c>
    </row>
    <row r="6" spans="2:57" ht="26.25" customHeight="1">
      <c r="B6" s="179" t="s">
        <v>227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</row>
    <row r="7" spans="2:57" ht="26.25" customHeight="1">
      <c r="B7" s="179" t="s">
        <v>111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1"/>
      <c r="BE7" s="3"/>
    </row>
    <row r="8" spans="2:57" s="3" customFormat="1" ht="78.75">
      <c r="B8" s="23" t="s">
        <v>135</v>
      </c>
      <c r="C8" s="31" t="s">
        <v>52</v>
      </c>
      <c r="D8" s="31" t="s">
        <v>139</v>
      </c>
      <c r="E8" s="31" t="s">
        <v>137</v>
      </c>
      <c r="F8" s="31" t="s">
        <v>76</v>
      </c>
      <c r="G8" s="31" t="s">
        <v>15</v>
      </c>
      <c r="H8" s="31" t="s">
        <v>77</v>
      </c>
      <c r="I8" s="31" t="s">
        <v>121</v>
      </c>
      <c r="J8" s="31" t="s">
        <v>260</v>
      </c>
      <c r="K8" s="31" t="s">
        <v>259</v>
      </c>
      <c r="L8" s="31" t="s">
        <v>73</v>
      </c>
      <c r="M8" s="31" t="s">
        <v>68</v>
      </c>
      <c r="N8" s="31" t="s">
        <v>200</v>
      </c>
      <c r="O8" s="21" t="s">
        <v>202</v>
      </c>
      <c r="P8" s="1"/>
      <c r="AZ8" s="1"/>
      <c r="BA8" s="1"/>
    </row>
    <row r="9" spans="2:57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267</v>
      </c>
      <c r="K9" s="33"/>
      <c r="L9" s="33" t="s">
        <v>263</v>
      </c>
      <c r="M9" s="33" t="s">
        <v>20</v>
      </c>
      <c r="N9" s="33" t="s">
        <v>20</v>
      </c>
      <c r="O9" s="34" t="s">
        <v>20</v>
      </c>
      <c r="AY9" s="1"/>
      <c r="AZ9" s="1"/>
      <c r="BA9" s="1"/>
      <c r="BE9" s="4"/>
    </row>
    <row r="10" spans="2:5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AY10" s="1"/>
      <c r="AZ10" s="3"/>
      <c r="BA10" s="1"/>
    </row>
    <row r="11" spans="2:57" s="142" customFormat="1" ht="18" customHeight="1">
      <c r="B11" s="79" t="s">
        <v>35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3141131.8090900006</v>
      </c>
      <c r="M11" s="80"/>
      <c r="N11" s="89">
        <v>1</v>
      </c>
      <c r="O11" s="89">
        <f>L11/'סכום נכסי הקרן'!$C$42</f>
        <v>4.7930185227585534E-2</v>
      </c>
      <c r="P11" s="147"/>
      <c r="AY11" s="140"/>
      <c r="AZ11" s="148"/>
      <c r="BA11" s="140"/>
      <c r="BE11" s="140"/>
    </row>
    <row r="12" spans="2:57" s="142" customFormat="1" ht="18" customHeight="1">
      <c r="B12" s="81" t="s">
        <v>253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3141131.8090900001</v>
      </c>
      <c r="M12" s="82"/>
      <c r="N12" s="92">
        <v>0.99999999999999989</v>
      </c>
      <c r="O12" s="92">
        <f>L12/'סכום נכסי הקרן'!$C$42</f>
        <v>4.7930185227585527E-2</v>
      </c>
      <c r="P12" s="147"/>
      <c r="AY12" s="140"/>
      <c r="AZ12" s="148"/>
      <c r="BA12" s="140"/>
      <c r="BE12" s="140"/>
    </row>
    <row r="13" spans="2:57" s="140" customFormat="1">
      <c r="B13" s="102" t="s">
        <v>60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1837825.23673</v>
      </c>
      <c r="M13" s="82"/>
      <c r="N13" s="92">
        <v>0.58508376866312584</v>
      </c>
      <c r="O13" s="92">
        <f>L13/'סכום נכסי הקרן'!$C$42</f>
        <v>2.804317340567743E-2</v>
      </c>
      <c r="AZ13" s="148"/>
    </row>
    <row r="14" spans="2:57" s="140" customFormat="1" ht="20.25">
      <c r="B14" s="87" t="s">
        <v>1874</v>
      </c>
      <c r="C14" s="84" t="s">
        <v>1875</v>
      </c>
      <c r="D14" s="97" t="s">
        <v>30</v>
      </c>
      <c r="E14" s="84"/>
      <c r="F14" s="97" t="s">
        <v>1691</v>
      </c>
      <c r="G14" s="84" t="s">
        <v>1876</v>
      </c>
      <c r="H14" s="84" t="s">
        <v>967</v>
      </c>
      <c r="I14" s="97" t="s">
        <v>184</v>
      </c>
      <c r="J14" s="94">
        <v>29089.360000000001</v>
      </c>
      <c r="K14" s="96">
        <v>111759</v>
      </c>
      <c r="L14" s="94">
        <v>155833.32777999999</v>
      </c>
      <c r="M14" s="95">
        <v>7.1554554176103999E-2</v>
      </c>
      <c r="N14" s="95">
        <v>4.9610566270743534E-2</v>
      </c>
      <c r="O14" s="95">
        <f>L14/'סכום נכסי הקרן'!$C$42</f>
        <v>2.3778436306021449E-3</v>
      </c>
      <c r="AZ14" s="142"/>
    </row>
    <row r="15" spans="2:57" s="140" customFormat="1">
      <c r="B15" s="87" t="s">
        <v>1877</v>
      </c>
      <c r="C15" s="84" t="s">
        <v>1878</v>
      </c>
      <c r="D15" s="97" t="s">
        <v>30</v>
      </c>
      <c r="E15" s="84"/>
      <c r="F15" s="97" t="s">
        <v>1691</v>
      </c>
      <c r="G15" s="84" t="s">
        <v>1012</v>
      </c>
      <c r="H15" s="84" t="s">
        <v>967</v>
      </c>
      <c r="I15" s="97" t="s">
        <v>181</v>
      </c>
      <c r="J15" s="94">
        <v>89759.92</v>
      </c>
      <c r="K15" s="96">
        <v>10892</v>
      </c>
      <c r="L15" s="94">
        <v>36642.887640000001</v>
      </c>
      <c r="M15" s="95">
        <v>1.5099620461685934E-2</v>
      </c>
      <c r="N15" s="95">
        <v>1.1665504622875283E-2</v>
      </c>
      <c r="O15" s="95">
        <f>L15/'סכום נכסי הקרן'!$C$42</f>
        <v>5.5912979734766761E-4</v>
      </c>
    </row>
    <row r="16" spans="2:57" s="140" customFormat="1">
      <c r="B16" s="87" t="s">
        <v>1879</v>
      </c>
      <c r="C16" s="84" t="s">
        <v>1880</v>
      </c>
      <c r="D16" s="97" t="s">
        <v>30</v>
      </c>
      <c r="E16" s="84"/>
      <c r="F16" s="97" t="s">
        <v>1691</v>
      </c>
      <c r="G16" s="84" t="s">
        <v>1028</v>
      </c>
      <c r="H16" s="84" t="s">
        <v>967</v>
      </c>
      <c r="I16" s="97" t="s">
        <v>183</v>
      </c>
      <c r="J16" s="94">
        <v>18524.580000000002</v>
      </c>
      <c r="K16" s="96">
        <v>97455</v>
      </c>
      <c r="L16" s="94">
        <v>77476.810299999997</v>
      </c>
      <c r="M16" s="95">
        <v>7.0493084690885971E-2</v>
      </c>
      <c r="N16" s="95">
        <v>2.4665252847967997E-2</v>
      </c>
      <c r="O16" s="95">
        <f>L16/'סכום נכסי הקרן'!$C$42</f>
        <v>1.1822101376883377E-3</v>
      </c>
    </row>
    <row r="17" spans="2:15" s="140" customFormat="1">
      <c r="B17" s="87" t="s">
        <v>1881</v>
      </c>
      <c r="C17" s="84" t="s">
        <v>1882</v>
      </c>
      <c r="D17" s="97" t="s">
        <v>30</v>
      </c>
      <c r="E17" s="84"/>
      <c r="F17" s="97" t="s">
        <v>1691</v>
      </c>
      <c r="G17" s="84" t="s">
        <v>1103</v>
      </c>
      <c r="H17" s="84" t="s">
        <v>967</v>
      </c>
      <c r="I17" s="97" t="s">
        <v>181</v>
      </c>
      <c r="J17" s="94">
        <v>1716</v>
      </c>
      <c r="K17" s="96">
        <v>966085</v>
      </c>
      <c r="L17" s="94">
        <v>62134.413710000001</v>
      </c>
      <c r="M17" s="95">
        <v>1.2367133361123869E-2</v>
      </c>
      <c r="N17" s="95">
        <v>1.978089984323218E-2</v>
      </c>
      <c r="O17" s="95">
        <f>L17/'סכום נכסי הקרן'!$C$42</f>
        <v>9.4810219345443599E-4</v>
      </c>
    </row>
    <row r="18" spans="2:15" s="140" customFormat="1">
      <c r="B18" s="87" t="s">
        <v>1883</v>
      </c>
      <c r="C18" s="84" t="s">
        <v>1884</v>
      </c>
      <c r="D18" s="97" t="s">
        <v>30</v>
      </c>
      <c r="E18" s="84"/>
      <c r="F18" s="97" t="s">
        <v>1691</v>
      </c>
      <c r="G18" s="84" t="s">
        <v>1103</v>
      </c>
      <c r="H18" s="84" t="s">
        <v>967</v>
      </c>
      <c r="I18" s="97" t="s">
        <v>181</v>
      </c>
      <c r="J18" s="94">
        <v>9513.73</v>
      </c>
      <c r="K18" s="96">
        <v>177341</v>
      </c>
      <c r="L18" s="94">
        <v>63235.29621</v>
      </c>
      <c r="M18" s="95">
        <v>3.1002250268735619E-2</v>
      </c>
      <c r="N18" s="95">
        <v>2.0131373037898571E-2</v>
      </c>
      <c r="O18" s="95">
        <f>L18/'סכום נכסי הקרן'!$C$42</f>
        <v>9.649004385920999E-4</v>
      </c>
    </row>
    <row r="19" spans="2:15" s="140" customFormat="1">
      <c r="B19" s="87" t="s">
        <v>1885</v>
      </c>
      <c r="C19" s="84" t="s">
        <v>1886</v>
      </c>
      <c r="D19" s="97" t="s">
        <v>30</v>
      </c>
      <c r="E19" s="84"/>
      <c r="F19" s="97" t="s">
        <v>1691</v>
      </c>
      <c r="G19" s="84" t="s">
        <v>976</v>
      </c>
      <c r="H19" s="84" t="s">
        <v>967</v>
      </c>
      <c r="I19" s="97" t="s">
        <v>183</v>
      </c>
      <c r="J19" s="94">
        <v>54446.35</v>
      </c>
      <c r="K19" s="96">
        <v>24094</v>
      </c>
      <c r="L19" s="94">
        <v>56298.509489999989</v>
      </c>
      <c r="M19" s="95">
        <v>4.3936198123313459E-3</v>
      </c>
      <c r="N19" s="95">
        <v>1.7923001297519545E-2</v>
      </c>
      <c r="O19" s="95">
        <f>L19/'סכום נכסי הקרן'!$C$42</f>
        <v>8.5905277202436763E-4</v>
      </c>
    </row>
    <row r="20" spans="2:15" s="140" customFormat="1">
      <c r="B20" s="87" t="s">
        <v>1887</v>
      </c>
      <c r="C20" s="84" t="s">
        <v>1888</v>
      </c>
      <c r="D20" s="97" t="s">
        <v>30</v>
      </c>
      <c r="E20" s="84"/>
      <c r="F20" s="97" t="s">
        <v>1691</v>
      </c>
      <c r="G20" s="84" t="s">
        <v>1139</v>
      </c>
      <c r="H20" s="84" t="s">
        <v>997</v>
      </c>
      <c r="I20" s="97" t="s">
        <v>183</v>
      </c>
      <c r="J20" s="94">
        <v>3042.32</v>
      </c>
      <c r="K20" s="96">
        <v>194260</v>
      </c>
      <c r="L20" s="94">
        <v>25363.402480000001</v>
      </c>
      <c r="M20" s="95">
        <v>6.5063002343359209E-3</v>
      </c>
      <c r="N20" s="95">
        <v>8.0746062316142935E-3</v>
      </c>
      <c r="O20" s="95">
        <f>L20/'סכום נכסי הקרן'!$C$42</f>
        <v>3.8701737232108957E-4</v>
      </c>
    </row>
    <row r="21" spans="2:15" s="140" customFormat="1">
      <c r="B21" s="87" t="s">
        <v>1889</v>
      </c>
      <c r="C21" s="84" t="s">
        <v>1890</v>
      </c>
      <c r="D21" s="97" t="s">
        <v>30</v>
      </c>
      <c r="E21" s="84"/>
      <c r="F21" s="97" t="s">
        <v>1691</v>
      </c>
      <c r="G21" s="84" t="s">
        <v>1161</v>
      </c>
      <c r="H21" s="84" t="s">
        <v>997</v>
      </c>
      <c r="I21" s="97" t="s">
        <v>183</v>
      </c>
      <c r="J21" s="94">
        <v>59364.82</v>
      </c>
      <c r="K21" s="96">
        <v>18700.810000000001</v>
      </c>
      <c r="L21" s="94">
        <v>47644.062709999998</v>
      </c>
      <c r="M21" s="95">
        <v>6.6353408809803295E-3</v>
      </c>
      <c r="N21" s="95">
        <v>1.516780116393864E-2</v>
      </c>
      <c r="O21" s="95">
        <f>L21/'סכום נכסי הקרן'!$C$42</f>
        <v>7.2699551928276655E-4</v>
      </c>
    </row>
    <row r="22" spans="2:15" s="140" customFormat="1">
      <c r="B22" s="87" t="s">
        <v>1891</v>
      </c>
      <c r="C22" s="84" t="s">
        <v>1892</v>
      </c>
      <c r="D22" s="97" t="s">
        <v>30</v>
      </c>
      <c r="E22" s="84"/>
      <c r="F22" s="97" t="s">
        <v>1691</v>
      </c>
      <c r="G22" s="84" t="s">
        <v>1161</v>
      </c>
      <c r="H22" s="84" t="s">
        <v>972</v>
      </c>
      <c r="I22" s="97" t="s">
        <v>181</v>
      </c>
      <c r="J22" s="94">
        <v>26435.919999999998</v>
      </c>
      <c r="K22" s="96">
        <v>125615</v>
      </c>
      <c r="L22" s="94">
        <v>124461.63373</v>
      </c>
      <c r="M22" s="95">
        <v>4.8655712000909975E-3</v>
      </c>
      <c r="N22" s="95">
        <v>3.9623180845141638E-2</v>
      </c>
      <c r="O22" s="95">
        <f>L22/'סכום נכסי הקרן'!$C$42</f>
        <v>1.8991463972137578E-3</v>
      </c>
    </row>
    <row r="23" spans="2:15" s="140" customFormat="1">
      <c r="B23" s="87" t="s">
        <v>1893</v>
      </c>
      <c r="C23" s="84" t="s">
        <v>1894</v>
      </c>
      <c r="D23" s="97" t="s">
        <v>30</v>
      </c>
      <c r="E23" s="84"/>
      <c r="F23" s="97" t="s">
        <v>1691</v>
      </c>
      <c r="G23" s="84" t="s">
        <v>1161</v>
      </c>
      <c r="H23" s="84" t="s">
        <v>967</v>
      </c>
      <c r="I23" s="97" t="s">
        <v>181</v>
      </c>
      <c r="J23" s="94">
        <v>892000</v>
      </c>
      <c r="K23" s="96">
        <v>1256</v>
      </c>
      <c r="L23" s="94">
        <v>41990.792959999999</v>
      </c>
      <c r="M23" s="95">
        <v>3.4277315485358091E-3</v>
      </c>
      <c r="N23" s="95">
        <v>1.3368045504644046E-2</v>
      </c>
      <c r="O23" s="95">
        <f>L23/'סכום נכסי הקרן'!$C$42</f>
        <v>6.4073289716838123E-4</v>
      </c>
    </row>
    <row r="24" spans="2:15" s="140" customFormat="1">
      <c r="B24" s="87" t="s">
        <v>1895</v>
      </c>
      <c r="C24" s="84" t="s">
        <v>1896</v>
      </c>
      <c r="D24" s="97" t="s">
        <v>30</v>
      </c>
      <c r="E24" s="84"/>
      <c r="F24" s="97" t="s">
        <v>1691</v>
      </c>
      <c r="G24" s="84" t="s">
        <v>1161</v>
      </c>
      <c r="H24" s="84" t="s">
        <v>967</v>
      </c>
      <c r="I24" s="97" t="s">
        <v>181</v>
      </c>
      <c r="J24" s="94">
        <v>375904.64</v>
      </c>
      <c r="K24" s="96">
        <v>12295.78</v>
      </c>
      <c r="L24" s="94">
        <v>173234.08746000001</v>
      </c>
      <c r="M24" s="95">
        <v>4.4176451482814488E-2</v>
      </c>
      <c r="N24" s="95">
        <v>5.5150212722269262E-2</v>
      </c>
      <c r="O24" s="95">
        <f>L24/'סכום נכסי הקרן'!$C$42</f>
        <v>2.6433599111191099E-3</v>
      </c>
    </row>
    <row r="25" spans="2:15" s="140" customFormat="1">
      <c r="B25" s="87" t="s">
        <v>1897</v>
      </c>
      <c r="C25" s="84" t="s">
        <v>1898</v>
      </c>
      <c r="D25" s="97" t="s">
        <v>30</v>
      </c>
      <c r="E25" s="84"/>
      <c r="F25" s="97" t="s">
        <v>1691</v>
      </c>
      <c r="G25" s="84" t="s">
        <v>1161</v>
      </c>
      <c r="H25" s="84" t="s">
        <v>967</v>
      </c>
      <c r="I25" s="97" t="s">
        <v>181</v>
      </c>
      <c r="J25" s="94">
        <v>1860.25</v>
      </c>
      <c r="K25" s="96">
        <v>1124300</v>
      </c>
      <c r="L25" s="94">
        <v>78388.720019999993</v>
      </c>
      <c r="M25" s="95">
        <v>5.0261917609757921E-3</v>
      </c>
      <c r="N25" s="95">
        <v>2.4955565313481559E-2</v>
      </c>
      <c r="O25" s="95">
        <f>L25/'סכום נכסי הקרן'!$C$42</f>
        <v>1.1961248679342798E-3</v>
      </c>
    </row>
    <row r="26" spans="2:15" s="140" customFormat="1">
      <c r="B26" s="87" t="s">
        <v>1899</v>
      </c>
      <c r="C26" s="84" t="s">
        <v>1900</v>
      </c>
      <c r="D26" s="97" t="s">
        <v>30</v>
      </c>
      <c r="E26" s="84"/>
      <c r="F26" s="97" t="s">
        <v>1691</v>
      </c>
      <c r="G26" s="84" t="s">
        <v>1901</v>
      </c>
      <c r="H26" s="84" t="s">
        <v>967</v>
      </c>
      <c r="I26" s="97" t="s">
        <v>183</v>
      </c>
      <c r="J26" s="94">
        <v>130677.12</v>
      </c>
      <c r="K26" s="96">
        <v>14593</v>
      </c>
      <c r="L26" s="94">
        <v>81839.577780000007</v>
      </c>
      <c r="M26" s="95">
        <v>3.1449691708040654E-3</v>
      </c>
      <c r="N26" s="95">
        <v>2.6054168609915572E-2</v>
      </c>
      <c r="O26" s="95">
        <f>L26/'סכום נכסי הקרן'!$C$42</f>
        <v>1.2487811274239982E-3</v>
      </c>
    </row>
    <row r="27" spans="2:15" s="140" customFormat="1">
      <c r="B27" s="87" t="s">
        <v>1902</v>
      </c>
      <c r="C27" s="84" t="s">
        <v>1903</v>
      </c>
      <c r="D27" s="97" t="s">
        <v>30</v>
      </c>
      <c r="E27" s="84"/>
      <c r="F27" s="97" t="s">
        <v>1691</v>
      </c>
      <c r="G27" s="84" t="s">
        <v>1901</v>
      </c>
      <c r="H27" s="84" t="s">
        <v>967</v>
      </c>
      <c r="I27" s="97" t="s">
        <v>183</v>
      </c>
      <c r="J27" s="94">
        <v>17418.919999999998</v>
      </c>
      <c r="K27" s="96">
        <v>187557</v>
      </c>
      <c r="L27" s="94">
        <v>140208.30486999999</v>
      </c>
      <c r="M27" s="95">
        <v>5.9751323786225503E-2</v>
      </c>
      <c r="N27" s="95">
        <v>4.4636237315561406E-2</v>
      </c>
      <c r="O27" s="95">
        <f>L27/'סכום נכסי הקרן'!$C$42</f>
        <v>2.1394231223973237E-3</v>
      </c>
    </row>
    <row r="28" spans="2:15" s="140" customFormat="1">
      <c r="B28" s="87" t="s">
        <v>1904</v>
      </c>
      <c r="C28" s="84" t="s">
        <v>1905</v>
      </c>
      <c r="D28" s="97" t="s">
        <v>30</v>
      </c>
      <c r="E28" s="84"/>
      <c r="F28" s="97" t="s">
        <v>1691</v>
      </c>
      <c r="G28" s="84" t="s">
        <v>1901</v>
      </c>
      <c r="H28" s="84" t="s">
        <v>967</v>
      </c>
      <c r="I28" s="97" t="s">
        <v>181</v>
      </c>
      <c r="J28" s="94">
        <v>33799.94</v>
      </c>
      <c r="K28" s="96">
        <v>98221.09</v>
      </c>
      <c r="L28" s="94">
        <v>124428.61324999999</v>
      </c>
      <c r="M28" s="95">
        <v>9.7280090539732383E-2</v>
      </c>
      <c r="N28" s="95">
        <v>3.9612668557849375E-2</v>
      </c>
      <c r="O28" s="95">
        <f>L28/'סכום נכסי הקרן'!$C$42</f>
        <v>1.8986425413366741E-3</v>
      </c>
    </row>
    <row r="29" spans="2:15" s="140" customFormat="1">
      <c r="B29" s="87" t="s">
        <v>1906</v>
      </c>
      <c r="C29" s="84" t="s">
        <v>1907</v>
      </c>
      <c r="D29" s="97" t="s">
        <v>30</v>
      </c>
      <c r="E29" s="84"/>
      <c r="F29" s="97" t="s">
        <v>1691</v>
      </c>
      <c r="G29" s="84" t="s">
        <v>1901</v>
      </c>
      <c r="H29" s="84" t="s">
        <v>967</v>
      </c>
      <c r="I29" s="97" t="s">
        <v>181</v>
      </c>
      <c r="J29" s="94">
        <v>85128</v>
      </c>
      <c r="K29" s="96">
        <v>28345.72</v>
      </c>
      <c r="L29" s="94">
        <v>90439.781639999987</v>
      </c>
      <c r="M29" s="95">
        <v>6.4490530570834471E-3</v>
      </c>
      <c r="N29" s="95">
        <v>2.8792100152651913E-2</v>
      </c>
      <c r="O29" s="95">
        <f>L29/'סכום נכסי הקרן'!$C$42</f>
        <v>1.3800106934078E-3</v>
      </c>
    </row>
    <row r="30" spans="2:15" s="140" customFormat="1">
      <c r="B30" s="87" t="s">
        <v>1908</v>
      </c>
      <c r="C30" s="84" t="s">
        <v>1909</v>
      </c>
      <c r="D30" s="97" t="s">
        <v>30</v>
      </c>
      <c r="E30" s="84"/>
      <c r="F30" s="97" t="s">
        <v>1691</v>
      </c>
      <c r="G30" s="84" t="s">
        <v>1901</v>
      </c>
      <c r="H30" s="84" t="s">
        <v>967</v>
      </c>
      <c r="I30" s="97" t="s">
        <v>181</v>
      </c>
      <c r="J30" s="94">
        <v>958355.22</v>
      </c>
      <c r="K30" s="96">
        <v>1548</v>
      </c>
      <c r="L30" s="94">
        <v>55602.849900000008</v>
      </c>
      <c r="M30" s="95">
        <v>5.817761677886649E-3</v>
      </c>
      <c r="N30" s="95">
        <v>1.7701533485189339E-2</v>
      </c>
      <c r="O30" s="95">
        <f>L30/'סכום נכסי הקרן'!$C$42</f>
        <v>8.4843777875743273E-4</v>
      </c>
    </row>
    <row r="31" spans="2:15" s="140" customFormat="1">
      <c r="B31" s="87" t="s">
        <v>1910</v>
      </c>
      <c r="C31" s="84" t="s">
        <v>1911</v>
      </c>
      <c r="D31" s="97" t="s">
        <v>30</v>
      </c>
      <c r="E31" s="84"/>
      <c r="F31" s="97" t="s">
        <v>1691</v>
      </c>
      <c r="G31" s="84" t="s">
        <v>1901</v>
      </c>
      <c r="H31" s="84" t="s">
        <v>967</v>
      </c>
      <c r="I31" s="97" t="s">
        <v>183</v>
      </c>
      <c r="J31" s="94">
        <v>471084.56</v>
      </c>
      <c r="K31" s="96">
        <v>9720.6730000000007</v>
      </c>
      <c r="L31" s="94">
        <v>196523.47560000001</v>
      </c>
      <c r="M31" s="95">
        <v>1.0912738334980304E-2</v>
      </c>
      <c r="N31" s="95">
        <v>6.2564542828571629E-2</v>
      </c>
      <c r="O31" s="95">
        <f>L31/'סכום נכסי הקרן'!$C$42</f>
        <v>2.9987301264526463E-3</v>
      </c>
    </row>
    <row r="32" spans="2:15" s="140" customFormat="1">
      <c r="B32" s="87" t="s">
        <v>1912</v>
      </c>
      <c r="C32" s="84" t="s">
        <v>1913</v>
      </c>
      <c r="D32" s="97" t="s">
        <v>30</v>
      </c>
      <c r="E32" s="84"/>
      <c r="F32" s="97" t="s">
        <v>1691</v>
      </c>
      <c r="G32" s="84" t="s">
        <v>1914</v>
      </c>
      <c r="H32" s="84"/>
      <c r="I32" s="97" t="s">
        <v>184</v>
      </c>
      <c r="J32" s="94">
        <v>281712.14</v>
      </c>
      <c r="K32" s="96">
        <v>15261.03</v>
      </c>
      <c r="L32" s="94">
        <v>206078.68919999999</v>
      </c>
      <c r="M32" s="95">
        <v>0.12185386896731547</v>
      </c>
      <c r="N32" s="95">
        <v>6.5606508012060111E-2</v>
      </c>
      <c r="O32" s="95">
        <f>L32/'סכום נכסי הקרן'!$C$42</f>
        <v>3.1445320811531157E-3</v>
      </c>
    </row>
    <row r="33" spans="2:51" s="140" customFormat="1">
      <c r="B33" s="83"/>
      <c r="C33" s="84"/>
      <c r="D33" s="84"/>
      <c r="E33" s="84"/>
      <c r="F33" s="84"/>
      <c r="G33" s="84"/>
      <c r="H33" s="84"/>
      <c r="I33" s="84"/>
      <c r="J33" s="94"/>
      <c r="K33" s="96"/>
      <c r="L33" s="84"/>
      <c r="M33" s="84"/>
      <c r="N33" s="95"/>
      <c r="O33" s="84"/>
    </row>
    <row r="34" spans="2:51" s="140" customFormat="1">
      <c r="B34" s="102" t="s">
        <v>271</v>
      </c>
      <c r="C34" s="82"/>
      <c r="D34" s="82"/>
      <c r="E34" s="82"/>
      <c r="F34" s="82"/>
      <c r="G34" s="82"/>
      <c r="H34" s="82"/>
      <c r="I34" s="82"/>
      <c r="J34" s="91"/>
      <c r="K34" s="93"/>
      <c r="L34" s="91">
        <v>43480.627529999991</v>
      </c>
      <c r="M34" s="82"/>
      <c r="N34" s="92">
        <v>1.384234415256726E-2</v>
      </c>
      <c r="O34" s="92">
        <f>L34/'סכום נכסי הקרן'!$C$42</f>
        <v>6.6346611921653436E-4</v>
      </c>
    </row>
    <row r="35" spans="2:51" s="140" customFormat="1">
      <c r="B35" s="87" t="s">
        <v>1915</v>
      </c>
      <c r="C35" s="84" t="s">
        <v>1916</v>
      </c>
      <c r="D35" s="97" t="s">
        <v>30</v>
      </c>
      <c r="E35" s="84"/>
      <c r="F35" s="97" t="s">
        <v>1691</v>
      </c>
      <c r="G35" s="84" t="s">
        <v>1028</v>
      </c>
      <c r="H35" s="84" t="s">
        <v>972</v>
      </c>
      <c r="I35" s="97" t="s">
        <v>181</v>
      </c>
      <c r="J35" s="94">
        <v>1316801.4999999998</v>
      </c>
      <c r="K35" s="96">
        <v>881</v>
      </c>
      <c r="L35" s="94">
        <v>43480.627529999991</v>
      </c>
      <c r="M35" s="95">
        <v>4.6382952803970378E-3</v>
      </c>
      <c r="N35" s="95">
        <v>1.384234415256726E-2</v>
      </c>
      <c r="O35" s="95">
        <f>L35/'סכום נכסי הקרן'!$C$42</f>
        <v>6.6346611921653436E-4</v>
      </c>
    </row>
    <row r="36" spans="2:51" s="140" customFormat="1">
      <c r="B36" s="83"/>
      <c r="C36" s="84"/>
      <c r="D36" s="84"/>
      <c r="E36" s="84"/>
      <c r="F36" s="84"/>
      <c r="G36" s="84"/>
      <c r="H36" s="84"/>
      <c r="I36" s="84"/>
      <c r="J36" s="94"/>
      <c r="K36" s="96"/>
      <c r="L36" s="84"/>
      <c r="M36" s="84"/>
      <c r="N36" s="95"/>
      <c r="O36" s="84"/>
    </row>
    <row r="37" spans="2:51" s="140" customFormat="1" ht="20.25">
      <c r="B37" s="102" t="s">
        <v>32</v>
      </c>
      <c r="C37" s="82"/>
      <c r="D37" s="82"/>
      <c r="E37" s="82"/>
      <c r="F37" s="82"/>
      <c r="G37" s="82"/>
      <c r="H37" s="82"/>
      <c r="I37" s="82"/>
      <c r="J37" s="91"/>
      <c r="K37" s="93"/>
      <c r="L37" s="91">
        <v>1259825.9448300004</v>
      </c>
      <c r="M37" s="82"/>
      <c r="N37" s="92">
        <v>0.40107388718430681</v>
      </c>
      <c r="O37" s="92">
        <f>L37/'סכום נכסי הקרן'!$C$42</f>
        <v>1.922354570269157E-2</v>
      </c>
      <c r="AY37" s="142"/>
    </row>
    <row r="38" spans="2:51" s="140" customFormat="1">
      <c r="B38" s="87" t="s">
        <v>1917</v>
      </c>
      <c r="C38" s="84" t="s">
        <v>1918</v>
      </c>
      <c r="D38" s="97" t="s">
        <v>30</v>
      </c>
      <c r="E38" s="84"/>
      <c r="F38" s="97" t="s">
        <v>1671</v>
      </c>
      <c r="G38" s="84" t="s">
        <v>1103</v>
      </c>
      <c r="H38" s="84" t="s">
        <v>967</v>
      </c>
      <c r="I38" s="97" t="s">
        <v>183</v>
      </c>
      <c r="J38" s="94">
        <v>15126</v>
      </c>
      <c r="K38" s="96">
        <v>145704</v>
      </c>
      <c r="L38" s="94">
        <v>94583.375109999994</v>
      </c>
      <c r="M38" s="95">
        <v>1.2672812618382932E-2</v>
      </c>
      <c r="N38" s="95">
        <v>3.0111240424960457E-2</v>
      </c>
      <c r="O38" s="95">
        <f>L38/'סכום נכסי הקרן'!$C$42</f>
        <v>1.443237331000716E-3</v>
      </c>
      <c r="AY38" s="148"/>
    </row>
    <row r="39" spans="2:51" s="140" customFormat="1">
      <c r="B39" s="87" t="s">
        <v>1919</v>
      </c>
      <c r="C39" s="84" t="s">
        <v>1920</v>
      </c>
      <c r="D39" s="97" t="s">
        <v>157</v>
      </c>
      <c r="E39" s="84"/>
      <c r="F39" s="97" t="s">
        <v>1671</v>
      </c>
      <c r="G39" s="84" t="s">
        <v>1914</v>
      </c>
      <c r="H39" s="84"/>
      <c r="I39" s="97" t="s">
        <v>183</v>
      </c>
      <c r="J39" s="94">
        <v>281652.99999999994</v>
      </c>
      <c r="K39" s="96">
        <v>2255</v>
      </c>
      <c r="L39" s="94">
        <v>27257.132430000005</v>
      </c>
      <c r="M39" s="95">
        <v>2.4577887550794541E-3</v>
      </c>
      <c r="N39" s="95">
        <v>8.677487633954626E-3</v>
      </c>
      <c r="O39" s="95">
        <f>L39/'סכום נכסי הקרן'!$C$42</f>
        <v>4.1591358960552821E-4</v>
      </c>
    </row>
    <row r="40" spans="2:51" s="140" customFormat="1">
      <c r="B40" s="87" t="s">
        <v>1921</v>
      </c>
      <c r="C40" s="84" t="s">
        <v>1922</v>
      </c>
      <c r="D40" s="97" t="s">
        <v>30</v>
      </c>
      <c r="E40" s="84"/>
      <c r="F40" s="97" t="s">
        <v>1671</v>
      </c>
      <c r="G40" s="84" t="s">
        <v>1914</v>
      </c>
      <c r="H40" s="84"/>
      <c r="I40" s="97" t="s">
        <v>183</v>
      </c>
      <c r="J40" s="94">
        <v>60465</v>
      </c>
      <c r="K40" s="96">
        <v>108148</v>
      </c>
      <c r="L40" s="94">
        <v>280634.96907000005</v>
      </c>
      <c r="M40" s="95">
        <v>4.3266470110829784E-2</v>
      </c>
      <c r="N40" s="95">
        <v>8.9341990762018111E-2</v>
      </c>
      <c r="O40" s="95">
        <f>L40/'סכום נכסי הקרן'!$C$42</f>
        <v>4.2821781658247638E-3</v>
      </c>
    </row>
    <row r="41" spans="2:51" s="140" customFormat="1">
      <c r="B41" s="87" t="s">
        <v>1923</v>
      </c>
      <c r="C41" s="84" t="s">
        <v>1924</v>
      </c>
      <c r="D41" s="97" t="s">
        <v>157</v>
      </c>
      <c r="E41" s="84"/>
      <c r="F41" s="97" t="s">
        <v>1671</v>
      </c>
      <c r="G41" s="84" t="s">
        <v>1914</v>
      </c>
      <c r="H41" s="84"/>
      <c r="I41" s="97" t="s">
        <v>181</v>
      </c>
      <c r="J41" s="94">
        <v>462975.99999999977</v>
      </c>
      <c r="K41" s="96">
        <v>1943</v>
      </c>
      <c r="L41" s="94">
        <v>33715.597550000486</v>
      </c>
      <c r="M41" s="95">
        <v>4.7298984992069646E-3</v>
      </c>
      <c r="N41" s="95">
        <v>1.0733582542582968E-2</v>
      </c>
      <c r="O41" s="95">
        <f>L41/'סכום נכסי הקרן'!$C$42</f>
        <v>5.1446259942158012E-4</v>
      </c>
    </row>
    <row r="42" spans="2:51" s="140" customFormat="1">
      <c r="B42" s="87" t="s">
        <v>1925</v>
      </c>
      <c r="C42" s="84" t="s">
        <v>1926</v>
      </c>
      <c r="D42" s="97" t="s">
        <v>30</v>
      </c>
      <c r="E42" s="84"/>
      <c r="F42" s="97" t="s">
        <v>1671</v>
      </c>
      <c r="G42" s="84" t="s">
        <v>1914</v>
      </c>
      <c r="H42" s="84"/>
      <c r="I42" s="97" t="s">
        <v>183</v>
      </c>
      <c r="J42" s="94">
        <v>23927</v>
      </c>
      <c r="K42" s="96">
        <v>25290</v>
      </c>
      <c r="L42" s="94">
        <v>25969.065120000007</v>
      </c>
      <c r="M42" s="95">
        <v>4.1876708390656617E-3</v>
      </c>
      <c r="N42" s="95">
        <v>8.2674229221610905E-3</v>
      </c>
      <c r="O42" s="95">
        <f>L42/'סכום נכסי הקרן'!$C$42</f>
        <v>3.9625911201396759E-4</v>
      </c>
    </row>
    <row r="43" spans="2:51" s="140" customFormat="1">
      <c r="B43" s="87" t="s">
        <v>1927</v>
      </c>
      <c r="C43" s="84" t="s">
        <v>1928</v>
      </c>
      <c r="D43" s="97" t="s">
        <v>157</v>
      </c>
      <c r="E43" s="84"/>
      <c r="F43" s="97" t="s">
        <v>1671</v>
      </c>
      <c r="G43" s="84" t="s">
        <v>1914</v>
      </c>
      <c r="H43" s="84"/>
      <c r="I43" s="97" t="s">
        <v>181</v>
      </c>
      <c r="J43" s="94">
        <v>6944565</v>
      </c>
      <c r="K43" s="96">
        <v>881.2</v>
      </c>
      <c r="L43" s="94">
        <v>229360.75938000003</v>
      </c>
      <c r="M43" s="95">
        <v>6.3771519019492524E-3</v>
      </c>
      <c r="N43" s="95">
        <v>7.3018508397597881E-2</v>
      </c>
      <c r="O43" s="95">
        <f>L43/'סכום נכסי הקרן'!$C$42</f>
        <v>3.4997906325388763E-3</v>
      </c>
    </row>
    <row r="44" spans="2:51" s="140" customFormat="1">
      <c r="B44" s="87" t="s">
        <v>1929</v>
      </c>
      <c r="C44" s="84" t="s">
        <v>1930</v>
      </c>
      <c r="D44" s="97" t="s">
        <v>30</v>
      </c>
      <c r="E44" s="84"/>
      <c r="F44" s="97" t="s">
        <v>1671</v>
      </c>
      <c r="G44" s="84" t="s">
        <v>1914</v>
      </c>
      <c r="H44" s="84"/>
      <c r="I44" s="97" t="s">
        <v>181</v>
      </c>
      <c r="J44" s="94">
        <v>5121.21</v>
      </c>
      <c r="K44" s="96">
        <v>83447.66</v>
      </c>
      <c r="L44" s="94">
        <v>16017.1901</v>
      </c>
      <c r="M44" s="95">
        <v>6.7790121116946087E-2</v>
      </c>
      <c r="N44" s="95">
        <v>5.099177963066838E-3</v>
      </c>
      <c r="O44" s="95">
        <f>L44/'סכום נכסי הקרן'!$C$42</f>
        <v>2.4440454427821585E-4</v>
      </c>
    </row>
    <row r="45" spans="2:51" s="140" customFormat="1">
      <c r="B45" s="87" t="s">
        <v>1931</v>
      </c>
      <c r="C45" s="84" t="s">
        <v>1932</v>
      </c>
      <c r="D45" s="97" t="s">
        <v>30</v>
      </c>
      <c r="E45" s="84"/>
      <c r="F45" s="97" t="s">
        <v>1671</v>
      </c>
      <c r="G45" s="84" t="s">
        <v>1914</v>
      </c>
      <c r="H45" s="84"/>
      <c r="I45" s="97" t="s">
        <v>181</v>
      </c>
      <c r="J45" s="94">
        <v>923995.85000000009</v>
      </c>
      <c r="K45" s="96">
        <v>1726</v>
      </c>
      <c r="L45" s="94">
        <v>59773.735049999959</v>
      </c>
      <c r="M45" s="95">
        <v>1.6840451259559335E-2</v>
      </c>
      <c r="N45" s="95">
        <v>1.902936224357827E-2</v>
      </c>
      <c r="O45" s="95">
        <f>L45/'סכום נכסי הקרן'!$C$42</f>
        <v>9.1208085709752913E-4</v>
      </c>
    </row>
    <row r="46" spans="2:51" s="140" customFormat="1">
      <c r="B46" s="87" t="s">
        <v>1933</v>
      </c>
      <c r="C46" s="84" t="s">
        <v>1934</v>
      </c>
      <c r="D46" s="97" t="s">
        <v>30</v>
      </c>
      <c r="E46" s="84"/>
      <c r="F46" s="97" t="s">
        <v>1671</v>
      </c>
      <c r="G46" s="84" t="s">
        <v>1914</v>
      </c>
      <c r="H46" s="84"/>
      <c r="I46" s="97" t="s">
        <v>181</v>
      </c>
      <c r="J46" s="94">
        <v>736562.71000000043</v>
      </c>
      <c r="K46" s="96">
        <v>2126.77</v>
      </c>
      <c r="L46" s="94">
        <v>58712.40036</v>
      </c>
      <c r="M46" s="95">
        <v>2.6465270525115629E-3</v>
      </c>
      <c r="N46" s="95">
        <v>1.8691479354700887E-2</v>
      </c>
      <c r="O46" s="95">
        <f>L46/'סכום נכסי הקרן'!$C$42</f>
        <v>8.958860676484046E-4</v>
      </c>
    </row>
    <row r="47" spans="2:51" s="140" customFormat="1">
      <c r="B47" s="87" t="s">
        <v>1935</v>
      </c>
      <c r="C47" s="84" t="s">
        <v>1936</v>
      </c>
      <c r="D47" s="97" t="s">
        <v>30</v>
      </c>
      <c r="E47" s="84"/>
      <c r="F47" s="97" t="s">
        <v>1671</v>
      </c>
      <c r="G47" s="84" t="s">
        <v>1914</v>
      </c>
      <c r="H47" s="84"/>
      <c r="I47" s="97" t="s">
        <v>191</v>
      </c>
      <c r="J47" s="94">
        <v>89033</v>
      </c>
      <c r="K47" s="96">
        <v>8348</v>
      </c>
      <c r="L47" s="94">
        <v>25354.401440000001</v>
      </c>
      <c r="M47" s="95">
        <v>6.1768148597813564E-2</v>
      </c>
      <c r="N47" s="95">
        <v>8.071740691246344E-3</v>
      </c>
      <c r="O47" s="95">
        <f>L47/'סכום נכסי הקרן'!$C$42</f>
        <v>3.8688002644047658E-4</v>
      </c>
    </row>
    <row r="48" spans="2:51" s="140" customFormat="1">
      <c r="B48" s="87" t="s">
        <v>1937</v>
      </c>
      <c r="C48" s="84" t="s">
        <v>1938</v>
      </c>
      <c r="D48" s="97" t="s">
        <v>30</v>
      </c>
      <c r="E48" s="84"/>
      <c r="F48" s="97" t="s">
        <v>1671</v>
      </c>
      <c r="G48" s="84" t="s">
        <v>1914</v>
      </c>
      <c r="H48" s="84"/>
      <c r="I48" s="97" t="s">
        <v>191</v>
      </c>
      <c r="J48" s="94">
        <v>350295.4800000001</v>
      </c>
      <c r="K48" s="96">
        <v>9238.5149999999994</v>
      </c>
      <c r="L48" s="94">
        <v>110396.833</v>
      </c>
      <c r="M48" s="95">
        <v>4.4512119649356509E-2</v>
      </c>
      <c r="N48" s="95">
        <v>3.5145558897123272E-2</v>
      </c>
      <c r="O48" s="95">
        <f>L48/'סכום נכסי הקרן'!$C$42</f>
        <v>1.6845331478661353E-3</v>
      </c>
    </row>
    <row r="49" spans="2:15" s="140" customFormat="1">
      <c r="B49" s="87" t="s">
        <v>1939</v>
      </c>
      <c r="C49" s="84" t="s">
        <v>1940</v>
      </c>
      <c r="D49" s="97" t="s">
        <v>157</v>
      </c>
      <c r="E49" s="84"/>
      <c r="F49" s="97" t="s">
        <v>1671</v>
      </c>
      <c r="G49" s="84" t="s">
        <v>1914</v>
      </c>
      <c r="H49" s="84"/>
      <c r="I49" s="97" t="s">
        <v>181</v>
      </c>
      <c r="J49" s="94">
        <v>461674.42</v>
      </c>
      <c r="K49" s="96">
        <v>17224.810000000001</v>
      </c>
      <c r="L49" s="94">
        <v>298050.48621999979</v>
      </c>
      <c r="M49" s="95">
        <v>9.8748352091314988E-3</v>
      </c>
      <c r="N49" s="95">
        <v>9.4886335351316034E-2</v>
      </c>
      <c r="O49" s="95">
        <f>L49/'סכום נכסי הקרן'!$C$42</f>
        <v>4.5479196289553749E-3</v>
      </c>
    </row>
    <row r="50" spans="2:15" s="140" customFormat="1">
      <c r="B50" s="144"/>
    </row>
    <row r="51" spans="2:15">
      <c r="C51" s="1"/>
      <c r="D51" s="1"/>
      <c r="E51" s="1"/>
    </row>
    <row r="52" spans="2:15">
      <c r="C52" s="1"/>
      <c r="D52" s="1"/>
      <c r="E52" s="1"/>
    </row>
    <row r="53" spans="2:15">
      <c r="B53" s="99" t="s">
        <v>276</v>
      </c>
      <c r="C53" s="1"/>
      <c r="D53" s="1"/>
      <c r="E53" s="1"/>
    </row>
    <row r="54" spans="2:15">
      <c r="B54" s="99" t="s">
        <v>132</v>
      </c>
      <c r="C54" s="1"/>
      <c r="D54" s="1"/>
      <c r="E54" s="1"/>
    </row>
    <row r="55" spans="2:15">
      <c r="B55" s="99" t="s">
        <v>258</v>
      </c>
      <c r="C55" s="1"/>
      <c r="D55" s="1"/>
      <c r="E55" s="1"/>
    </row>
    <row r="56" spans="2:15">
      <c r="B56" s="99" t="s">
        <v>266</v>
      </c>
      <c r="C56" s="1"/>
      <c r="D56" s="1"/>
      <c r="E56" s="1"/>
    </row>
    <row r="57" spans="2:15">
      <c r="C57" s="1"/>
      <c r="D57" s="1"/>
      <c r="E57" s="1"/>
    </row>
    <row r="58" spans="2:15">
      <c r="C58" s="1"/>
      <c r="D58" s="1"/>
      <c r="E58" s="1"/>
    </row>
    <row r="59" spans="2:15">
      <c r="C59" s="1"/>
      <c r="D59" s="1"/>
      <c r="E59" s="1"/>
    </row>
    <row r="60" spans="2:15">
      <c r="C60" s="1"/>
      <c r="D60" s="1"/>
      <c r="E60" s="1"/>
    </row>
    <row r="61" spans="2:15">
      <c r="C61" s="1"/>
      <c r="D61" s="1"/>
      <c r="E61" s="1"/>
    </row>
    <row r="62" spans="2:15">
      <c r="C62" s="1"/>
      <c r="D62" s="1"/>
      <c r="E62" s="1"/>
    </row>
    <row r="63" spans="2:15">
      <c r="C63" s="1"/>
      <c r="D63" s="1"/>
      <c r="E63" s="1"/>
    </row>
    <row r="64" spans="2:1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Y42:Y1048576 Z1:XFD1048576 Y1:Y37 B39:B52 B54:B1048576 D1:X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2019-03-31T13:49:00+00:00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4A7FD8E-EE10-4372-A09A-4D9DCA5D1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2019-03-31T12:05:14Z</dcterms:modified>
  <cp:contentType>מסמך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