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27" hidden="1">'יתרת התחייבות להשקעה'!$A$11:$U$43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הלוואות!$B$6:$Q$54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להשקעה'!$B$6:$D$15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מניות'!$B$6:$M$21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66" i="58" l="1"/>
  <c r="J11" i="58"/>
  <c r="J82" i="58"/>
  <c r="J67" i="58"/>
  <c r="J24" i="58"/>
  <c r="J12" i="58"/>
  <c r="J10" i="58" l="1"/>
  <c r="N14" i="78" l="1"/>
  <c r="N13" i="78"/>
  <c r="C45" i="84" l="1"/>
  <c r="C11" i="84" l="1"/>
  <c r="C10" i="84" l="1"/>
  <c r="C43" i="88" s="1"/>
  <c r="O208" i="78"/>
  <c r="O213" i="78"/>
  <c r="O212" i="78" s="1"/>
  <c r="O28" i="78"/>
  <c r="O27" i="78"/>
  <c r="O26" i="78"/>
  <c r="O24" i="78"/>
  <c r="O20" i="78"/>
  <c r="O21" i="78"/>
  <c r="O205" i="78"/>
  <c r="O37" i="78" l="1"/>
  <c r="O16" i="78"/>
  <c r="O12" i="78" l="1"/>
  <c r="O11" i="78" l="1"/>
  <c r="O10" i="78" l="1"/>
  <c r="P11" i="78" s="1"/>
  <c r="P30" i="78" l="1"/>
  <c r="P32" i="78"/>
  <c r="P34" i="78"/>
  <c r="P31" i="78"/>
  <c r="P33" i="78"/>
  <c r="P35" i="78"/>
  <c r="P276" i="78"/>
  <c r="P272" i="78"/>
  <c r="P268" i="78"/>
  <c r="P264" i="78"/>
  <c r="P260" i="78"/>
  <c r="P256" i="78"/>
  <c r="P252" i="78"/>
  <c r="P248" i="78"/>
  <c r="P244" i="78"/>
  <c r="P240" i="78"/>
  <c r="P236" i="78"/>
  <c r="P232" i="78"/>
  <c r="P228" i="78"/>
  <c r="P223" i="78"/>
  <c r="P219" i="78"/>
  <c r="P215" i="78"/>
  <c r="P201" i="78"/>
  <c r="P197" i="78"/>
  <c r="P191" i="78"/>
  <c r="P170" i="78"/>
  <c r="P166" i="78"/>
  <c r="P162" i="78"/>
  <c r="P158" i="78"/>
  <c r="P206" i="78"/>
  <c r="P151" i="78"/>
  <c r="P147" i="78"/>
  <c r="P143" i="78"/>
  <c r="P192" i="78"/>
  <c r="P137" i="78"/>
  <c r="P133" i="78"/>
  <c r="P129" i="78"/>
  <c r="P188" i="78"/>
  <c r="P184" i="78"/>
  <c r="P180" i="78"/>
  <c r="P176" i="78"/>
  <c r="P126" i="78"/>
  <c r="P122" i="78"/>
  <c r="P118" i="78"/>
  <c r="P114" i="78"/>
  <c r="P110" i="78"/>
  <c r="P106" i="78"/>
  <c r="P102" i="78"/>
  <c r="P98" i="78"/>
  <c r="P94" i="78"/>
  <c r="P90" i="78"/>
  <c r="P86" i="78"/>
  <c r="P82" i="78"/>
  <c r="P78" i="78"/>
  <c r="P74" i="78"/>
  <c r="P70" i="78"/>
  <c r="P66" i="78"/>
  <c r="P62" i="78"/>
  <c r="P58" i="78"/>
  <c r="P54" i="78"/>
  <c r="P50" i="78"/>
  <c r="P46" i="78"/>
  <c r="P42" i="78"/>
  <c r="P38" i="78"/>
  <c r="P23" i="78"/>
  <c r="P19" i="78"/>
  <c r="P10" i="78"/>
  <c r="P275" i="78"/>
  <c r="P271" i="78"/>
  <c r="P267" i="78"/>
  <c r="P263" i="78"/>
  <c r="P259" i="78"/>
  <c r="P255" i="78"/>
  <c r="P251" i="78"/>
  <c r="P247" i="78"/>
  <c r="P243" i="78"/>
  <c r="P239" i="78"/>
  <c r="P235" i="78"/>
  <c r="P231" i="78"/>
  <c r="P227" i="78"/>
  <c r="P222" i="78"/>
  <c r="P218" i="78"/>
  <c r="P214" i="78"/>
  <c r="P210" i="78"/>
  <c r="P204" i="78"/>
  <c r="P200" i="78"/>
  <c r="P196" i="78"/>
  <c r="P173" i="78"/>
  <c r="P169" i="78"/>
  <c r="P165" i="78"/>
  <c r="P161" i="78"/>
  <c r="P157" i="78"/>
  <c r="P154" i="78"/>
  <c r="P150" i="78"/>
  <c r="P146" i="78"/>
  <c r="P142" i="78"/>
  <c r="P140" i="78"/>
  <c r="P136" i="78"/>
  <c r="P132" i="78"/>
  <c r="P128" i="78"/>
  <c r="P187" i="78"/>
  <c r="P183" i="78"/>
  <c r="P179" i="78"/>
  <c r="P175" i="78"/>
  <c r="P125" i="78"/>
  <c r="P121" i="78"/>
  <c r="P117" i="78"/>
  <c r="P113" i="78"/>
  <c r="P109" i="78"/>
  <c r="P105" i="78"/>
  <c r="P101" i="78"/>
  <c r="P97" i="78"/>
  <c r="P93" i="78"/>
  <c r="P89" i="78"/>
  <c r="P85" i="78"/>
  <c r="P81" i="78"/>
  <c r="P77" i="78"/>
  <c r="P73" i="78"/>
  <c r="P69" i="78"/>
  <c r="P65" i="78"/>
  <c r="P61" i="78"/>
  <c r="P57" i="78"/>
  <c r="P53" i="78"/>
  <c r="P49" i="78"/>
  <c r="P45" i="78"/>
  <c r="P41" i="78"/>
  <c r="P22" i="78"/>
  <c r="P18" i="78"/>
  <c r="P13" i="78"/>
  <c r="P274" i="78"/>
  <c r="P270" i="78"/>
  <c r="P266" i="78"/>
  <c r="P262" i="78"/>
  <c r="P258" i="78"/>
  <c r="P254" i="78"/>
  <c r="P250" i="78"/>
  <c r="P246" i="78"/>
  <c r="P242" i="78"/>
  <c r="P238" i="78"/>
  <c r="P234" i="78"/>
  <c r="P230" i="78"/>
  <c r="P226" i="78"/>
  <c r="P221" i="78"/>
  <c r="P217" i="78"/>
  <c r="P225" i="78"/>
  <c r="P209" i="78"/>
  <c r="P203" i="78"/>
  <c r="P199" i="78"/>
  <c r="P195" i="78"/>
  <c r="P172" i="78"/>
  <c r="P168" i="78"/>
  <c r="P164" i="78"/>
  <c r="P160" i="78"/>
  <c r="P156" i="78"/>
  <c r="P153" i="78"/>
  <c r="P149" i="78"/>
  <c r="P145" i="78"/>
  <c r="P141" i="78"/>
  <c r="P139" i="78"/>
  <c r="P135" i="78"/>
  <c r="P131" i="78"/>
  <c r="P190" i="78"/>
  <c r="P186" i="78"/>
  <c r="P182" i="78"/>
  <c r="P178" i="78"/>
  <c r="P174" i="78"/>
  <c r="P124" i="78"/>
  <c r="P120" i="78"/>
  <c r="P116" i="78"/>
  <c r="P112" i="78"/>
  <c r="P108" i="78"/>
  <c r="P104" i="78"/>
  <c r="P100" i="78"/>
  <c r="P96" i="78"/>
  <c r="P92" i="78"/>
  <c r="P88" i="78"/>
  <c r="P84" i="78"/>
  <c r="P80" i="78"/>
  <c r="P76" i="78"/>
  <c r="P72" i="78"/>
  <c r="P68" i="78"/>
  <c r="P64" i="78"/>
  <c r="P60" i="78"/>
  <c r="P56" i="78"/>
  <c r="P52" i="78"/>
  <c r="P48" i="78"/>
  <c r="P44" i="78"/>
  <c r="P40" i="78"/>
  <c r="P29" i="78"/>
  <c r="P25" i="78"/>
  <c r="P17" i="78"/>
  <c r="P273" i="78"/>
  <c r="P269" i="78"/>
  <c r="P265" i="78"/>
  <c r="P261" i="78"/>
  <c r="P257" i="78"/>
  <c r="P253" i="78"/>
  <c r="P249" i="78"/>
  <c r="P245" i="78"/>
  <c r="P241" i="78"/>
  <c r="P237" i="78"/>
  <c r="P233" i="78"/>
  <c r="P229" i="78"/>
  <c r="P224" i="78"/>
  <c r="P220" i="78"/>
  <c r="P216" i="78"/>
  <c r="P202" i="78"/>
  <c r="P198" i="78"/>
  <c r="P194" i="78"/>
  <c r="P171" i="78"/>
  <c r="P167" i="78"/>
  <c r="P163" i="78"/>
  <c r="P159" i="78"/>
  <c r="P155" i="78"/>
  <c r="P152" i="78"/>
  <c r="P148" i="78"/>
  <c r="P144" i="78"/>
  <c r="P193" i="78"/>
  <c r="P138" i="78"/>
  <c r="P134" i="78"/>
  <c r="P130" i="78"/>
  <c r="P189" i="78"/>
  <c r="P185" i="78"/>
  <c r="P181" i="78"/>
  <c r="P177" i="78"/>
  <c r="P127" i="78"/>
  <c r="P123" i="78"/>
  <c r="P119" i="78"/>
  <c r="P115" i="78"/>
  <c r="P111" i="78"/>
  <c r="P107" i="78"/>
  <c r="P103" i="78"/>
  <c r="P99" i="78"/>
  <c r="P95" i="78"/>
  <c r="P91" i="78"/>
  <c r="P87" i="78"/>
  <c r="P83" i="78"/>
  <c r="P79" i="78"/>
  <c r="P75" i="78"/>
  <c r="P71" i="78"/>
  <c r="P67" i="78"/>
  <c r="P63" i="78"/>
  <c r="P59" i="78"/>
  <c r="P55" i="78"/>
  <c r="P51" i="78"/>
  <c r="P47" i="78"/>
  <c r="P43" i="78"/>
  <c r="P39" i="78"/>
  <c r="P20" i="78"/>
  <c r="P205" i="78"/>
  <c r="P27" i="78"/>
  <c r="P28" i="78"/>
  <c r="P26" i="78"/>
  <c r="P208" i="78"/>
  <c r="P16" i="78"/>
  <c r="P212" i="78"/>
  <c r="P24" i="78"/>
  <c r="P37" i="78"/>
  <c r="P21" i="78"/>
  <c r="P213" i="78"/>
  <c r="P14" i="78"/>
  <c r="P12" i="78"/>
  <c r="N216" i="62"/>
  <c r="N215" i="62"/>
  <c r="N214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L127" i="62"/>
  <c r="L151" i="62"/>
  <c r="S217" i="61" l="1"/>
  <c r="O217" i="61"/>
  <c r="S189" i="61"/>
  <c r="O189" i="61"/>
  <c r="S129" i="61"/>
  <c r="S128" i="61"/>
  <c r="S127" i="61"/>
  <c r="O129" i="61"/>
  <c r="O128" i="61"/>
  <c r="O127" i="61"/>
  <c r="S119" i="61"/>
  <c r="S118" i="61"/>
  <c r="O119" i="61"/>
  <c r="O118" i="61"/>
  <c r="S111" i="61"/>
  <c r="S110" i="61"/>
  <c r="O111" i="61"/>
  <c r="O110" i="61"/>
  <c r="S71" i="61"/>
  <c r="S70" i="61"/>
  <c r="O71" i="61"/>
  <c r="O70" i="61"/>
  <c r="S69" i="61"/>
  <c r="O69" i="61"/>
  <c r="C41" i="88" l="1"/>
  <c r="C40" i="88"/>
  <c r="C38" i="88" s="1"/>
  <c r="C37" i="88"/>
  <c r="C35" i="88"/>
  <c r="C34" i="88"/>
  <c r="C33" i="88"/>
  <c r="C32" i="88"/>
  <c r="C31" i="88"/>
  <c r="C29" i="88"/>
  <c r="C28" i="88"/>
  <c r="C27" i="88"/>
  <c r="C26" i="88"/>
  <c r="C24" i="88"/>
  <c r="C21" i="88"/>
  <c r="C19" i="88"/>
  <c r="C18" i="88"/>
  <c r="C17" i="88"/>
  <c r="C16" i="88"/>
  <c r="C15" i="88"/>
  <c r="C13" i="88"/>
  <c r="C23" i="88" l="1"/>
  <c r="C12" i="88"/>
  <c r="C11" i="88" l="1"/>
  <c r="C10" i="88" s="1"/>
  <c r="C42" i="88" s="1"/>
  <c r="D10" i="88" s="1"/>
  <c r="Q31" i="78" l="1"/>
  <c r="Q35" i="78"/>
  <c r="Q34" i="78"/>
  <c r="Q32" i="78"/>
  <c r="Q30" i="78"/>
  <c r="Q33" i="78"/>
  <c r="P13" i="93"/>
  <c r="P16" i="92"/>
  <c r="P12" i="92"/>
  <c r="K11" i="81"/>
  <c r="P11" i="93"/>
  <c r="P10" i="92"/>
  <c r="P13" i="92"/>
  <c r="P12" i="93"/>
  <c r="P15" i="92"/>
  <c r="P11" i="92"/>
  <c r="K10" i="81"/>
  <c r="P14" i="92"/>
  <c r="P10" i="93"/>
  <c r="K12" i="81"/>
  <c r="I45" i="80"/>
  <c r="I40" i="80"/>
  <c r="I36" i="80"/>
  <c r="I32" i="80"/>
  <c r="I20" i="80"/>
  <c r="I38" i="80"/>
  <c r="I26" i="80"/>
  <c r="I44" i="80"/>
  <c r="I39" i="80"/>
  <c r="I35" i="80"/>
  <c r="I31" i="80"/>
  <c r="I27" i="80"/>
  <c r="I23" i="80"/>
  <c r="I19" i="80"/>
  <c r="I15" i="80"/>
  <c r="I11" i="80"/>
  <c r="I34" i="80"/>
  <c r="I18" i="80"/>
  <c r="I10" i="80"/>
  <c r="I42" i="80"/>
  <c r="I37" i="80"/>
  <c r="I33" i="80"/>
  <c r="I29" i="80"/>
  <c r="I25" i="80"/>
  <c r="I21" i="80"/>
  <c r="I17" i="80"/>
  <c r="I13" i="80"/>
  <c r="I28" i="80"/>
  <c r="I24" i="80"/>
  <c r="I16" i="80"/>
  <c r="I12" i="80"/>
  <c r="I43" i="80"/>
  <c r="I30" i="80"/>
  <c r="I22" i="80"/>
  <c r="I14" i="80"/>
  <c r="O28" i="79"/>
  <c r="O24" i="79"/>
  <c r="O20" i="79"/>
  <c r="O16" i="79"/>
  <c r="O12" i="79"/>
  <c r="Q276" i="78"/>
  <c r="Q272" i="78"/>
  <c r="Q268" i="78"/>
  <c r="Q264" i="78"/>
  <c r="Q260" i="78"/>
  <c r="Q256" i="78"/>
  <c r="Q252" i="78"/>
  <c r="Q248" i="78"/>
  <c r="Q244" i="78"/>
  <c r="Q240" i="78"/>
  <c r="Q236" i="78"/>
  <c r="Q232" i="78"/>
  <c r="Q228" i="78"/>
  <c r="Q223" i="78"/>
  <c r="Q219" i="78"/>
  <c r="Q215" i="78"/>
  <c r="Q212" i="78"/>
  <c r="Q205" i="78"/>
  <c r="Q201" i="78"/>
  <c r="Q197" i="78"/>
  <c r="Q191" i="78"/>
  <c r="Q170" i="78"/>
  <c r="Q166" i="78"/>
  <c r="Q162" i="78"/>
  <c r="Q158" i="78"/>
  <c r="Q206" i="78"/>
  <c r="Q151" i="78"/>
  <c r="Q147" i="78"/>
  <c r="Q143" i="78"/>
  <c r="Q192" i="78"/>
  <c r="Q137" i="78"/>
  <c r="Q133" i="78"/>
  <c r="Q129" i="78"/>
  <c r="Q188" i="78"/>
  <c r="Q184" i="78"/>
  <c r="Q180" i="78"/>
  <c r="Q176" i="78"/>
  <c r="Q126" i="78"/>
  <c r="Q122" i="78"/>
  <c r="Q118" i="78"/>
  <c r="Q114" i="78"/>
  <c r="Q110" i="78"/>
  <c r="Q106" i="78"/>
  <c r="Q102" i="78"/>
  <c r="Q98" i="78"/>
  <c r="Q94" i="78"/>
  <c r="Q90" i="78"/>
  <c r="Q86" i="78"/>
  <c r="Q82" i="78"/>
  <c r="Q78" i="78"/>
  <c r="Q74" i="78"/>
  <c r="Q70" i="78"/>
  <c r="Q66" i="78"/>
  <c r="Q62" i="78"/>
  <c r="Q58" i="78"/>
  <c r="Q54" i="78"/>
  <c r="Q50" i="78"/>
  <c r="Q42" i="78"/>
  <c r="Q27" i="78"/>
  <c r="Q19" i="78"/>
  <c r="Q45" i="78"/>
  <c r="Q26" i="78"/>
  <c r="Q13" i="78"/>
  <c r="O22" i="79"/>
  <c r="O10" i="79"/>
  <c r="Q274" i="78"/>
  <c r="Q262" i="78"/>
  <c r="Q250" i="78"/>
  <c r="Q242" i="78"/>
  <c r="Q234" i="78"/>
  <c r="Q217" i="78"/>
  <c r="O27" i="79"/>
  <c r="O23" i="79"/>
  <c r="O19" i="79"/>
  <c r="O15" i="79"/>
  <c r="O11" i="79"/>
  <c r="Q275" i="78"/>
  <c r="Q271" i="78"/>
  <c r="Q267" i="78"/>
  <c r="Q263" i="78"/>
  <c r="Q259" i="78"/>
  <c r="Q255" i="78"/>
  <c r="Q251" i="78"/>
  <c r="Q247" i="78"/>
  <c r="Q243" i="78"/>
  <c r="Q239" i="78"/>
  <c r="Q235" i="78"/>
  <c r="Q231" i="78"/>
  <c r="Q227" i="78"/>
  <c r="Q222" i="78"/>
  <c r="Q218" i="78"/>
  <c r="Q214" i="78"/>
  <c r="Q210" i="78"/>
  <c r="Q204" i="78"/>
  <c r="Q200" i="78"/>
  <c r="Q196" i="78"/>
  <c r="Q173" i="78"/>
  <c r="Q169" i="78"/>
  <c r="Q165" i="78"/>
  <c r="Q161" i="78"/>
  <c r="Q157" i="78"/>
  <c r="Q154" i="78"/>
  <c r="Q150" i="78"/>
  <c r="Q146" i="78"/>
  <c r="Q142" i="78"/>
  <c r="Q140" i="78"/>
  <c r="Q136" i="78"/>
  <c r="Q132" i="78"/>
  <c r="Q128" i="78"/>
  <c r="Q187" i="78"/>
  <c r="Q183" i="78"/>
  <c r="Q179" i="78"/>
  <c r="Q175" i="78"/>
  <c r="Q125" i="78"/>
  <c r="Q121" i="78"/>
  <c r="Q117" i="78"/>
  <c r="Q113" i="78"/>
  <c r="Q109" i="78"/>
  <c r="Q105" i="78"/>
  <c r="Q101" i="78"/>
  <c r="Q97" i="78"/>
  <c r="Q93" i="78"/>
  <c r="Q89" i="78"/>
  <c r="Q85" i="78"/>
  <c r="Q81" i="78"/>
  <c r="Q77" i="78"/>
  <c r="Q73" i="78"/>
  <c r="Q69" i="78"/>
  <c r="Q65" i="78"/>
  <c r="Q61" i="78"/>
  <c r="Q57" i="78"/>
  <c r="Q49" i="78"/>
  <c r="Q22" i="78"/>
  <c r="O18" i="79"/>
  <c r="Q270" i="78"/>
  <c r="Q254" i="78"/>
  <c r="Q230" i="78"/>
  <c r="Q225" i="78"/>
  <c r="O25" i="79"/>
  <c r="O21" i="79"/>
  <c r="O17" i="79"/>
  <c r="O13" i="79"/>
  <c r="Q273" i="78"/>
  <c r="Q269" i="78"/>
  <c r="Q265" i="78"/>
  <c r="Q261" i="78"/>
  <c r="Q257" i="78"/>
  <c r="Q253" i="78"/>
  <c r="Q249" i="78"/>
  <c r="Q245" i="78"/>
  <c r="Q241" i="78"/>
  <c r="Q237" i="78"/>
  <c r="Q233" i="78"/>
  <c r="Q229" i="78"/>
  <c r="Q224" i="78"/>
  <c r="Q220" i="78"/>
  <c r="Q216" i="78"/>
  <c r="Q213" i="78"/>
  <c r="Q208" i="78"/>
  <c r="Q202" i="78"/>
  <c r="Q198" i="78"/>
  <c r="Q194" i="78"/>
  <c r="Q171" i="78"/>
  <c r="Q167" i="78"/>
  <c r="Q163" i="78"/>
  <c r="Q159" i="78"/>
  <c r="Q155" i="78"/>
  <c r="Q152" i="78"/>
  <c r="Q148" i="78"/>
  <c r="Q144" i="78"/>
  <c r="Q193" i="78"/>
  <c r="Q138" i="78"/>
  <c r="Q134" i="78"/>
  <c r="Q130" i="78"/>
  <c r="Q189" i="78"/>
  <c r="Q185" i="78"/>
  <c r="Q181" i="78"/>
  <c r="Q177" i="78"/>
  <c r="Q127" i="78"/>
  <c r="Q123" i="78"/>
  <c r="Q119" i="78"/>
  <c r="Q115" i="78"/>
  <c r="Q111" i="78"/>
  <c r="Q107" i="78"/>
  <c r="Q103" i="78"/>
  <c r="Q99" i="78"/>
  <c r="Q95" i="78"/>
  <c r="Q91" i="78"/>
  <c r="Q87" i="78"/>
  <c r="Q83" i="78"/>
  <c r="Q79" i="78"/>
  <c r="Q75" i="78"/>
  <c r="Q71" i="78"/>
  <c r="Q67" i="78"/>
  <c r="Q63" i="78"/>
  <c r="Q59" i="78"/>
  <c r="Q55" i="78"/>
  <c r="Q51" i="78"/>
  <c r="Q47" i="78"/>
  <c r="Q43" i="78"/>
  <c r="Q39" i="78"/>
  <c r="Q28" i="78"/>
  <c r="Q24" i="78"/>
  <c r="Q20" i="78"/>
  <c r="Q16" i="78"/>
  <c r="Q11" i="78"/>
  <c r="Q46" i="78"/>
  <c r="Q38" i="78"/>
  <c r="Q23" i="78"/>
  <c r="Q14" i="78"/>
  <c r="Q10" i="78"/>
  <c r="Q53" i="78"/>
  <c r="Q41" i="78"/>
  <c r="Q37" i="78"/>
  <c r="Q18" i="78"/>
  <c r="O26" i="79"/>
  <c r="O14" i="79"/>
  <c r="Q266" i="78"/>
  <c r="Q258" i="78"/>
  <c r="Q246" i="78"/>
  <c r="Q238" i="78"/>
  <c r="Q226" i="78"/>
  <c r="Q221" i="78"/>
  <c r="Q195" i="78"/>
  <c r="Q160" i="78"/>
  <c r="Q145" i="78"/>
  <c r="Q131" i="78"/>
  <c r="Q178" i="78"/>
  <c r="Q116" i="78"/>
  <c r="Q100" i="78"/>
  <c r="Q84" i="78"/>
  <c r="Q52" i="78"/>
  <c r="Q12" i="78"/>
  <c r="Q156" i="78"/>
  <c r="Q141" i="78"/>
  <c r="Q112" i="78"/>
  <c r="Q96" i="78"/>
  <c r="Q64" i="78"/>
  <c r="Q25" i="78"/>
  <c r="Q168" i="78"/>
  <c r="Q124" i="78"/>
  <c r="Q92" i="78"/>
  <c r="Q60" i="78"/>
  <c r="Q21" i="78"/>
  <c r="Q209" i="78"/>
  <c r="Q203" i="78"/>
  <c r="Q186" i="78"/>
  <c r="Q76" i="78"/>
  <c r="Q199" i="78"/>
  <c r="Q164" i="78"/>
  <c r="Q149" i="78"/>
  <c r="Q135" i="78"/>
  <c r="Q182" i="78"/>
  <c r="Q120" i="78"/>
  <c r="Q104" i="78"/>
  <c r="Q88" i="78"/>
  <c r="Q72" i="78"/>
  <c r="Q56" i="78"/>
  <c r="Q40" i="78"/>
  <c r="Q17" i="78"/>
  <c r="Q68" i="78"/>
  <c r="Q29" i="78"/>
  <c r="Q172" i="78"/>
  <c r="Q190" i="78"/>
  <c r="Q174" i="78"/>
  <c r="Q80" i="78"/>
  <c r="Q48" i="78"/>
  <c r="Q153" i="78"/>
  <c r="Q139" i="78"/>
  <c r="Q108" i="78"/>
  <c r="Q44" i="78"/>
  <c r="Q13" i="77"/>
  <c r="K857" i="76"/>
  <c r="K852" i="76"/>
  <c r="K848" i="76"/>
  <c r="K844" i="76"/>
  <c r="K840" i="76"/>
  <c r="K836" i="76"/>
  <c r="K832" i="76"/>
  <c r="K828" i="76"/>
  <c r="K824" i="76"/>
  <c r="K820" i="76"/>
  <c r="K816" i="76"/>
  <c r="K812" i="76"/>
  <c r="K808" i="76"/>
  <c r="K804" i="76"/>
  <c r="K800" i="76"/>
  <c r="K796" i="76"/>
  <c r="K792" i="76"/>
  <c r="K788" i="76"/>
  <c r="K784" i="76"/>
  <c r="K780" i="76"/>
  <c r="K776" i="76"/>
  <c r="K772" i="76"/>
  <c r="K768" i="76"/>
  <c r="K764" i="76"/>
  <c r="K760" i="76"/>
  <c r="K756" i="76"/>
  <c r="K752" i="76"/>
  <c r="K748" i="76"/>
  <c r="K744" i="76"/>
  <c r="K740" i="76"/>
  <c r="K736" i="76"/>
  <c r="K732" i="76"/>
  <c r="K728" i="76"/>
  <c r="K724" i="76"/>
  <c r="K720" i="76"/>
  <c r="K716" i="76"/>
  <c r="K712" i="76"/>
  <c r="K708" i="76"/>
  <c r="K704" i="76"/>
  <c r="K700" i="76"/>
  <c r="K696" i="76"/>
  <c r="K692" i="76"/>
  <c r="K688" i="76"/>
  <c r="K684" i="76"/>
  <c r="K680" i="76"/>
  <c r="K676" i="76"/>
  <c r="K672" i="76"/>
  <c r="K668" i="76"/>
  <c r="K664" i="76"/>
  <c r="K660" i="76"/>
  <c r="K656" i="76"/>
  <c r="K652" i="76"/>
  <c r="K648" i="76"/>
  <c r="K644" i="76"/>
  <c r="K640" i="76"/>
  <c r="K636" i="76"/>
  <c r="K632" i="76"/>
  <c r="K628" i="76"/>
  <c r="K624" i="76"/>
  <c r="K620" i="76"/>
  <c r="K616" i="76"/>
  <c r="K612" i="76"/>
  <c r="K608" i="76"/>
  <c r="K604" i="76"/>
  <c r="K600" i="76"/>
  <c r="K596" i="76"/>
  <c r="K592" i="76"/>
  <c r="K588" i="76"/>
  <c r="K584" i="76"/>
  <c r="K580" i="76"/>
  <c r="K576" i="76"/>
  <c r="K572" i="76"/>
  <c r="K568" i="76"/>
  <c r="K564" i="76"/>
  <c r="K560" i="76"/>
  <c r="K556" i="76"/>
  <c r="K552" i="76"/>
  <c r="K548" i="76"/>
  <c r="Q16" i="77"/>
  <c r="Q12" i="77"/>
  <c r="K855" i="76"/>
  <c r="K851" i="76"/>
  <c r="K847" i="76"/>
  <c r="K843" i="76"/>
  <c r="K839" i="76"/>
  <c r="K835" i="76"/>
  <c r="K831" i="76"/>
  <c r="K827" i="76"/>
  <c r="K823" i="76"/>
  <c r="K819" i="76"/>
  <c r="K815" i="76"/>
  <c r="K811" i="76"/>
  <c r="K807" i="76"/>
  <c r="K803" i="76"/>
  <c r="K799" i="76"/>
  <c r="K795" i="76"/>
  <c r="K791" i="76"/>
  <c r="K787" i="76"/>
  <c r="K783" i="76"/>
  <c r="K779" i="76"/>
  <c r="K775" i="76"/>
  <c r="K771" i="76"/>
  <c r="K767" i="76"/>
  <c r="K763" i="76"/>
  <c r="K759" i="76"/>
  <c r="K755" i="76"/>
  <c r="K751" i="76"/>
  <c r="K747" i="76"/>
  <c r="K743" i="76"/>
  <c r="K739" i="76"/>
  <c r="K735" i="76"/>
  <c r="K731" i="76"/>
  <c r="K727" i="76"/>
  <c r="K723" i="76"/>
  <c r="K719" i="76"/>
  <c r="K715" i="76"/>
  <c r="K711" i="76"/>
  <c r="K707" i="76"/>
  <c r="K703" i="76"/>
  <c r="K699" i="76"/>
  <c r="K695" i="76"/>
  <c r="K691" i="76"/>
  <c r="K687" i="76"/>
  <c r="K683" i="76"/>
  <c r="K679" i="76"/>
  <c r="K675" i="76"/>
  <c r="K671" i="76"/>
  <c r="K667" i="76"/>
  <c r="K663" i="76"/>
  <c r="K659" i="76"/>
  <c r="K655" i="76"/>
  <c r="K651" i="76"/>
  <c r="K647" i="76"/>
  <c r="K643" i="76"/>
  <c r="K639" i="76"/>
  <c r="K635" i="76"/>
  <c r="K631" i="76"/>
  <c r="K627" i="76"/>
  <c r="K623" i="76"/>
  <c r="K619" i="76"/>
  <c r="K615" i="76"/>
  <c r="K611" i="76"/>
  <c r="K607" i="76"/>
  <c r="K603" i="76"/>
  <c r="K599" i="76"/>
  <c r="K595" i="76"/>
  <c r="K591" i="76"/>
  <c r="K587" i="76"/>
  <c r="K583" i="76"/>
  <c r="K579" i="76"/>
  <c r="K575" i="76"/>
  <c r="K571" i="76"/>
  <c r="K567" i="76"/>
  <c r="K563" i="76"/>
  <c r="K559" i="76"/>
  <c r="K555" i="76"/>
  <c r="K551" i="76"/>
  <c r="Q15" i="77"/>
  <c r="Q11" i="77"/>
  <c r="K854" i="76"/>
  <c r="K850" i="76"/>
  <c r="K846" i="76"/>
  <c r="K842" i="76"/>
  <c r="K838" i="76"/>
  <c r="K834" i="76"/>
  <c r="K830" i="76"/>
  <c r="K826" i="76"/>
  <c r="K822" i="76"/>
  <c r="K818" i="76"/>
  <c r="K814" i="76"/>
  <c r="K810" i="76"/>
  <c r="K806" i="76"/>
  <c r="K802" i="76"/>
  <c r="K798" i="76"/>
  <c r="K794" i="76"/>
  <c r="K790" i="76"/>
  <c r="K786" i="76"/>
  <c r="K782" i="76"/>
  <c r="K778" i="76"/>
  <c r="K774" i="76"/>
  <c r="K770" i="76"/>
  <c r="K766" i="76"/>
  <c r="K762" i="76"/>
  <c r="K758" i="76"/>
  <c r="K754" i="76"/>
  <c r="K750" i="76"/>
  <c r="K746" i="76"/>
  <c r="K742" i="76"/>
  <c r="K738" i="76"/>
  <c r="K734" i="76"/>
  <c r="K730" i="76"/>
  <c r="K726" i="76"/>
  <c r="K722" i="76"/>
  <c r="K718" i="76"/>
  <c r="K714" i="76"/>
  <c r="K710" i="76"/>
  <c r="K706" i="76"/>
  <c r="K702" i="76"/>
  <c r="K698" i="76"/>
  <c r="K694" i="76"/>
  <c r="K690" i="76"/>
  <c r="K686" i="76"/>
  <c r="K682" i="76"/>
  <c r="K678" i="76"/>
  <c r="K674" i="76"/>
  <c r="K670" i="76"/>
  <c r="K666" i="76"/>
  <c r="K662" i="76"/>
  <c r="K658" i="76"/>
  <c r="K654" i="76"/>
  <c r="K650" i="76"/>
  <c r="K646" i="76"/>
  <c r="K642" i="76"/>
  <c r="K638" i="76"/>
  <c r="K634" i="76"/>
  <c r="K630" i="76"/>
  <c r="K626" i="76"/>
  <c r="K622" i="76"/>
  <c r="K618" i="76"/>
  <c r="K614" i="76"/>
  <c r="K610" i="76"/>
  <c r="K606" i="76"/>
  <c r="K602" i="76"/>
  <c r="K598" i="76"/>
  <c r="K594" i="76"/>
  <c r="K590" i="76"/>
  <c r="K586" i="76"/>
  <c r="K582" i="76"/>
  <c r="K578" i="76"/>
  <c r="K574" i="76"/>
  <c r="K570" i="76"/>
  <c r="K566" i="76"/>
  <c r="K562" i="76"/>
  <c r="K558" i="76"/>
  <c r="K554" i="76"/>
  <c r="K550" i="76"/>
  <c r="K546" i="76"/>
  <c r="K542" i="76"/>
  <c r="K538" i="76"/>
  <c r="K534" i="76"/>
  <c r="K530" i="76"/>
  <c r="K526" i="76"/>
  <c r="Q14" i="77"/>
  <c r="K858" i="76"/>
  <c r="K853" i="76"/>
  <c r="K849" i="76"/>
  <c r="K845" i="76"/>
  <c r="K841" i="76"/>
  <c r="K837" i="76"/>
  <c r="K833" i="76"/>
  <c r="K829" i="76"/>
  <c r="K825" i="76"/>
  <c r="K821" i="76"/>
  <c r="K817" i="76"/>
  <c r="K813" i="76"/>
  <c r="K809" i="76"/>
  <c r="K805" i="76"/>
  <c r="K801" i="76"/>
  <c r="K797" i="76"/>
  <c r="K793" i="76"/>
  <c r="K789" i="76"/>
  <c r="K785" i="76"/>
  <c r="K781" i="76"/>
  <c r="K777" i="76"/>
  <c r="K773" i="76"/>
  <c r="K769" i="76"/>
  <c r="K765" i="76"/>
  <c r="K761" i="76"/>
  <c r="K757" i="76"/>
  <c r="K753" i="76"/>
  <c r="K749" i="76"/>
  <c r="K745" i="76"/>
  <c r="K741" i="76"/>
  <c r="K737" i="76"/>
  <c r="K733" i="76"/>
  <c r="K729" i="76"/>
  <c r="K725" i="76"/>
  <c r="K721" i="76"/>
  <c r="K717" i="76"/>
  <c r="K713" i="76"/>
  <c r="K709" i="76"/>
  <c r="K705" i="76"/>
  <c r="K701" i="76"/>
  <c r="K697" i="76"/>
  <c r="K693" i="76"/>
  <c r="K689" i="76"/>
  <c r="K685" i="76"/>
  <c r="K681" i="76"/>
  <c r="K677" i="76"/>
  <c r="K673" i="76"/>
  <c r="K669" i="76"/>
  <c r="K665" i="76"/>
  <c r="K661" i="76"/>
  <c r="K657" i="76"/>
  <c r="K653" i="76"/>
  <c r="K649" i="76"/>
  <c r="K645" i="76"/>
  <c r="K641" i="76"/>
  <c r="K637" i="76"/>
  <c r="K633" i="76"/>
  <c r="K629" i="76"/>
  <c r="K625" i="76"/>
  <c r="K621" i="76"/>
  <c r="K617" i="76"/>
  <c r="K613" i="76"/>
  <c r="K609" i="76"/>
  <c r="K605" i="76"/>
  <c r="K601" i="76"/>
  <c r="K597" i="76"/>
  <c r="K593" i="76"/>
  <c r="K589" i="76"/>
  <c r="K585" i="76"/>
  <c r="K581" i="76"/>
  <c r="K577" i="76"/>
  <c r="K573" i="76"/>
  <c r="K569" i="76"/>
  <c r="K565" i="76"/>
  <c r="K561" i="76"/>
  <c r="K557" i="76"/>
  <c r="K553" i="76"/>
  <c r="K549" i="76"/>
  <c r="K545" i="76"/>
  <c r="K541" i="76"/>
  <c r="K537" i="76"/>
  <c r="K533" i="76"/>
  <c r="K529" i="76"/>
  <c r="K525" i="76"/>
  <c r="K540" i="76"/>
  <c r="K532" i="76"/>
  <c r="K524" i="76"/>
  <c r="K520" i="76"/>
  <c r="K515" i="76"/>
  <c r="K511" i="76"/>
  <c r="K507" i="76"/>
  <c r="K503" i="76"/>
  <c r="K499" i="76"/>
  <c r="K495" i="76"/>
  <c r="K491" i="76"/>
  <c r="K487" i="76"/>
  <c r="K483" i="76"/>
  <c r="K479" i="76"/>
  <c r="K475" i="76"/>
  <c r="K471" i="76"/>
  <c r="K467" i="76"/>
  <c r="K463" i="76"/>
  <c r="K459" i="76"/>
  <c r="K455" i="76"/>
  <c r="K451" i="76"/>
  <c r="K447" i="76"/>
  <c r="K443" i="76"/>
  <c r="K439" i="76"/>
  <c r="K435" i="76"/>
  <c r="K431" i="76"/>
  <c r="K427" i="76"/>
  <c r="K423" i="76"/>
  <c r="K419" i="76"/>
  <c r="K415" i="76"/>
  <c r="K411" i="76"/>
  <c r="K407" i="76"/>
  <c r="K403" i="76"/>
  <c r="K399" i="76"/>
  <c r="K395" i="76"/>
  <c r="K391" i="76"/>
  <c r="K387" i="76"/>
  <c r="K383" i="76"/>
  <c r="K379" i="76"/>
  <c r="K375" i="76"/>
  <c r="K371" i="76"/>
  <c r="K367" i="76"/>
  <c r="K363" i="76"/>
  <c r="K359" i="76"/>
  <c r="K355" i="76"/>
  <c r="K351" i="76"/>
  <c r="K347" i="76"/>
  <c r="K343" i="76"/>
  <c r="K339" i="76"/>
  <c r="K335" i="76"/>
  <c r="K331" i="76"/>
  <c r="K327" i="76"/>
  <c r="K323" i="76"/>
  <c r="K319" i="76"/>
  <c r="K315" i="76"/>
  <c r="K309" i="76"/>
  <c r="K305" i="76"/>
  <c r="K301" i="76"/>
  <c r="K297" i="76"/>
  <c r="K293" i="76"/>
  <c r="K291" i="76"/>
  <c r="K287" i="76"/>
  <c r="K283" i="76"/>
  <c r="K279" i="76"/>
  <c r="K275" i="76"/>
  <c r="K271" i="76"/>
  <c r="K267" i="76"/>
  <c r="K263" i="76"/>
  <c r="K259" i="76"/>
  <c r="K255" i="76"/>
  <c r="K251" i="76"/>
  <c r="K247" i="76"/>
  <c r="K243" i="76"/>
  <c r="K239" i="76"/>
  <c r="K235" i="76"/>
  <c r="K231" i="76"/>
  <c r="K227" i="76"/>
  <c r="K223" i="76"/>
  <c r="K219" i="76"/>
  <c r="K215" i="76"/>
  <c r="K211" i="76"/>
  <c r="K207" i="76"/>
  <c r="K203" i="76"/>
  <c r="K199" i="76"/>
  <c r="K195" i="76"/>
  <c r="K547" i="76"/>
  <c r="K539" i="76"/>
  <c r="K531" i="76"/>
  <c r="K523" i="76"/>
  <c r="K519" i="76"/>
  <c r="K514" i="76"/>
  <c r="K510" i="76"/>
  <c r="K506" i="76"/>
  <c r="K502" i="76"/>
  <c r="K498" i="76"/>
  <c r="K494" i="76"/>
  <c r="K490" i="76"/>
  <c r="K486" i="76"/>
  <c r="K482" i="76"/>
  <c r="K478" i="76"/>
  <c r="K474" i="76"/>
  <c r="K470" i="76"/>
  <c r="K466" i="76"/>
  <c r="K462" i="76"/>
  <c r="K458" i="76"/>
  <c r="K454" i="76"/>
  <c r="K450" i="76"/>
  <c r="K446" i="76"/>
  <c r="K442" i="76"/>
  <c r="K438" i="76"/>
  <c r="K434" i="76"/>
  <c r="K430" i="76"/>
  <c r="K426" i="76"/>
  <c r="K422" i="76"/>
  <c r="K418" i="76"/>
  <c r="K414" i="76"/>
  <c r="K410" i="76"/>
  <c r="K406" i="76"/>
  <c r="K402" i="76"/>
  <c r="K398" i="76"/>
  <c r="K394" i="76"/>
  <c r="K390" i="76"/>
  <c r="K386" i="76"/>
  <c r="K382" i="76"/>
  <c r="K378" i="76"/>
  <c r="K374" i="76"/>
  <c r="K370" i="76"/>
  <c r="K366" i="76"/>
  <c r="K362" i="76"/>
  <c r="K358" i="76"/>
  <c r="K354" i="76"/>
  <c r="K350" i="76"/>
  <c r="K346" i="76"/>
  <c r="K342" i="76"/>
  <c r="K338" i="76"/>
  <c r="K334" i="76"/>
  <c r="K330" i="76"/>
  <c r="K326" i="76"/>
  <c r="K322" i="76"/>
  <c r="K318" i="76"/>
  <c r="K314" i="76"/>
  <c r="K308" i="76"/>
  <c r="K304" i="76"/>
  <c r="K300" i="76"/>
  <c r="K544" i="76"/>
  <c r="K536" i="76"/>
  <c r="K528" i="76"/>
  <c r="K522" i="76"/>
  <c r="K518" i="76"/>
  <c r="K513" i="76"/>
  <c r="K509" i="76"/>
  <c r="K505" i="76"/>
  <c r="K501" i="76"/>
  <c r="K497" i="76"/>
  <c r="K493" i="76"/>
  <c r="K489" i="76"/>
  <c r="K485" i="76"/>
  <c r="K481" i="76"/>
  <c r="K477" i="76"/>
  <c r="K473" i="76"/>
  <c r="K469" i="76"/>
  <c r="K465" i="76"/>
  <c r="K461" i="76"/>
  <c r="K457" i="76"/>
  <c r="K453" i="76"/>
  <c r="K449" i="76"/>
  <c r="K445" i="76"/>
  <c r="K441" i="76"/>
  <c r="K437" i="76"/>
  <c r="K433" i="76"/>
  <c r="K429" i="76"/>
  <c r="K425" i="76"/>
  <c r="K421" i="76"/>
  <c r="K417" i="76"/>
  <c r="K543" i="76"/>
  <c r="K535" i="76"/>
  <c r="K527" i="76"/>
  <c r="K521" i="76"/>
  <c r="K517" i="76"/>
  <c r="K512" i="76"/>
  <c r="K508" i="76"/>
  <c r="K504" i="76"/>
  <c r="K500" i="76"/>
  <c r="K496" i="76"/>
  <c r="K492" i="76"/>
  <c r="K488" i="76"/>
  <c r="K484" i="76"/>
  <c r="K480" i="76"/>
  <c r="K476" i="76"/>
  <c r="K472" i="76"/>
  <c r="K468" i="76"/>
  <c r="K464" i="76"/>
  <c r="K460" i="76"/>
  <c r="K456" i="76"/>
  <c r="K452" i="76"/>
  <c r="K448" i="76"/>
  <c r="K444" i="76"/>
  <c r="K440" i="76"/>
  <c r="K436" i="76"/>
  <c r="K432" i="76"/>
  <c r="K428" i="76"/>
  <c r="K424" i="76"/>
  <c r="K420" i="76"/>
  <c r="K416" i="76"/>
  <c r="K412" i="76"/>
  <c r="K408" i="76"/>
  <c r="K404" i="76"/>
  <c r="K400" i="76"/>
  <c r="K396" i="76"/>
  <c r="K392" i="76"/>
  <c r="K388" i="76"/>
  <c r="K384" i="76"/>
  <c r="K380" i="76"/>
  <c r="K376" i="76"/>
  <c r="K372" i="76"/>
  <c r="K368" i="76"/>
  <c r="K364" i="76"/>
  <c r="K360" i="76"/>
  <c r="K401" i="76"/>
  <c r="K385" i="76"/>
  <c r="K369" i="76"/>
  <c r="K356" i="76"/>
  <c r="K348" i="76"/>
  <c r="K340" i="76"/>
  <c r="K332" i="76"/>
  <c r="K324" i="76"/>
  <c r="K316" i="76"/>
  <c r="K306" i="76"/>
  <c r="K298" i="76"/>
  <c r="K311" i="76"/>
  <c r="K289" i="76"/>
  <c r="K284" i="76"/>
  <c r="K278" i="76"/>
  <c r="K273" i="76"/>
  <c r="K268" i="76"/>
  <c r="K262" i="76"/>
  <c r="K257" i="76"/>
  <c r="K252" i="76"/>
  <c r="K246" i="76"/>
  <c r="K241" i="76"/>
  <c r="K236" i="76"/>
  <c r="K230" i="76"/>
  <c r="K225" i="76"/>
  <c r="K220" i="76"/>
  <c r="K214" i="76"/>
  <c r="K209" i="76"/>
  <c r="K204" i="76"/>
  <c r="K198" i="76"/>
  <c r="K193" i="76"/>
  <c r="K189" i="76"/>
  <c r="K185" i="76"/>
  <c r="K181" i="76"/>
  <c r="K177" i="76"/>
  <c r="K173" i="76"/>
  <c r="K169" i="76"/>
  <c r="K165" i="76"/>
  <c r="K161" i="76"/>
  <c r="K157" i="76"/>
  <c r="K153" i="76"/>
  <c r="K149" i="76"/>
  <c r="K145" i="76"/>
  <c r="K141" i="76"/>
  <c r="K137" i="76"/>
  <c r="K133" i="76"/>
  <c r="K129" i="76"/>
  <c r="K125" i="76"/>
  <c r="K121" i="76"/>
  <c r="K117" i="76"/>
  <c r="K113" i="76"/>
  <c r="K109" i="76"/>
  <c r="K105" i="76"/>
  <c r="K101" i="76"/>
  <c r="K97" i="76"/>
  <c r="K93" i="76"/>
  <c r="K89" i="76"/>
  <c r="K85" i="76"/>
  <c r="K81" i="76"/>
  <c r="K77" i="76"/>
  <c r="K73" i="76"/>
  <c r="K69" i="76"/>
  <c r="K65" i="76"/>
  <c r="K61" i="76"/>
  <c r="K57" i="76"/>
  <c r="K53" i="76"/>
  <c r="K49" i="76"/>
  <c r="K45" i="76"/>
  <c r="K41" i="76"/>
  <c r="K37" i="76"/>
  <c r="K33" i="76"/>
  <c r="K29" i="76"/>
  <c r="K25" i="76"/>
  <c r="K21" i="76"/>
  <c r="K17" i="76"/>
  <c r="K13" i="76"/>
  <c r="L13" i="74"/>
  <c r="K12" i="76"/>
  <c r="K43" i="76"/>
  <c r="K35" i="76"/>
  <c r="K27" i="76"/>
  <c r="K15" i="76"/>
  <c r="K413" i="76"/>
  <c r="K397" i="76"/>
  <c r="K381" i="76"/>
  <c r="K365" i="76"/>
  <c r="K353" i="76"/>
  <c r="K345" i="76"/>
  <c r="K337" i="76"/>
  <c r="K329" i="76"/>
  <c r="K321" i="76"/>
  <c r="K313" i="76"/>
  <c r="K303" i="76"/>
  <c r="K296" i="76"/>
  <c r="K310" i="76"/>
  <c r="K288" i="76"/>
  <c r="K282" i="76"/>
  <c r="K277" i="76"/>
  <c r="K272" i="76"/>
  <c r="K266" i="76"/>
  <c r="K261" i="76"/>
  <c r="K256" i="76"/>
  <c r="K250" i="76"/>
  <c r="K245" i="76"/>
  <c r="K240" i="76"/>
  <c r="K234" i="76"/>
  <c r="K229" i="76"/>
  <c r="K224" i="76"/>
  <c r="K218" i="76"/>
  <c r="K213" i="76"/>
  <c r="K208" i="76"/>
  <c r="K202" i="76"/>
  <c r="K197" i="76"/>
  <c r="K192" i="76"/>
  <c r="K188" i="76"/>
  <c r="K184" i="76"/>
  <c r="K180" i="76"/>
  <c r="K176" i="76"/>
  <c r="K172" i="76"/>
  <c r="K168" i="76"/>
  <c r="K164" i="76"/>
  <c r="K160" i="76"/>
  <c r="K156" i="76"/>
  <c r="K152" i="76"/>
  <c r="K148" i="76"/>
  <c r="K144" i="76"/>
  <c r="K140" i="76"/>
  <c r="K136" i="76"/>
  <c r="K132" i="76"/>
  <c r="K128" i="76"/>
  <c r="K124" i="76"/>
  <c r="K120" i="76"/>
  <c r="K116" i="76"/>
  <c r="K112" i="76"/>
  <c r="K108" i="76"/>
  <c r="K104" i="76"/>
  <c r="K100" i="76"/>
  <c r="K96" i="76"/>
  <c r="K92" i="76"/>
  <c r="K88" i="76"/>
  <c r="K84" i="76"/>
  <c r="K80" i="76"/>
  <c r="K76" i="76"/>
  <c r="K72" i="76"/>
  <c r="K68" i="76"/>
  <c r="K64" i="76"/>
  <c r="K60" i="76"/>
  <c r="K56" i="76"/>
  <c r="K52" i="76"/>
  <c r="K48" i="76"/>
  <c r="K44" i="76"/>
  <c r="K40" i="76"/>
  <c r="K36" i="76"/>
  <c r="K32" i="76"/>
  <c r="K28" i="76"/>
  <c r="K24" i="76"/>
  <c r="K20" i="76"/>
  <c r="K16" i="76"/>
  <c r="L12" i="74"/>
  <c r="K19" i="76"/>
  <c r="K409" i="76"/>
  <c r="K393" i="76"/>
  <c r="K377" i="76"/>
  <c r="K361" i="76"/>
  <c r="K352" i="76"/>
  <c r="K344" i="76"/>
  <c r="K336" i="76"/>
  <c r="K328" i="76"/>
  <c r="K320" i="76"/>
  <c r="K312" i="76"/>
  <c r="K302" i="76"/>
  <c r="K295" i="76"/>
  <c r="K292" i="76"/>
  <c r="K286" i="76"/>
  <c r="K281" i="76"/>
  <c r="K276" i="76"/>
  <c r="K270" i="76"/>
  <c r="K265" i="76"/>
  <c r="K260" i="76"/>
  <c r="K254" i="76"/>
  <c r="K249" i="76"/>
  <c r="K244" i="76"/>
  <c r="K238" i="76"/>
  <c r="K233" i="76"/>
  <c r="K228" i="76"/>
  <c r="K222" i="76"/>
  <c r="K217" i="76"/>
  <c r="K212" i="76"/>
  <c r="K206" i="76"/>
  <c r="K201" i="76"/>
  <c r="K196" i="76"/>
  <c r="K191" i="76"/>
  <c r="K187" i="76"/>
  <c r="K183" i="76"/>
  <c r="K179" i="76"/>
  <c r="K175" i="76"/>
  <c r="K171" i="76"/>
  <c r="K167" i="76"/>
  <c r="K163" i="76"/>
  <c r="K159" i="76"/>
  <c r="K155" i="76"/>
  <c r="K151" i="76"/>
  <c r="K147" i="76"/>
  <c r="K143" i="76"/>
  <c r="K139" i="76"/>
  <c r="K135" i="76"/>
  <c r="K131" i="76"/>
  <c r="K127" i="76"/>
  <c r="K123" i="76"/>
  <c r="K119" i="76"/>
  <c r="K115" i="76"/>
  <c r="K111" i="76"/>
  <c r="K107" i="76"/>
  <c r="K103" i="76"/>
  <c r="K99" i="76"/>
  <c r="K95" i="76"/>
  <c r="K91" i="76"/>
  <c r="K87" i="76"/>
  <c r="K83" i="76"/>
  <c r="K79" i="76"/>
  <c r="K75" i="76"/>
  <c r="K71" i="76"/>
  <c r="K67" i="76"/>
  <c r="K63" i="76"/>
  <c r="K59" i="76"/>
  <c r="K55" i="76"/>
  <c r="K51" i="76"/>
  <c r="K47" i="76"/>
  <c r="K39" i="76"/>
  <c r="K31" i="76"/>
  <c r="K11" i="76"/>
  <c r="K405" i="76"/>
  <c r="K389" i="76"/>
  <c r="K373" i="76"/>
  <c r="K357" i="76"/>
  <c r="K349" i="76"/>
  <c r="K341" i="76"/>
  <c r="K333" i="76"/>
  <c r="K325" i="76"/>
  <c r="K317" i="76"/>
  <c r="K307" i="76"/>
  <c r="K299" i="76"/>
  <c r="K294" i="76"/>
  <c r="K290" i="76"/>
  <c r="K285" i="76"/>
  <c r="K280" i="76"/>
  <c r="K274" i="76"/>
  <c r="K269" i="76"/>
  <c r="K264" i="76"/>
  <c r="K258" i="76"/>
  <c r="K253" i="76"/>
  <c r="K248" i="76"/>
  <c r="K242" i="76"/>
  <c r="K237" i="76"/>
  <c r="K232" i="76"/>
  <c r="K226" i="76"/>
  <c r="K221" i="76"/>
  <c r="K216" i="76"/>
  <c r="K210" i="76"/>
  <c r="K205" i="76"/>
  <c r="K200" i="76"/>
  <c r="K194" i="76"/>
  <c r="K190" i="76"/>
  <c r="K186" i="76"/>
  <c r="K182" i="76"/>
  <c r="K178" i="76"/>
  <c r="K174" i="76"/>
  <c r="K170" i="76"/>
  <c r="K166" i="76"/>
  <c r="K162" i="76"/>
  <c r="K158" i="76"/>
  <c r="K154" i="76"/>
  <c r="K150" i="76"/>
  <c r="K146" i="76"/>
  <c r="K142" i="76"/>
  <c r="K138" i="76"/>
  <c r="K134" i="76"/>
  <c r="K130" i="76"/>
  <c r="K126" i="76"/>
  <c r="K122" i="76"/>
  <c r="K118" i="76"/>
  <c r="K114" i="76"/>
  <c r="K110" i="76"/>
  <c r="K106" i="76"/>
  <c r="K102" i="76"/>
  <c r="K98" i="76"/>
  <c r="K94" i="76"/>
  <c r="K90" i="76"/>
  <c r="K86" i="76"/>
  <c r="K82" i="76"/>
  <c r="K78" i="76"/>
  <c r="K74" i="76"/>
  <c r="K70" i="76"/>
  <c r="K66" i="76"/>
  <c r="K62" i="76"/>
  <c r="K58" i="76"/>
  <c r="K54" i="76"/>
  <c r="K50" i="76"/>
  <c r="K46" i="76"/>
  <c r="K42" i="76"/>
  <c r="K38" i="76"/>
  <c r="K34" i="76"/>
  <c r="K30" i="76"/>
  <c r="K26" i="76"/>
  <c r="K22" i="76"/>
  <c r="K18" i="76"/>
  <c r="K14" i="76"/>
  <c r="L14" i="74"/>
  <c r="K23" i="76"/>
  <c r="L11" i="74"/>
  <c r="K163" i="73"/>
  <c r="K159" i="73"/>
  <c r="K155" i="73"/>
  <c r="K151" i="73"/>
  <c r="K147" i="73"/>
  <c r="K143" i="73"/>
  <c r="K139" i="73"/>
  <c r="K135" i="73"/>
  <c r="K131" i="73"/>
  <c r="K127" i="73"/>
  <c r="K123" i="73"/>
  <c r="K119" i="73"/>
  <c r="K115" i="73"/>
  <c r="K111" i="73"/>
  <c r="K107" i="73"/>
  <c r="K103" i="73"/>
  <c r="K99" i="73"/>
  <c r="K95" i="73"/>
  <c r="K91" i="73"/>
  <c r="K87" i="73"/>
  <c r="K83" i="73"/>
  <c r="K79" i="73"/>
  <c r="K74" i="73"/>
  <c r="K70" i="73"/>
  <c r="K65" i="73"/>
  <c r="K60" i="73"/>
  <c r="K56" i="73"/>
  <c r="K51" i="73"/>
  <c r="K47" i="73"/>
  <c r="K43" i="73"/>
  <c r="K39" i="73"/>
  <c r="K35" i="73"/>
  <c r="K31" i="73"/>
  <c r="K27" i="73"/>
  <c r="K21" i="73"/>
  <c r="K17" i="73"/>
  <c r="K13" i="73"/>
  <c r="M30" i="72"/>
  <c r="M46" i="72"/>
  <c r="M42" i="72"/>
  <c r="M38" i="72"/>
  <c r="M34" i="72"/>
  <c r="M29" i="72"/>
  <c r="M24" i="72"/>
  <c r="M20" i="72"/>
  <c r="M15" i="72"/>
  <c r="M11" i="72"/>
  <c r="K162" i="73"/>
  <c r="K158" i="73"/>
  <c r="K154" i="73"/>
  <c r="K150" i="73"/>
  <c r="K146" i="73"/>
  <c r="K142" i="73"/>
  <c r="K138" i="73"/>
  <c r="K134" i="73"/>
  <c r="K130" i="73"/>
  <c r="K126" i="73"/>
  <c r="K122" i="73"/>
  <c r="K118" i="73"/>
  <c r="K114" i="73"/>
  <c r="K110" i="73"/>
  <c r="K106" i="73"/>
  <c r="K102" i="73"/>
  <c r="K98" i="73"/>
  <c r="K94" i="73"/>
  <c r="K90" i="73"/>
  <c r="K86" i="73"/>
  <c r="K82" i="73"/>
  <c r="K77" i="73"/>
  <c r="K73" i="73"/>
  <c r="K68" i="73"/>
  <c r="K63" i="73"/>
  <c r="K59" i="73"/>
  <c r="K55" i="73"/>
  <c r="K50" i="73"/>
  <c r="K46" i="73"/>
  <c r="K42" i="73"/>
  <c r="K38" i="73"/>
  <c r="K34" i="73"/>
  <c r="K30" i="73"/>
  <c r="K25" i="73"/>
  <c r="K20" i="73"/>
  <c r="K16" i="73"/>
  <c r="K12" i="73"/>
  <c r="M49" i="72"/>
  <c r="M45" i="72"/>
  <c r="M41" i="72"/>
  <c r="M37" i="72"/>
  <c r="M33" i="72"/>
  <c r="M28" i="72"/>
  <c r="M23" i="72"/>
  <c r="M19" i="72"/>
  <c r="M14" i="72"/>
  <c r="K161" i="73"/>
  <c r="K157" i="73"/>
  <c r="K153" i="73"/>
  <c r="K149" i="73"/>
  <c r="K145" i="73"/>
  <c r="K141" i="73"/>
  <c r="K137" i="73"/>
  <c r="K133" i="73"/>
  <c r="K129" i="73"/>
  <c r="K125" i="73"/>
  <c r="K121" i="73"/>
  <c r="K117" i="73"/>
  <c r="K113" i="73"/>
  <c r="K109" i="73"/>
  <c r="K105" i="73"/>
  <c r="K101" i="73"/>
  <c r="K97" i="73"/>
  <c r="K93" i="73"/>
  <c r="K89" i="73"/>
  <c r="K85" i="73"/>
  <c r="K81" i="73"/>
  <c r="K76" i="73"/>
  <c r="K72" i="73"/>
  <c r="K67" i="73"/>
  <c r="K62" i="73"/>
  <c r="K58" i="73"/>
  <c r="K54" i="73"/>
  <c r="K49" i="73"/>
  <c r="K45" i="73"/>
  <c r="K41" i="73"/>
  <c r="K37" i="73"/>
  <c r="K33" i="73"/>
  <c r="K29" i="73"/>
  <c r="K24" i="73"/>
  <c r="K19" i="73"/>
  <c r="K15" i="73"/>
  <c r="K11" i="73"/>
  <c r="M48" i="72"/>
  <c r="M44" i="72"/>
  <c r="M40" i="72"/>
  <c r="M36" i="72"/>
  <c r="M32" i="72"/>
  <c r="M27" i="72"/>
  <c r="M22" i="72"/>
  <c r="M17" i="72"/>
  <c r="M13" i="72"/>
  <c r="K160" i="73"/>
  <c r="K156" i="73"/>
  <c r="K152" i="73"/>
  <c r="K148" i="73"/>
  <c r="K144" i="73"/>
  <c r="K140" i="73"/>
  <c r="K136" i="73"/>
  <c r="K132" i="73"/>
  <c r="K128" i="73"/>
  <c r="K124" i="73"/>
  <c r="K120" i="73"/>
  <c r="K116" i="73"/>
  <c r="K112" i="73"/>
  <c r="K108" i="73"/>
  <c r="K104" i="73"/>
  <c r="K100" i="73"/>
  <c r="K96" i="73"/>
  <c r="K92" i="73"/>
  <c r="K88" i="73"/>
  <c r="K84" i="73"/>
  <c r="K80" i="73"/>
  <c r="K75" i="73"/>
  <c r="K71" i="73"/>
  <c r="K66" i="73"/>
  <c r="K61" i="73"/>
  <c r="K57" i="73"/>
  <c r="K53" i="73"/>
  <c r="K48" i="73"/>
  <c r="K44" i="73"/>
  <c r="K40" i="73"/>
  <c r="K36" i="73"/>
  <c r="K32" i="73"/>
  <c r="K28" i="73"/>
  <c r="K22" i="73"/>
  <c r="K18" i="73"/>
  <c r="K14" i="73"/>
  <c r="M26" i="72"/>
  <c r="M47" i="72"/>
  <c r="M43" i="72"/>
  <c r="M39" i="72"/>
  <c r="M35" i="72"/>
  <c r="M31" i="72"/>
  <c r="M25" i="72"/>
  <c r="M21" i="72"/>
  <c r="M16" i="72"/>
  <c r="M12" i="72"/>
  <c r="S47" i="71"/>
  <c r="S43" i="71"/>
  <c r="S38" i="71"/>
  <c r="S33" i="71"/>
  <c r="S28" i="71"/>
  <c r="S24" i="71"/>
  <c r="S20" i="71"/>
  <c r="S16" i="71"/>
  <c r="S12" i="71"/>
  <c r="P140" i="69"/>
  <c r="P136" i="69"/>
  <c r="P132" i="69"/>
  <c r="P128" i="69"/>
  <c r="P124" i="69"/>
  <c r="P120" i="69"/>
  <c r="P116" i="69"/>
  <c r="P112" i="69"/>
  <c r="P108" i="69"/>
  <c r="P104" i="69"/>
  <c r="P100" i="69"/>
  <c r="P96" i="69"/>
  <c r="P92" i="69"/>
  <c r="P88" i="69"/>
  <c r="P84" i="69"/>
  <c r="P80" i="69"/>
  <c r="P76" i="69"/>
  <c r="P72" i="69"/>
  <c r="P68" i="69"/>
  <c r="P64" i="69"/>
  <c r="P60" i="69"/>
  <c r="P56" i="69"/>
  <c r="P52" i="69"/>
  <c r="P48" i="69"/>
  <c r="P44" i="69"/>
  <c r="P40" i="69"/>
  <c r="P36" i="69"/>
  <c r="P32" i="69"/>
  <c r="P28" i="69"/>
  <c r="P24" i="69"/>
  <c r="P20" i="69"/>
  <c r="P16" i="69"/>
  <c r="P12" i="69"/>
  <c r="K13" i="67"/>
  <c r="L14" i="65"/>
  <c r="O48" i="64"/>
  <c r="O44" i="64"/>
  <c r="O40" i="64"/>
  <c r="O36" i="64"/>
  <c r="O30" i="64"/>
  <c r="O26" i="64"/>
  <c r="O22" i="64"/>
  <c r="O18" i="64"/>
  <c r="O14" i="64"/>
  <c r="N126" i="63"/>
  <c r="N122" i="63"/>
  <c r="N118" i="63"/>
  <c r="N114" i="63"/>
  <c r="N109" i="63"/>
  <c r="N105" i="63"/>
  <c r="N101" i="63"/>
  <c r="N97" i="63"/>
  <c r="N93" i="63"/>
  <c r="N89" i="63"/>
  <c r="N85" i="63"/>
  <c r="N81" i="63"/>
  <c r="N77" i="63"/>
  <c r="N73" i="63"/>
  <c r="N69" i="63"/>
  <c r="N65" i="63"/>
  <c r="N61" i="63"/>
  <c r="N57" i="63"/>
  <c r="N53" i="63"/>
  <c r="N48" i="63"/>
  <c r="N44" i="63"/>
  <c r="N40" i="63"/>
  <c r="N36" i="63"/>
  <c r="N32" i="63"/>
  <c r="N28" i="63"/>
  <c r="N23" i="63"/>
  <c r="N19" i="63"/>
  <c r="N15" i="63"/>
  <c r="N11" i="63"/>
  <c r="S41" i="71"/>
  <c r="S27" i="71"/>
  <c r="S15" i="71"/>
  <c r="S45" i="71"/>
  <c r="S40" i="71"/>
  <c r="S35" i="71"/>
  <c r="S31" i="71"/>
  <c r="S26" i="71"/>
  <c r="S22" i="71"/>
  <c r="S18" i="71"/>
  <c r="S14" i="71"/>
  <c r="P142" i="69"/>
  <c r="P138" i="69"/>
  <c r="P134" i="69"/>
  <c r="P130" i="69"/>
  <c r="P126" i="69"/>
  <c r="P122" i="69"/>
  <c r="P118" i="69"/>
  <c r="P114" i="69"/>
  <c r="P110" i="69"/>
  <c r="P106" i="69"/>
  <c r="P102" i="69"/>
  <c r="P98" i="69"/>
  <c r="P94" i="69"/>
  <c r="P90" i="69"/>
  <c r="P86" i="69"/>
  <c r="P82" i="69"/>
  <c r="P78" i="69"/>
  <c r="P74" i="69"/>
  <c r="P70" i="69"/>
  <c r="P66" i="69"/>
  <c r="P62" i="69"/>
  <c r="P58" i="69"/>
  <c r="P54" i="69"/>
  <c r="P50" i="69"/>
  <c r="P46" i="69"/>
  <c r="P42" i="69"/>
  <c r="P38" i="69"/>
  <c r="P34" i="69"/>
  <c r="P30" i="69"/>
  <c r="P26" i="69"/>
  <c r="P22" i="69"/>
  <c r="P18" i="69"/>
  <c r="P14" i="69"/>
  <c r="K15" i="67"/>
  <c r="K11" i="67"/>
  <c r="L12" i="65"/>
  <c r="O46" i="64"/>
  <c r="O42" i="64"/>
  <c r="O38" i="64"/>
  <c r="O33" i="64"/>
  <c r="O28" i="64"/>
  <c r="O24" i="64"/>
  <c r="O20" i="64"/>
  <c r="O16" i="64"/>
  <c r="O12" i="64"/>
  <c r="N124" i="63"/>
  <c r="N120" i="63"/>
  <c r="N116" i="63"/>
  <c r="N111" i="63"/>
  <c r="N107" i="63"/>
  <c r="N103" i="63"/>
  <c r="N99" i="63"/>
  <c r="N95" i="63"/>
  <c r="N91" i="63"/>
  <c r="N87" i="63"/>
  <c r="N83" i="63"/>
  <c r="N79" i="63"/>
  <c r="N75" i="63"/>
  <c r="N71" i="63"/>
  <c r="N67" i="63"/>
  <c r="N63" i="63"/>
  <c r="N59" i="63"/>
  <c r="N55" i="63"/>
  <c r="N50" i="63"/>
  <c r="N46" i="63"/>
  <c r="N42" i="63"/>
  <c r="N38" i="63"/>
  <c r="N34" i="63"/>
  <c r="N30" i="63"/>
  <c r="N25" i="63"/>
  <c r="N21" i="63"/>
  <c r="N17" i="63"/>
  <c r="N13" i="63"/>
  <c r="S37" i="71"/>
  <c r="S19" i="71"/>
  <c r="S11" i="71"/>
  <c r="S44" i="71"/>
  <c r="S39" i="71"/>
  <c r="S34" i="71"/>
  <c r="S30" i="71"/>
  <c r="S25" i="71"/>
  <c r="S21" i="71"/>
  <c r="S17" i="71"/>
  <c r="S13" i="71"/>
  <c r="P141" i="69"/>
  <c r="P137" i="69"/>
  <c r="P133" i="69"/>
  <c r="P129" i="69"/>
  <c r="P125" i="69"/>
  <c r="P121" i="69"/>
  <c r="P117" i="69"/>
  <c r="P113" i="69"/>
  <c r="P109" i="69"/>
  <c r="P105" i="69"/>
  <c r="P101" i="69"/>
  <c r="P97" i="69"/>
  <c r="P93" i="69"/>
  <c r="P89" i="69"/>
  <c r="P85" i="69"/>
  <c r="P81" i="69"/>
  <c r="P77" i="69"/>
  <c r="P73" i="69"/>
  <c r="P69" i="69"/>
  <c r="P65" i="69"/>
  <c r="P61" i="69"/>
  <c r="P57" i="69"/>
  <c r="P53" i="69"/>
  <c r="P49" i="69"/>
  <c r="P45" i="69"/>
  <c r="P41" i="69"/>
  <c r="P37" i="69"/>
  <c r="P33" i="69"/>
  <c r="P29" i="69"/>
  <c r="P25" i="69"/>
  <c r="P21" i="69"/>
  <c r="P17" i="69"/>
  <c r="P13" i="69"/>
  <c r="K14" i="67"/>
  <c r="L15" i="65"/>
  <c r="L11" i="65"/>
  <c r="O45" i="64"/>
  <c r="O41" i="64"/>
  <c r="O37" i="64"/>
  <c r="O31" i="64"/>
  <c r="O27" i="64"/>
  <c r="O23" i="64"/>
  <c r="O19" i="64"/>
  <c r="O15" i="64"/>
  <c r="O11" i="64"/>
  <c r="N123" i="63"/>
  <c r="N119" i="63"/>
  <c r="N115" i="63"/>
  <c r="N110" i="63"/>
  <c r="N106" i="63"/>
  <c r="N102" i="63"/>
  <c r="N98" i="63"/>
  <c r="N94" i="63"/>
  <c r="N90" i="63"/>
  <c r="N86" i="63"/>
  <c r="N82" i="63"/>
  <c r="N78" i="63"/>
  <c r="N74" i="63"/>
  <c r="N70" i="63"/>
  <c r="N66" i="63"/>
  <c r="N62" i="63"/>
  <c r="N58" i="63"/>
  <c r="N54" i="63"/>
  <c r="N49" i="63"/>
  <c r="N45" i="63"/>
  <c r="N41" i="63"/>
  <c r="N37" i="63"/>
  <c r="N33" i="63"/>
  <c r="N29" i="63"/>
  <c r="N24" i="63"/>
  <c r="N20" i="63"/>
  <c r="N16" i="63"/>
  <c r="N12" i="63"/>
  <c r="S46" i="71"/>
  <c r="S32" i="71"/>
  <c r="S23" i="71"/>
  <c r="P139" i="69"/>
  <c r="P135" i="69"/>
  <c r="P119" i="69"/>
  <c r="P103" i="69"/>
  <c r="P87" i="69"/>
  <c r="P71" i="69"/>
  <c r="P55" i="69"/>
  <c r="P39" i="69"/>
  <c r="P23" i="69"/>
  <c r="K12" i="67"/>
  <c r="O39" i="64"/>
  <c r="O21" i="64"/>
  <c r="N121" i="63"/>
  <c r="N104" i="63"/>
  <c r="N88" i="63"/>
  <c r="N72" i="63"/>
  <c r="N56" i="63"/>
  <c r="N39" i="63"/>
  <c r="N22" i="63"/>
  <c r="P131" i="69"/>
  <c r="P99" i="69"/>
  <c r="P83" i="69"/>
  <c r="P35" i="69"/>
  <c r="O34" i="64"/>
  <c r="N117" i="63"/>
  <c r="N68" i="63"/>
  <c r="N18" i="63"/>
  <c r="P127" i="69"/>
  <c r="P111" i="69"/>
  <c r="P95" i="69"/>
  <c r="P79" i="69"/>
  <c r="P63" i="69"/>
  <c r="P47" i="69"/>
  <c r="P31" i="69"/>
  <c r="P15" i="69"/>
  <c r="O47" i="64"/>
  <c r="O29" i="64"/>
  <c r="O13" i="64"/>
  <c r="N112" i="63"/>
  <c r="N96" i="63"/>
  <c r="N80" i="63"/>
  <c r="N64" i="63"/>
  <c r="N47" i="63"/>
  <c r="N31" i="63"/>
  <c r="N14" i="63"/>
  <c r="L13" i="65"/>
  <c r="N84" i="63"/>
  <c r="N35" i="63"/>
  <c r="P123" i="69"/>
  <c r="P107" i="69"/>
  <c r="P91" i="69"/>
  <c r="P75" i="69"/>
  <c r="P59" i="69"/>
  <c r="P43" i="69"/>
  <c r="P27" i="69"/>
  <c r="P11" i="69"/>
  <c r="O43" i="64"/>
  <c r="O25" i="64"/>
  <c r="N125" i="63"/>
  <c r="N108" i="63"/>
  <c r="N92" i="63"/>
  <c r="N76" i="63"/>
  <c r="N60" i="63"/>
  <c r="N43" i="63"/>
  <c r="N26" i="63"/>
  <c r="P115" i="69"/>
  <c r="P67" i="69"/>
  <c r="P51" i="69"/>
  <c r="P19" i="69"/>
  <c r="O17" i="64"/>
  <c r="N100" i="63"/>
  <c r="N51" i="63"/>
  <c r="O214" i="62"/>
  <c r="O210" i="62"/>
  <c r="O206" i="62"/>
  <c r="O202" i="62"/>
  <c r="O198" i="62"/>
  <c r="O194" i="62"/>
  <c r="O190" i="62"/>
  <c r="O186" i="62"/>
  <c r="O182" i="62"/>
  <c r="O178" i="62"/>
  <c r="O174" i="62"/>
  <c r="O170" i="62"/>
  <c r="O166" i="62"/>
  <c r="O162" i="62"/>
  <c r="O158" i="62"/>
  <c r="O154" i="62"/>
  <c r="O149" i="62"/>
  <c r="O145" i="62"/>
  <c r="O141" i="62"/>
  <c r="O137" i="62"/>
  <c r="O133" i="62"/>
  <c r="O129" i="62"/>
  <c r="O124" i="62"/>
  <c r="O120" i="62"/>
  <c r="O116" i="62"/>
  <c r="O112" i="62"/>
  <c r="O108" i="62"/>
  <c r="O104" i="62"/>
  <c r="O100" i="62"/>
  <c r="O96" i="62"/>
  <c r="O92" i="62"/>
  <c r="O88" i="62"/>
  <c r="O84" i="62"/>
  <c r="O79" i="62"/>
  <c r="O75" i="62"/>
  <c r="O71" i="62"/>
  <c r="O67" i="62"/>
  <c r="O63" i="62"/>
  <c r="O59" i="62"/>
  <c r="O55" i="62"/>
  <c r="O51" i="62"/>
  <c r="O47" i="62"/>
  <c r="O43" i="62"/>
  <c r="O38" i="62"/>
  <c r="O34" i="62"/>
  <c r="O30" i="62"/>
  <c r="O26" i="62"/>
  <c r="O22" i="62"/>
  <c r="O18" i="62"/>
  <c r="O14" i="62"/>
  <c r="O209" i="62"/>
  <c r="O201" i="62"/>
  <c r="O189" i="62"/>
  <c r="O177" i="62"/>
  <c r="O165" i="62"/>
  <c r="O157" i="62"/>
  <c r="O144" i="62"/>
  <c r="O132" i="62"/>
  <c r="O119" i="62"/>
  <c r="O107" i="62"/>
  <c r="O99" i="62"/>
  <c r="O87" i="62"/>
  <c r="O74" i="62"/>
  <c r="O62" i="62"/>
  <c r="O50" i="62"/>
  <c r="O37" i="62"/>
  <c r="O25" i="62"/>
  <c r="O13" i="62"/>
  <c r="O216" i="62"/>
  <c r="O212" i="62"/>
  <c r="O208" i="62"/>
  <c r="O204" i="62"/>
  <c r="O200" i="62"/>
  <c r="O196" i="62"/>
  <c r="O192" i="62"/>
  <c r="O188" i="62"/>
  <c r="O184" i="62"/>
  <c r="O180" i="62"/>
  <c r="O176" i="62"/>
  <c r="O172" i="62"/>
  <c r="O168" i="62"/>
  <c r="O164" i="62"/>
  <c r="O160" i="62"/>
  <c r="O156" i="62"/>
  <c r="O152" i="62"/>
  <c r="O147" i="62"/>
  <c r="O143" i="62"/>
  <c r="O139" i="62"/>
  <c r="O135" i="62"/>
  <c r="O131" i="62"/>
  <c r="O127" i="62"/>
  <c r="O122" i="62"/>
  <c r="O118" i="62"/>
  <c r="O114" i="62"/>
  <c r="O110" i="62"/>
  <c r="O106" i="62"/>
  <c r="O102" i="62"/>
  <c r="O98" i="62"/>
  <c r="O94" i="62"/>
  <c r="O90" i="62"/>
  <c r="O86" i="62"/>
  <c r="O81" i="62"/>
  <c r="O77" i="62"/>
  <c r="O73" i="62"/>
  <c r="O69" i="62"/>
  <c r="O65" i="62"/>
  <c r="O61" i="62"/>
  <c r="O57" i="62"/>
  <c r="O53" i="62"/>
  <c r="O49" i="62"/>
  <c r="O45" i="62"/>
  <c r="O40" i="62"/>
  <c r="O36" i="62"/>
  <c r="O32" i="62"/>
  <c r="O28" i="62"/>
  <c r="O24" i="62"/>
  <c r="O20" i="62"/>
  <c r="O16" i="62"/>
  <c r="O12" i="62"/>
  <c r="O205" i="62"/>
  <c r="O197" i="62"/>
  <c r="O185" i="62"/>
  <c r="O169" i="62"/>
  <c r="O153" i="62"/>
  <c r="O140" i="62"/>
  <c r="O128" i="62"/>
  <c r="O115" i="62"/>
  <c r="O103" i="62"/>
  <c r="O91" i="62"/>
  <c r="O78" i="62"/>
  <c r="O66" i="62"/>
  <c r="O54" i="62"/>
  <c r="O46" i="62"/>
  <c r="O33" i="62"/>
  <c r="O21" i="62"/>
  <c r="O215" i="62"/>
  <c r="O211" i="62"/>
  <c r="O207" i="62"/>
  <c r="O203" i="62"/>
  <c r="O199" i="62"/>
  <c r="O195" i="62"/>
  <c r="O191" i="62"/>
  <c r="O187" i="62"/>
  <c r="O183" i="62"/>
  <c r="O179" i="62"/>
  <c r="O175" i="62"/>
  <c r="O171" i="62"/>
  <c r="O167" i="62"/>
  <c r="O163" i="62"/>
  <c r="O159" i="62"/>
  <c r="O155" i="62"/>
  <c r="O151" i="62"/>
  <c r="O146" i="62"/>
  <c r="O142" i="62"/>
  <c r="O138" i="62"/>
  <c r="O134" i="62"/>
  <c r="O130" i="62"/>
  <c r="O126" i="62"/>
  <c r="O121" i="62"/>
  <c r="O117" i="62"/>
  <c r="O113" i="62"/>
  <c r="O109" i="62"/>
  <c r="O105" i="62"/>
  <c r="O101" i="62"/>
  <c r="O97" i="62"/>
  <c r="O93" i="62"/>
  <c r="O89" i="62"/>
  <c r="O85" i="62"/>
  <c r="O80" i="62"/>
  <c r="O76" i="62"/>
  <c r="O72" i="62"/>
  <c r="O68" i="62"/>
  <c r="O64" i="62"/>
  <c r="O60" i="62"/>
  <c r="O56" i="62"/>
  <c r="O52" i="62"/>
  <c r="O48" i="62"/>
  <c r="O44" i="62"/>
  <c r="O39" i="62"/>
  <c r="O35" i="62"/>
  <c r="O31" i="62"/>
  <c r="O27" i="62"/>
  <c r="O23" i="62"/>
  <c r="O19" i="62"/>
  <c r="O15" i="62"/>
  <c r="O11" i="62"/>
  <c r="O213" i="62"/>
  <c r="O193" i="62"/>
  <c r="O181" i="62"/>
  <c r="O173" i="62"/>
  <c r="O161" i="62"/>
  <c r="O148" i="62"/>
  <c r="O136" i="62"/>
  <c r="O123" i="62"/>
  <c r="O111" i="62"/>
  <c r="O95" i="62"/>
  <c r="O83" i="62"/>
  <c r="O70" i="62"/>
  <c r="O58" i="62"/>
  <c r="O42" i="62"/>
  <c r="O29" i="62"/>
  <c r="O17" i="62"/>
  <c r="U364" i="61"/>
  <c r="U360" i="61"/>
  <c r="U356" i="61"/>
  <c r="U352" i="61"/>
  <c r="U348" i="61"/>
  <c r="U344" i="61"/>
  <c r="U340" i="61"/>
  <c r="U336" i="61"/>
  <c r="U332" i="61"/>
  <c r="U328" i="61"/>
  <c r="U324" i="61"/>
  <c r="U320" i="61"/>
  <c r="U316" i="61"/>
  <c r="U312" i="61"/>
  <c r="U308" i="61"/>
  <c r="U304" i="61"/>
  <c r="U300" i="61"/>
  <c r="U296" i="61"/>
  <c r="U292" i="61"/>
  <c r="U288" i="61"/>
  <c r="U284" i="61"/>
  <c r="U280" i="61"/>
  <c r="U276" i="61"/>
  <c r="U272" i="61"/>
  <c r="U268" i="61"/>
  <c r="U263" i="61"/>
  <c r="U259" i="61"/>
  <c r="U254" i="61"/>
  <c r="U249" i="61"/>
  <c r="U245" i="61"/>
  <c r="U241" i="61"/>
  <c r="U237" i="61"/>
  <c r="U233" i="61"/>
  <c r="U229" i="61"/>
  <c r="U225" i="61"/>
  <c r="U221" i="61"/>
  <c r="U217" i="61"/>
  <c r="U213" i="61"/>
  <c r="U209" i="61"/>
  <c r="U205" i="61"/>
  <c r="U201" i="61"/>
  <c r="U197" i="61"/>
  <c r="U193" i="61"/>
  <c r="U189" i="61"/>
  <c r="U185" i="61"/>
  <c r="U181" i="61"/>
  <c r="U177" i="61"/>
  <c r="U173" i="61"/>
  <c r="U169" i="61"/>
  <c r="U164" i="61"/>
  <c r="U160" i="61"/>
  <c r="U156" i="61"/>
  <c r="U152" i="61"/>
  <c r="U148" i="61"/>
  <c r="U144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8" i="61"/>
  <c r="U363" i="61"/>
  <c r="U359" i="61"/>
  <c r="U355" i="61"/>
  <c r="U351" i="61"/>
  <c r="U347" i="61"/>
  <c r="U343" i="61"/>
  <c r="U339" i="61"/>
  <c r="U335" i="61"/>
  <c r="U331" i="61"/>
  <c r="U327" i="61"/>
  <c r="U323" i="61"/>
  <c r="U319" i="61"/>
  <c r="U315" i="61"/>
  <c r="U311" i="61"/>
  <c r="U307" i="61"/>
  <c r="U303" i="61"/>
  <c r="U299" i="61"/>
  <c r="U295" i="61"/>
  <c r="U291" i="61"/>
  <c r="U287" i="61"/>
  <c r="U283" i="61"/>
  <c r="U279" i="61"/>
  <c r="U275" i="61"/>
  <c r="U271" i="61"/>
  <c r="U267" i="61"/>
  <c r="U262" i="61"/>
  <c r="U257" i="61"/>
  <c r="U253" i="61"/>
  <c r="U248" i="61"/>
  <c r="U244" i="61"/>
  <c r="U240" i="61"/>
  <c r="U236" i="61"/>
  <c r="U232" i="61"/>
  <c r="U228" i="61"/>
  <c r="U224" i="61"/>
  <c r="U220" i="61"/>
  <c r="U216" i="61"/>
  <c r="U212" i="61"/>
  <c r="U208" i="61"/>
  <c r="U204" i="61"/>
  <c r="U200" i="61"/>
  <c r="U196" i="61"/>
  <c r="U192" i="61"/>
  <c r="U188" i="61"/>
  <c r="U184" i="61"/>
  <c r="U180" i="61"/>
  <c r="U176" i="61"/>
  <c r="U172" i="61"/>
  <c r="U168" i="61"/>
  <c r="U163" i="61"/>
  <c r="U159" i="61"/>
  <c r="U155" i="61"/>
  <c r="U151" i="61"/>
  <c r="U147" i="61"/>
  <c r="U143" i="61"/>
  <c r="U139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43" i="61"/>
  <c r="U39" i="61"/>
  <c r="U35" i="61"/>
  <c r="U31" i="61"/>
  <c r="U27" i="61"/>
  <c r="U366" i="61"/>
  <c r="U362" i="61"/>
  <c r="U358" i="61"/>
  <c r="U354" i="61"/>
  <c r="U350" i="61"/>
  <c r="U346" i="61"/>
  <c r="U342" i="61"/>
  <c r="U338" i="61"/>
  <c r="U334" i="61"/>
  <c r="U330" i="61"/>
  <c r="U326" i="61"/>
  <c r="U322" i="61"/>
  <c r="U318" i="61"/>
  <c r="U314" i="61"/>
  <c r="U310" i="61"/>
  <c r="U306" i="61"/>
  <c r="U302" i="61"/>
  <c r="U298" i="61"/>
  <c r="U294" i="61"/>
  <c r="U290" i="61"/>
  <c r="U286" i="61"/>
  <c r="U282" i="61"/>
  <c r="U278" i="61"/>
  <c r="U274" i="61"/>
  <c r="U270" i="61"/>
  <c r="U265" i="61"/>
  <c r="U261" i="61"/>
  <c r="U256" i="61"/>
  <c r="U251" i="61"/>
  <c r="U247" i="61"/>
  <c r="U243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2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357" i="61"/>
  <c r="U341" i="61"/>
  <c r="U325" i="61"/>
  <c r="U309" i="61"/>
  <c r="U293" i="61"/>
  <c r="U277" i="61"/>
  <c r="U260" i="61"/>
  <c r="U242" i="61"/>
  <c r="U226" i="61"/>
  <c r="U210" i="61"/>
  <c r="U194" i="61"/>
  <c r="U178" i="61"/>
  <c r="U161" i="61"/>
  <c r="U145" i="61"/>
  <c r="U129" i="61"/>
  <c r="U113" i="61"/>
  <c r="U97" i="61"/>
  <c r="U81" i="61"/>
  <c r="U65" i="61"/>
  <c r="U49" i="61"/>
  <c r="U33" i="61"/>
  <c r="U23" i="61"/>
  <c r="U19" i="61"/>
  <c r="U15" i="61"/>
  <c r="U11" i="61"/>
  <c r="U61" i="61"/>
  <c r="U29" i="61"/>
  <c r="U18" i="61"/>
  <c r="U13" i="61"/>
  <c r="U361" i="61"/>
  <c r="U313" i="61"/>
  <c r="U264" i="61"/>
  <c r="U214" i="61"/>
  <c r="U149" i="61"/>
  <c r="U117" i="61"/>
  <c r="U53" i="61"/>
  <c r="U20" i="61"/>
  <c r="U353" i="61"/>
  <c r="U337" i="61"/>
  <c r="U321" i="61"/>
  <c r="U305" i="61"/>
  <c r="U289" i="61"/>
  <c r="U273" i="61"/>
  <c r="U255" i="61"/>
  <c r="U238" i="61"/>
  <c r="U222" i="61"/>
  <c r="U206" i="61"/>
  <c r="U190" i="61"/>
  <c r="U174" i="61"/>
  <c r="U157" i="61"/>
  <c r="U141" i="61"/>
  <c r="U125" i="61"/>
  <c r="U109" i="61"/>
  <c r="U93" i="61"/>
  <c r="U77" i="61"/>
  <c r="U45" i="61"/>
  <c r="U22" i="61"/>
  <c r="U14" i="61"/>
  <c r="U329" i="61"/>
  <c r="U281" i="61"/>
  <c r="U230" i="61"/>
  <c r="U198" i="61"/>
  <c r="U166" i="61"/>
  <c r="U85" i="61"/>
  <c r="U69" i="61"/>
  <c r="U24" i="61"/>
  <c r="U16" i="61"/>
  <c r="U365" i="61"/>
  <c r="U349" i="61"/>
  <c r="U333" i="61"/>
  <c r="U317" i="61"/>
  <c r="U301" i="61"/>
  <c r="U285" i="61"/>
  <c r="U269" i="61"/>
  <c r="U250" i="61"/>
  <c r="U234" i="61"/>
  <c r="U218" i="61"/>
  <c r="U202" i="61"/>
  <c r="U186" i="61"/>
  <c r="U170" i="61"/>
  <c r="U153" i="61"/>
  <c r="U137" i="61"/>
  <c r="U121" i="61"/>
  <c r="U105" i="61"/>
  <c r="U89" i="61"/>
  <c r="U73" i="61"/>
  <c r="U57" i="61"/>
  <c r="U41" i="61"/>
  <c r="U25" i="61"/>
  <c r="U21" i="61"/>
  <c r="U17" i="61"/>
  <c r="U345" i="61"/>
  <c r="U297" i="61"/>
  <c r="U246" i="61"/>
  <c r="U182" i="61"/>
  <c r="U133" i="61"/>
  <c r="U101" i="61"/>
  <c r="U37" i="61"/>
  <c r="U12" i="61"/>
  <c r="R65" i="59"/>
  <c r="R60" i="59"/>
  <c r="R56" i="59"/>
  <c r="R52" i="59"/>
  <c r="R48" i="59"/>
  <c r="R44" i="59"/>
  <c r="R39" i="59"/>
  <c r="R35" i="59"/>
  <c r="R31" i="59"/>
  <c r="R26" i="59"/>
  <c r="R22" i="59"/>
  <c r="R18" i="59"/>
  <c r="R14" i="59"/>
  <c r="R57" i="59"/>
  <c r="R49" i="59"/>
  <c r="R36" i="59"/>
  <c r="R28" i="59"/>
  <c r="R23" i="59"/>
  <c r="R15" i="59"/>
  <c r="R64" i="59"/>
  <c r="R59" i="59"/>
  <c r="R55" i="59"/>
  <c r="R51" i="59"/>
  <c r="R47" i="59"/>
  <c r="R43" i="59"/>
  <c r="R38" i="59"/>
  <c r="R34" i="59"/>
  <c r="R30" i="59"/>
  <c r="R25" i="59"/>
  <c r="R21" i="59"/>
  <c r="R17" i="59"/>
  <c r="R13" i="59"/>
  <c r="R63" i="59"/>
  <c r="R58" i="59"/>
  <c r="R54" i="59"/>
  <c r="R50" i="59"/>
  <c r="R46" i="59"/>
  <c r="R41" i="59"/>
  <c r="R37" i="59"/>
  <c r="R33" i="59"/>
  <c r="R29" i="59"/>
  <c r="R24" i="59"/>
  <c r="R20" i="59"/>
  <c r="R16" i="59"/>
  <c r="R12" i="59"/>
  <c r="R62" i="59"/>
  <c r="R53" i="59"/>
  <c r="R45" i="59"/>
  <c r="R40" i="59"/>
  <c r="R32" i="59"/>
  <c r="R19" i="59"/>
  <c r="R11" i="59"/>
  <c r="D38" i="88"/>
  <c r="D33" i="88"/>
  <c r="D28" i="88"/>
  <c r="D23" i="88"/>
  <c r="D17" i="88"/>
  <c r="D12" i="88"/>
  <c r="D32" i="88"/>
  <c r="D27" i="88"/>
  <c r="D21" i="88"/>
  <c r="D16" i="88"/>
  <c r="D40" i="88"/>
  <c r="D29" i="88"/>
  <c r="D18" i="88"/>
  <c r="D42" i="88"/>
  <c r="D37" i="88"/>
  <c r="D41" i="88"/>
  <c r="D35" i="88"/>
  <c r="D31" i="88"/>
  <c r="D26" i="88"/>
  <c r="D19" i="88"/>
  <c r="D15" i="88"/>
  <c r="D34" i="88"/>
  <c r="D24" i="88"/>
  <c r="D13" i="88"/>
  <c r="D11" i="88"/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Migdal Hashkaot Neches Boded"/>
    <s v="{[Time].[Hie Time].[Yom].&amp;[20190331]}"/>
    <s v="{[Medida].[Medida].&amp;[2]}"/>
    <s v="{[Keren].[Keren].[All]}"/>
    <s v="{[Cheshbon KM].[Hie Peilut].[Peilut 5].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1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6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3" si="17">
        <n x="1" s="1"/>
        <n x="15"/>
        <n x="16"/>
      </t>
    </mdx>
    <mdx n="0" f="v">
      <t c="3" si="17">
        <n x="1" s="1"/>
        <n x="18"/>
        <n x="16"/>
      </t>
    </mdx>
    <mdx n="0" f="v">
      <t c="3" si="17">
        <n x="1" s="1"/>
        <n x="19"/>
        <n x="16"/>
      </t>
    </mdx>
    <mdx n="0" f="v">
      <t c="3" si="17">
        <n x="1" s="1"/>
        <n x="20"/>
        <n x="16"/>
      </t>
    </mdx>
    <mdx n="0" f="v">
      <t c="3" si="17">
        <n x="1" s="1"/>
        <n x="21"/>
        <n x="16"/>
      </t>
    </mdx>
    <mdx n="0" f="v">
      <t c="3" si="17">
        <n x="1" s="1"/>
        <n x="22"/>
        <n x="16"/>
      </t>
    </mdx>
    <mdx n="0" f="v">
      <t c="3" si="17">
        <n x="1" s="1"/>
        <n x="23"/>
        <n x="16"/>
      </t>
    </mdx>
    <mdx n="0" f="v">
      <t c="3" si="17">
        <n x="1" s="1"/>
        <n x="24"/>
        <n x="16"/>
      </t>
    </mdx>
    <mdx n="0" f="v">
      <t c="3" si="17">
        <n x="1" s="1"/>
        <n x="25"/>
        <n x="16"/>
      </t>
    </mdx>
    <mdx n="0" f="v">
      <t c="3" si="17">
        <n x="1" s="1"/>
        <n x="26"/>
        <n x="16"/>
      </t>
    </mdx>
    <mdx n="0" f="v">
      <t c="3" si="17">
        <n x="1" s="1"/>
        <n x="27"/>
        <n x="16"/>
      </t>
    </mdx>
  </mdxMetadata>
  <valueMetadata count="2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</valueMetadata>
</metadata>
</file>

<file path=xl/sharedStrings.xml><?xml version="1.0" encoding="utf-8"?>
<sst xmlns="http://schemas.openxmlformats.org/spreadsheetml/2006/main" count="13588" uniqueCount="3657">
  <si>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</si>
  <si>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</si>
  <si>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</si>
  <si>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</si>
  <si>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</si>
  <si>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</si>
  <si>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</si>
  <si>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</si>
  <si>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</si>
  <si>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</si>
  <si>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</si>
  <si>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</si>
  <si>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</si>
  <si>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</si>
  <si>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</si>
  <si>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</si>
  <si>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</si>
  <si>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</si>
  <si>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</si>
  <si>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</si>
  <si>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</si>
  <si>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</si>
  <si>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</si>
  <si>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</si>
  <si>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</si>
  <si>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</si>
  <si>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</si>
  <si>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</si>
  <si>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</si>
  <si>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</si>
  <si>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</si>
  <si>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</si>
  <si>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</si>
  <si>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</si>
  <si>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</si>
  <si>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</si>
  <si>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</si>
  <si>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</si>
  <si>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</si>
  <si>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</si>
  <si>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</si>
  <si>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בשעבוד כלי רכב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</si>
  <si>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</si>
  <si>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</si>
  <si>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</si>
  <si>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</si>
  <si>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</si>
  <si>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</si>
  <si>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</si>
  <si>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</si>
  <si>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</si>
  <si>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</si>
  <si>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</si>
  <si>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</si>
  <si>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</si>
  <si>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</si>
  <si>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</si>
  <si>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מוצרים מובנים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</si>
  <si>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</si>
  <si>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</si>
  <si>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</si>
  <si>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</si>
  <si>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</si>
  <si>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</si>
  <si>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</si>
  <si>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</si>
  <si>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</si>
  <si>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</si>
  <si>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</si>
  <si>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</si>
  <si>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שכבת הון (Equity Tranch)</t>
  </si>
  <si>
    <t>סה"כ מוצרים מאוגחים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</si>
  <si>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</si>
  <si>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</si>
  <si>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</si>
  <si>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</si>
  <si>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</si>
  <si>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</si>
  <si>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</si>
  <si>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</si>
  <si>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</si>
  <si>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</si>
  <si>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</si>
  <si>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</si>
  <si>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</si>
  <si>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</si>
  <si>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</si>
  <si>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</si>
  <si>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</si>
  <si>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</si>
  <si>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</si>
  <si>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</si>
  <si>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</si>
  <si>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</si>
  <si>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</si>
  <si>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</si>
  <si>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</si>
  <si>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</si>
  <si>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</si>
  <si>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</si>
  <si>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</si>
  <si>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</si>
  <si>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</si>
  <si>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</si>
  <si>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</si>
  <si>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</si>
  <si>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</si>
  <si>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</si>
  <si>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</si>
  <si>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</si>
  <si>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</si>
  <si>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</si>
  <si>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</si>
  <si>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</si>
  <si>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</si>
  <si>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</si>
  <si>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</si>
  <si>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</si>
  <si>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</si>
  <si>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</si>
  <si>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</si>
  <si>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</si>
  <si>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</si>
  <si>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</si>
  <si>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</si>
  <si>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</si>
  <si>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</si>
  <si>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</si>
  <si>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</si>
  <si>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</si>
  <si>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</si>
  <si>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</si>
  <si>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</si>
  <si>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</si>
  <si>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</si>
  <si>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</si>
  <si>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</si>
  <si>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</si>
  <si>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</si>
  <si>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</si>
  <si>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</si>
  <si>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</si>
  <si>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</si>
  <si>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</si>
  <si>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</si>
  <si>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</si>
  <si>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</si>
  <si>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</si>
  <si>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</si>
  <si>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</si>
  <si>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</si>
  <si>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</si>
  <si>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</si>
  <si>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</si>
  <si>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</si>
  <si>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</si>
  <si>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</si>
  <si>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</si>
  <si>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</si>
  <si>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</si>
  <si>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</si>
  <si>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</si>
  <si>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</si>
  <si>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</si>
  <si>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</si>
  <si>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</si>
  <si>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</si>
  <si>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</si>
  <si>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</si>
  <si>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</si>
  <si>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</si>
  <si>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</si>
  <si>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</si>
  <si>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</si>
  <si>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</si>
  <si>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</si>
  <si>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</si>
  <si>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</si>
  <si>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</si>
  <si>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</si>
  <si>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</si>
  <si>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</si>
  <si>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</si>
  <si>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</si>
  <si>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</si>
  <si>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</si>
  <si>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</si>
  <si>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</si>
  <si>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</si>
  <si>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</si>
  <si>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</si>
  <si>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</si>
  <si>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</si>
  <si>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</si>
  <si>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</si>
  <si>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</si>
  <si>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</si>
  <si>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</si>
  <si>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</si>
  <si>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</si>
  <si>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</si>
  <si>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</si>
  <si>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</si>
  <si>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</si>
  <si>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</si>
  <si>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</si>
  <si>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</si>
  <si>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</si>
  <si>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</si>
  <si>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</si>
  <si>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</si>
  <si>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</si>
  <si>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</si>
  <si>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</si>
  <si>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</si>
  <si>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</si>
  <si>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</si>
  <si>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</si>
  <si>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</si>
  <si>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</si>
  <si>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</si>
  <si>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</si>
  <si>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</si>
  <si>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</si>
  <si>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</si>
  <si>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</si>
  <si>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</si>
  <si>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</si>
  <si>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</si>
  <si>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</si>
  <si>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</si>
  <si>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</si>
  <si>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</si>
  <si>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</si>
  <si>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</si>
  <si>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</si>
  <si>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</si>
  <si>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</si>
  <si>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</si>
  <si>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</si>
  <si>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</si>
  <si>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</si>
  <si>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</si>
  <si>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</si>
  <si>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</si>
  <si>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</si>
  <si>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</si>
  <si>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</si>
  <si>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</si>
  <si>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</si>
  <si>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</si>
  <si>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</si>
  <si>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</si>
  <si>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</si>
  <si>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</si>
  <si>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</si>
  <si>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</si>
  <si>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</si>
  <si>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</si>
  <si>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</si>
  <si>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</si>
  <si>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</si>
  <si>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</si>
  <si>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</si>
  <si>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</si>
  <si>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</si>
  <si>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</si>
  <si>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</si>
  <si>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</si>
  <si>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</si>
  <si>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</si>
  <si>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</si>
  <si>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</si>
  <si>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</si>
  <si>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</si>
  <si>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</si>
  <si>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31/03/2019</t>
  </si>
  <si>
    <t>מגדל מקפת קרנות פנסיה וקופות גמל בע"מ</t>
  </si>
  <si>
    <t>מקפת מרכז</t>
  </si>
  <si>
    <t>מגדל מקפת - מרכז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</si>
  <si>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</si>
  <si>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</si>
  <si>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</si>
  <si>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</si>
  <si>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</si>
  <si>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</si>
  <si>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</si>
  <si>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</si>
  <si>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</si>
  <si>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</si>
  <si>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</si>
  <si>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</si>
  <si>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</si>
  <si>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</si>
  <si>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</si>
  <si>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</si>
  <si>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</si>
  <si>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</si>
  <si>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</si>
  <si>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</si>
  <si>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</si>
  <si>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</si>
  <si>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</si>
  <si>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</si>
  <si>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</si>
  <si>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</si>
  <si>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</si>
  <si>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</si>
  <si>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</si>
  <si>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</si>
  <si>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</si>
  <si>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</si>
  <si>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</si>
  <si>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</si>
  <si>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</si>
  <si>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</si>
  <si>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</si>
  <si>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419</t>
  </si>
  <si>
    <t>8190415</t>
  </si>
  <si>
    <t>מקמ 529</t>
  </si>
  <si>
    <t>8190522</t>
  </si>
  <si>
    <t>מקמ 619</t>
  </si>
  <si>
    <t>8190613</t>
  </si>
  <si>
    <t>מקמ 719</t>
  </si>
  <si>
    <t>8190712</t>
  </si>
  <si>
    <t>מקמ 819</t>
  </si>
  <si>
    <t>8190811</t>
  </si>
  <si>
    <t>מקמ 919</t>
  </si>
  <si>
    <t>8190910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</si>
  <si>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</si>
  <si>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</si>
  <si>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</si>
  <si>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</si>
  <si>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</si>
  <si>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</si>
  <si>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</si>
  <si>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</si>
  <si>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1119</t>
  </si>
  <si>
    <t>1157098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</si>
  <si>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</si>
  <si>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</si>
  <si>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</si>
  <si>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</si>
  <si>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</si>
  <si>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</si>
  <si>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</si>
  <si>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</si>
  <si>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</si>
  <si>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</si>
  <si>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</si>
  <si>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</si>
  <si>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</si>
  <si>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</si>
  <si>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</si>
  <si>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</si>
  <si>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</si>
  <si>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</si>
  <si>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</si>
  <si>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</si>
  <si>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</si>
  <si>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</si>
  <si>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</si>
  <si>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</si>
  <si>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 משתנה 1121</t>
  </si>
  <si>
    <t>1127646</t>
  </si>
  <si>
    <t>ממשלתי משתנה 0520  גילון</t>
  </si>
  <si>
    <t>1116193</t>
  </si>
  <si>
    <t>ממשלתי משתנה 526</t>
  </si>
  <si>
    <t>1141795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</si>
  <si>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</si>
  <si>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</si>
  <si>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</si>
  <si>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</si>
  <si>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</si>
  <si>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</si>
  <si>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</si>
  <si>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</si>
  <si>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</si>
  <si>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</si>
  <si>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</si>
  <si>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</si>
  <si>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</si>
  <si>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</si>
  <si>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</si>
  <si>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</si>
  <si>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</si>
  <si>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</si>
  <si>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</si>
  <si>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</si>
  <si>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</si>
  <si>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</si>
  <si>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</si>
  <si>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</si>
  <si>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</si>
  <si>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</si>
  <si>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</si>
  <si>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</si>
  <si>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</si>
  <si>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</si>
  <si>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</si>
  <si>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</si>
  <si>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</si>
  <si>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</si>
  <si>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</si>
  <si>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</si>
  <si>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</si>
  <si>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</si>
  <si>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</si>
  <si>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</si>
  <si>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</si>
  <si>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</si>
  <si>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</si>
  <si>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</si>
  <si>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</si>
  <si>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</si>
  <si>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</si>
  <si>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</si>
  <si>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</si>
  <si>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</si>
  <si>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</si>
  <si>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</si>
  <si>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</si>
  <si>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</si>
  <si>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</si>
  <si>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</si>
  <si>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שרותים</t>
  </si>
  <si>
    <t>עזריאלי אגח ב</t>
  </si>
  <si>
    <t>1134436</t>
  </si>
  <si>
    <t>510960719</t>
  </si>
  <si>
    <t>נדלן ובינוי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</si>
  <si>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</si>
  <si>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</si>
  <si>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</si>
  <si>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</si>
  <si>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</si>
  <si>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</si>
  <si>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</si>
  <si>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</si>
  <si>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</si>
  <si>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</si>
  <si>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</si>
  <si>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</si>
  <si>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</si>
  <si>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</si>
  <si>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</si>
  <si>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</si>
  <si>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</si>
  <si>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</si>
  <si>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</si>
  <si>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</si>
  <si>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</si>
  <si>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</si>
  <si>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</si>
  <si>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</si>
  <si>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</si>
  <si>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</si>
  <si>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</si>
  <si>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</si>
  <si>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</si>
  <si>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</si>
  <si>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</si>
  <si>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</si>
  <si>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</si>
  <si>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</si>
  <si>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</si>
  <si>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</si>
  <si>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</si>
  <si>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</si>
  <si>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</si>
  <si>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</si>
  <si>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</si>
  <si>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</si>
  <si>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</si>
  <si>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</si>
  <si>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</si>
  <si>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</si>
  <si>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</si>
  <si>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</si>
  <si>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</si>
  <si>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</si>
  <si>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</si>
  <si>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</si>
  <si>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</si>
  <si>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</si>
  <si>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</si>
  <si>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</si>
  <si>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</si>
  <si>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</si>
  <si>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</si>
  <si>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</si>
  <si>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</si>
  <si>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</si>
  <si>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</si>
  <si>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</si>
  <si>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</si>
  <si>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</si>
  <si>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</si>
  <si>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</si>
  <si>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</si>
  <si>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</si>
  <si>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</si>
  <si>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</si>
  <si>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</si>
  <si>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</si>
  <si>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</si>
  <si>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</si>
  <si>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</si>
  <si>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</si>
  <si>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</si>
  <si>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</si>
  <si>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</si>
  <si>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</si>
  <si>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</si>
  <si>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</si>
  <si>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</si>
  <si>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</si>
  <si>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</si>
  <si>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</si>
  <si>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</si>
  <si>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</si>
  <si>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</si>
  <si>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</si>
  <si>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</si>
  <si>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</si>
  <si>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</si>
  <si>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</si>
  <si>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</si>
  <si>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</si>
  <si>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</si>
  <si>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</si>
  <si>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</si>
  <si>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</si>
  <si>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</si>
  <si>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</si>
  <si>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</si>
  <si>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</si>
  <si>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</si>
  <si>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</si>
  <si>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</si>
  <si>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</si>
  <si>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ג*</t>
  </si>
  <si>
    <t>1120021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</si>
  <si>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</si>
  <si>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</si>
  <si>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</si>
  <si>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</si>
  <si>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</si>
  <si>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</si>
  <si>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</si>
  <si>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</si>
  <si>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</si>
  <si>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</si>
  <si>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</si>
  <si>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</si>
  <si>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</si>
  <si>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</si>
  <si>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</si>
  <si>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</si>
  <si>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</si>
  <si>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</si>
  <si>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</si>
  <si>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</si>
  <si>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</si>
  <si>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בראק אן וי אגח א</t>
  </si>
  <si>
    <t>1122860</t>
  </si>
  <si>
    <t>34250659</t>
  </si>
  <si>
    <t>בראק אן וי אגח ב</t>
  </si>
  <si>
    <t>1128347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</si>
  <si>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</si>
  <si>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</si>
  <si>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</si>
  <si>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</si>
  <si>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</si>
  <si>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</si>
  <si>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</si>
  <si>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</si>
  <si>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</si>
  <si>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</si>
  <si>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</si>
  <si>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</si>
  <si>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</si>
  <si>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</si>
  <si>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</si>
  <si>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</si>
  <si>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</si>
  <si>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</si>
  <si>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</si>
  <si>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</si>
  <si>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</si>
  <si>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</si>
  <si>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</si>
  <si>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</si>
  <si>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</si>
  <si>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</si>
  <si>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</si>
  <si>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</si>
  <si>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</si>
  <si>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</si>
  <si>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</si>
  <si>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</si>
  <si>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</si>
  <si>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</si>
  <si>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</si>
  <si>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</si>
  <si>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</si>
  <si>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</si>
  <si>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</si>
  <si>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</si>
  <si>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</si>
  <si>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</si>
  <si>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</si>
  <si>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</si>
  <si>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</si>
  <si>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</si>
  <si>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</si>
  <si>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</si>
  <si>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</si>
  <si>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</si>
  <si>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</si>
  <si>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</si>
  <si>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</si>
  <si>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</si>
  <si>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</si>
  <si>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</si>
  <si>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</si>
  <si>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</si>
  <si>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</si>
  <si>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</si>
  <si>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</si>
  <si>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</si>
  <si>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</si>
  <si>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</si>
  <si>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</si>
  <si>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</si>
  <si>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</si>
  <si>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</si>
  <si>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</si>
  <si>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</si>
  <si>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</si>
  <si>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</si>
  <si>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</si>
  <si>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</si>
  <si>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</si>
  <si>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</si>
  <si>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</si>
  <si>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</si>
  <si>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</si>
  <si>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</si>
  <si>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</si>
  <si>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</si>
  <si>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</si>
  <si>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</si>
  <si>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</si>
  <si>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</si>
  <si>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</si>
  <si>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</si>
  <si>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</si>
  <si>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</si>
  <si>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</si>
  <si>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</si>
  <si>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</si>
  <si>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</si>
  <si>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</si>
  <si>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</si>
  <si>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</si>
  <si>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</si>
  <si>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</si>
  <si>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</si>
  <si>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</si>
  <si>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</si>
  <si>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</si>
  <si>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</si>
  <si>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</si>
  <si>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</si>
  <si>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</si>
  <si>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</si>
  <si>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</si>
  <si>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</si>
  <si>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</si>
  <si>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</si>
  <si>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</si>
  <si>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</si>
  <si>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</si>
  <si>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</si>
  <si>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</si>
  <si>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</si>
  <si>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</si>
  <si>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</si>
  <si>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</si>
  <si>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</si>
  <si>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</si>
  <si>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</si>
  <si>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</si>
  <si>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</si>
  <si>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</si>
  <si>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</si>
  <si>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</si>
  <si>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</si>
  <si>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</si>
  <si>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</si>
  <si>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</si>
  <si>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</si>
  <si>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</si>
  <si>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</si>
  <si>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</si>
  <si>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</si>
  <si>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</si>
  <si>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</si>
  <si>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</si>
  <si>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</si>
  <si>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</si>
  <si>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</si>
  <si>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</si>
  <si>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</si>
  <si>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</si>
  <si>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</si>
  <si>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</si>
  <si>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</si>
  <si>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</si>
  <si>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</si>
  <si>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</si>
  <si>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</si>
  <si>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</si>
  <si>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</si>
  <si>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</si>
  <si>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</si>
  <si>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</si>
  <si>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</si>
  <si>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</si>
  <si>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</si>
  <si>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</si>
  <si>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</si>
  <si>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</si>
  <si>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</si>
  <si>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</si>
  <si>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ירושלים הנפקות נדחה אגח י</t>
  </si>
  <si>
    <t>1127414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</si>
  <si>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</si>
  <si>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</si>
  <si>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</si>
  <si>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</si>
  <si>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</si>
  <si>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</si>
  <si>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</si>
  <si>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</si>
  <si>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</si>
  <si>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</si>
  <si>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</si>
  <si>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</si>
  <si>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</si>
  <si>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</si>
  <si>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</si>
  <si>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</si>
  <si>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</si>
  <si>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</si>
  <si>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</si>
  <si>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</si>
  <si>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</si>
  <si>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</si>
  <si>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</si>
  <si>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</si>
  <si>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</si>
  <si>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</si>
  <si>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</si>
  <si>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</si>
  <si>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</si>
  <si>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</si>
  <si>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</si>
  <si>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</si>
  <si>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</si>
  <si>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</si>
  <si>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</si>
  <si>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</si>
  <si>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</si>
  <si>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</si>
  <si>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</si>
  <si>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</si>
  <si>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</si>
  <si>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</si>
  <si>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</si>
  <si>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</si>
  <si>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</si>
  <si>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</si>
  <si>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</si>
  <si>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</si>
  <si>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</si>
  <si>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</si>
  <si>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</si>
  <si>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</si>
  <si>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</si>
  <si>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</si>
  <si>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</si>
  <si>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</si>
  <si>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</si>
  <si>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</si>
  <si>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</si>
  <si>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</si>
  <si>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</si>
  <si>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</si>
  <si>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</si>
  <si>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</si>
  <si>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</si>
  <si>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</si>
  <si>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</si>
  <si>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</si>
  <si>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</si>
  <si>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</si>
  <si>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</si>
  <si>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</si>
  <si>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</si>
  <si>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</si>
  <si>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</si>
  <si>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</si>
  <si>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</si>
  <si>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</si>
  <si>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</si>
  <si>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</si>
  <si>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</si>
  <si>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</si>
  <si>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</si>
  <si>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</si>
  <si>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</si>
  <si>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</si>
  <si>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</si>
  <si>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</si>
  <si>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</si>
  <si>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</si>
  <si>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</si>
  <si>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</si>
  <si>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</si>
  <si>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</si>
  <si>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</si>
  <si>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</si>
  <si>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</si>
  <si>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</si>
  <si>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</si>
  <si>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</si>
  <si>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</si>
  <si>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</si>
  <si>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</si>
  <si>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</si>
  <si>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</si>
  <si>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</si>
  <si>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</si>
  <si>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</si>
  <si>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</si>
  <si>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</si>
  <si>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</si>
  <si>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</si>
  <si>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</si>
  <si>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</si>
  <si>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</si>
  <si>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</si>
  <si>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</si>
  <si>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</si>
  <si>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</si>
  <si>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</si>
  <si>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</si>
  <si>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</si>
  <si>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</si>
  <si>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</si>
  <si>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</si>
  <si>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</si>
  <si>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</si>
  <si>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</si>
  <si>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</si>
  <si>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</si>
  <si>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</si>
  <si>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</si>
  <si>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</si>
  <si>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</si>
  <si>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</si>
  <si>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</si>
  <si>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</si>
  <si>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</si>
  <si>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</si>
  <si>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</si>
  <si>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</si>
  <si>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</si>
  <si>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</si>
  <si>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</si>
  <si>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</si>
  <si>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</si>
  <si>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</si>
  <si>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</si>
  <si>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</si>
  <si>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</si>
  <si>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</si>
  <si>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</si>
  <si>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</si>
  <si>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</si>
  <si>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</si>
  <si>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</si>
  <si>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</si>
  <si>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</si>
  <si>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</si>
  <si>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</si>
  <si>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</si>
  <si>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</si>
  <si>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</si>
  <si>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</si>
  <si>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</si>
  <si>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</si>
  <si>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</si>
  <si>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</si>
  <si>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</si>
  <si>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</si>
  <si>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</si>
  <si>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</si>
  <si>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</si>
  <si>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</si>
  <si>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</si>
  <si>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</si>
  <si>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</si>
  <si>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10*</t>
  </si>
  <si>
    <t>7150345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</si>
  <si>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</si>
  <si>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</si>
  <si>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</si>
  <si>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</si>
  <si>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</si>
  <si>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</si>
  <si>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</si>
  <si>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</si>
  <si>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</si>
  <si>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</si>
  <si>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</si>
  <si>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</si>
  <si>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</si>
  <si>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</si>
  <si>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</si>
  <si>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</si>
  <si>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</si>
  <si>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</si>
  <si>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</si>
  <si>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</si>
  <si>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</si>
  <si>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</si>
  <si>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</si>
  <si>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</si>
  <si>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</si>
  <si>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</si>
  <si>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</si>
  <si>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</si>
  <si>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</si>
  <si>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</si>
  <si>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</si>
  <si>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</si>
  <si>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</si>
  <si>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</si>
  <si>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</si>
  <si>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</si>
  <si>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</si>
  <si>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</si>
  <si>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</si>
  <si>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</si>
  <si>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</si>
  <si>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</si>
  <si>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</si>
  <si>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</si>
  <si>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</si>
  <si>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</si>
  <si>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</si>
  <si>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</si>
  <si>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</si>
  <si>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FITCH</t>
  </si>
  <si>
    <t>TEVA 6 144 04/24</t>
  </si>
  <si>
    <t>US88167AAL52</t>
  </si>
  <si>
    <t>520013954</t>
  </si>
  <si>
    <t>BB</t>
  </si>
  <si>
    <t>TEVA 6.75 03/28</t>
  </si>
  <si>
    <t>US88167AAK79</t>
  </si>
  <si>
    <t>BABA 2.8 06/2023</t>
  </si>
  <si>
    <t>US01609WAS17</t>
  </si>
  <si>
    <t>Retailing</t>
  </si>
  <si>
    <t>A+</t>
  </si>
  <si>
    <t>CNOOC FIN 3 05/2023</t>
  </si>
  <si>
    <t>US12625GAC87</t>
  </si>
  <si>
    <t>SINOPE 4.375 10/23</t>
  </si>
  <si>
    <t>USG8200QAB26</t>
  </si>
  <si>
    <t>BMETR 4.75 02/24</t>
  </si>
  <si>
    <t>USP37466AJ19</t>
  </si>
  <si>
    <t>Transportation</t>
  </si>
  <si>
    <t>A</t>
  </si>
  <si>
    <t>BIDU 3.875 09/23</t>
  </si>
  <si>
    <t>US056752AK40</t>
  </si>
  <si>
    <t>Software &amp; Services</t>
  </si>
  <si>
    <t>A-</t>
  </si>
  <si>
    <t>Moodys</t>
  </si>
  <si>
    <t>BIDU 4.375 05/24</t>
  </si>
  <si>
    <t>US056752AM06</t>
  </si>
  <si>
    <t>DAIMLER FIN 3.35 02/23</t>
  </si>
  <si>
    <t>US233851DD33</t>
  </si>
  <si>
    <t>Automobiles &amp; Components</t>
  </si>
  <si>
    <t>ZURNVX 5.125 06/48</t>
  </si>
  <si>
    <t>XS1795323952</t>
  </si>
  <si>
    <t>Insurance</t>
  </si>
  <si>
    <t>BHP BILLITON 6.75 10/25</t>
  </si>
  <si>
    <t>USQ12441AB91</t>
  </si>
  <si>
    <t>BBB+</t>
  </si>
  <si>
    <t>BNFP 2.589 11/23</t>
  </si>
  <si>
    <t>USF12033TN02</t>
  </si>
  <si>
    <t>Food &amp; Beverage &amp; Tobacco</t>
  </si>
  <si>
    <t>ENI SPA 4.75 09/2028</t>
  </si>
  <si>
    <t>US26874RAE80</t>
  </si>
  <si>
    <t>UTILITIES</t>
  </si>
  <si>
    <t>HYUCAP 3.75 03/23</t>
  </si>
  <si>
    <t>USY3815NBA82</t>
  </si>
  <si>
    <t>ABIBB 5.55 01/49</t>
  </si>
  <si>
    <t>US03523TBV98</t>
  </si>
  <si>
    <t>BBB</t>
  </si>
  <si>
    <t>ABNANV 4.4 03/28 03/23</t>
  </si>
  <si>
    <t>XS1586330604</t>
  </si>
  <si>
    <t>Banks</t>
  </si>
  <si>
    <t>AT&amp;T 3.9 11/03/2024</t>
  </si>
  <si>
    <t>US00206RCE09</t>
  </si>
  <si>
    <t>TELECOMMUNICATION SERVICES</t>
  </si>
  <si>
    <t>BAYER US FIN 3.375 07/24</t>
  </si>
  <si>
    <t>US07274NAW39</t>
  </si>
  <si>
    <t>Pharmaceuticals&amp; Biotechnology</t>
  </si>
  <si>
    <t>CBAAU 3.375 10/26 10/21</t>
  </si>
  <si>
    <t>XS1506401568</t>
  </si>
  <si>
    <t>CELGENE 3.25 02/23</t>
  </si>
  <si>
    <t>US151020BA12</t>
  </si>
  <si>
    <t>HEALTH CARE</t>
  </si>
  <si>
    <t>ENELIM 4.25 09/23</t>
  </si>
  <si>
    <t>USN30707AJ75</t>
  </si>
  <si>
    <t>ENELIM 4.625 25</t>
  </si>
  <si>
    <t>US29278GAJ76</t>
  </si>
  <si>
    <t>ENGIFP 3.25 PERP</t>
  </si>
  <si>
    <t>FR0013398229</t>
  </si>
  <si>
    <t>HEWLETT PACKARD 4.9 15/10/2025</t>
  </si>
  <si>
    <t>US42824CAW91</t>
  </si>
  <si>
    <t>Technology Hardware &amp; Equipment</t>
  </si>
  <si>
    <t>PRU 4.5 PRUDENTIAL 09/47</t>
  </si>
  <si>
    <t>US744320AW24</t>
  </si>
  <si>
    <t>SPRNTS 3.36 21</t>
  </si>
  <si>
    <t>US85208NAA81</t>
  </si>
  <si>
    <t>SRENVX 5.75 08/15/50 08/25</t>
  </si>
  <si>
    <t>XS1261170515</t>
  </si>
  <si>
    <t>T 4.1 02/28</t>
  </si>
  <si>
    <t>US00206RGL06</t>
  </si>
  <si>
    <t>ACAFP 7.875 01/29/49</t>
  </si>
  <si>
    <t>USF22797RT78</t>
  </si>
  <si>
    <t>AER 4.875 01/24</t>
  </si>
  <si>
    <t>US00774MAK18</t>
  </si>
  <si>
    <t>Commercial &amp; Professional Sevi</t>
  </si>
  <si>
    <t>AERCAP IRELAND 4.45 04/26</t>
  </si>
  <si>
    <t>US00774MAL90</t>
  </si>
  <si>
    <t>AGN 3.45 03/22</t>
  </si>
  <si>
    <t>US00507UAR23</t>
  </si>
  <si>
    <t>ASHTEAD CAPITAL 5.25 08/26 08/24</t>
  </si>
  <si>
    <t>US045054AH68</t>
  </si>
  <si>
    <t>Other</t>
  </si>
  <si>
    <t>ASHTEAD CAPITAL 5.62 10/24 10/22</t>
  </si>
  <si>
    <t>US045054AC71</t>
  </si>
  <si>
    <t>CAG 4.3 05/24</t>
  </si>
  <si>
    <t>US205887CA82</t>
  </si>
  <si>
    <t>CCI 3.15 07/15/23</t>
  </si>
  <si>
    <t>US22822VAJ08</t>
  </si>
  <si>
    <t>Real Estate</t>
  </si>
  <si>
    <t>DELL 5.3 01/29</t>
  </si>
  <si>
    <t>US24703DBA81</t>
  </si>
  <si>
    <t>DISCA 2.95 03/23</t>
  </si>
  <si>
    <t>US25470DAQ25</t>
  </si>
  <si>
    <t>Media</t>
  </si>
  <si>
    <t>ECOPETROL 5.875 09/23</t>
  </si>
  <si>
    <t>US279158AC30</t>
  </si>
  <si>
    <t>ETP 5.25 04/29</t>
  </si>
  <si>
    <t>US29278NAG88</t>
  </si>
  <si>
    <t>FORD 5.596 01/22</t>
  </si>
  <si>
    <t>US345397ZM88</t>
  </si>
  <si>
    <t>GM 5.25 03/26</t>
  </si>
  <si>
    <t>US37045XBG07</t>
  </si>
  <si>
    <t>MATERIALS</t>
  </si>
  <si>
    <t>IBERDROLA  3.25 PERP 02/25</t>
  </si>
  <si>
    <t>XS1890845875</t>
  </si>
  <si>
    <t>LEAR 5.25 01/25</t>
  </si>
  <si>
    <t>US521865AX34</t>
  </si>
  <si>
    <t>MACQUARIE BANK 4.875 06/2025</t>
  </si>
  <si>
    <t>US55608YAB11</t>
  </si>
  <si>
    <t>MYL 3.95 06/26 03/26</t>
  </si>
  <si>
    <t>US62854AAN46</t>
  </si>
  <si>
    <t>NXPI 3.875 09/22</t>
  </si>
  <si>
    <t>US62947QAW87</t>
  </si>
  <si>
    <t>Semiconductors &amp; Semiconductor</t>
  </si>
  <si>
    <t>NXPI 4.875 03/24</t>
  </si>
  <si>
    <t>US62947QAZ19</t>
  </si>
  <si>
    <t>ORAFP 5.25 24/49</t>
  </si>
  <si>
    <t>XS1028599287</t>
  </si>
  <si>
    <t>PEMEX 3.75 02/24</t>
  </si>
  <si>
    <t>XS1568874983</t>
  </si>
  <si>
    <t>PEMEX 4.875 01/22</t>
  </si>
  <si>
    <t>US71654QBB77</t>
  </si>
  <si>
    <t>SSE SSELN 4.75 9/77 06/22</t>
  </si>
  <si>
    <t>XS1572343744</t>
  </si>
  <si>
    <t>STANDARD CHARTERED 4.3 02/27</t>
  </si>
  <si>
    <t>XS1480699641</t>
  </si>
  <si>
    <t>STZ 3.2 15/02/23</t>
  </si>
  <si>
    <t>US21036PAX69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</si>
  <si>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</si>
  <si>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</si>
  <si>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</si>
  <si>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</si>
  <si>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</si>
  <si>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</si>
  <si>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VOD 7 04/79</t>
  </si>
  <si>
    <t>US92857WBQ24</t>
  </si>
  <si>
    <t>VW 4.625 PERP 06/28</t>
  </si>
  <si>
    <t>XS1799939027</t>
  </si>
  <si>
    <t>AEGON 5.625 PERP</t>
  </si>
  <si>
    <t>XS1886478806</t>
  </si>
  <si>
    <t>BB+</t>
  </si>
  <si>
    <t>BDX 2.894 06/06/22</t>
  </si>
  <si>
    <t>US075887BT55</t>
  </si>
  <si>
    <t>BNP PARIBAS 7 PERP 08/28</t>
  </si>
  <si>
    <t>USF1R15XK854</t>
  </si>
  <si>
    <t>CONTINENTAL RES 5 09/22 03/17</t>
  </si>
  <si>
    <t>US212015AH47</t>
  </si>
  <si>
    <t>CTXS 4.5 12/27</t>
  </si>
  <si>
    <t>US177376AE06</t>
  </si>
  <si>
    <t>ENBCN 5.5 07/77</t>
  </si>
  <si>
    <t>US29250NAS45</t>
  </si>
  <si>
    <t>ENBCN 6 01/27 01/77</t>
  </si>
  <si>
    <t>US29250NAN57</t>
  </si>
  <si>
    <t>FIBRBZ 5.25</t>
  </si>
  <si>
    <t>US31572UAE64</t>
  </si>
  <si>
    <t>ING BANK 6.75 PERP 04/24</t>
  </si>
  <si>
    <t>XS1956051145</t>
  </si>
  <si>
    <t>LENNAR 4.125 01/22 10/21</t>
  </si>
  <si>
    <t>US526057BY96</t>
  </si>
  <si>
    <t>Consumer Durables &amp; Apparel</t>
  </si>
  <si>
    <t>NOKIA 4.375 06/27</t>
  </si>
  <si>
    <t>US654902AE56</t>
  </si>
  <si>
    <t>REPSM 4.5 03/75</t>
  </si>
  <si>
    <t>XS1207058733</t>
  </si>
  <si>
    <t>SOLVAY 4.25 04/03/2024</t>
  </si>
  <si>
    <t>BE6309987400</t>
  </si>
  <si>
    <t>VALE 3.75 01/23</t>
  </si>
  <si>
    <t>XS0802953165</t>
  </si>
  <si>
    <t>VODAFONE 6.25 10/78 10/24</t>
  </si>
  <si>
    <t>XS1888180640</t>
  </si>
  <si>
    <t>ACCOR 4.375 PERP</t>
  </si>
  <si>
    <t>FR0013399177</t>
  </si>
  <si>
    <t>Hotels Restaurants &amp; Leisure</t>
  </si>
  <si>
    <t>CHCOCH 7 6/30/24</t>
  </si>
  <si>
    <t>US16412XAD75</t>
  </si>
  <si>
    <t>CHENIERE CORPUS 5.125 06/27</t>
  </si>
  <si>
    <t>US16412XAG07</t>
  </si>
  <si>
    <t>EDF 6 PREP 01/26</t>
  </si>
  <si>
    <t>FR0011401728</t>
  </si>
  <si>
    <t>Electricite De Franc 5 01/26</t>
  </si>
  <si>
    <t>FR0011697028</t>
  </si>
  <si>
    <t>EQIX 5.375 04/23</t>
  </si>
  <si>
    <t>US29444UAM80</t>
  </si>
  <si>
    <t>LB 5.625 10/23</t>
  </si>
  <si>
    <t>US501797AJ37</t>
  </si>
  <si>
    <t>SYNNVX 5.182 04/28 REGS</t>
  </si>
  <si>
    <t>USN84413CG11</t>
  </si>
  <si>
    <t>UBS 5 PERP 01/23</t>
  </si>
  <si>
    <t>CH0400441280</t>
  </si>
  <si>
    <t>UBS 7 PERP</t>
  </si>
  <si>
    <t>USH4209UAT37</t>
  </si>
  <si>
    <t>VERISIGN 4.625 05/23 05/18</t>
  </si>
  <si>
    <t>US92343EAF97</t>
  </si>
  <si>
    <t>ALLISON TRANSM 5 10/24 10/21</t>
  </si>
  <si>
    <t>US019736AD97</t>
  </si>
  <si>
    <t>BB-</t>
  </si>
  <si>
    <t>CS 7.25 09/25</t>
  </si>
  <si>
    <t>USH3698DBZ62</t>
  </si>
  <si>
    <t>CS 7.5 PERP</t>
  </si>
  <si>
    <t>USH3698DBW32</t>
  </si>
  <si>
    <t>Diversified Financial Services</t>
  </si>
  <si>
    <t>HCA 5.875 02/29</t>
  </si>
  <si>
    <t>US404119BW86</t>
  </si>
  <si>
    <t>IRM 4.875 09/27</t>
  </si>
  <si>
    <t>US46284VAC54</t>
  </si>
  <si>
    <t>IRM 5.25 03/28</t>
  </si>
  <si>
    <t>US46284VAE11</t>
  </si>
  <si>
    <t>LLOYDS 7.5 09/25 PERP</t>
  </si>
  <si>
    <t>US539439AU36</t>
  </si>
  <si>
    <t>MGM 5.5 04/27</t>
  </si>
  <si>
    <t>US552953CF65</t>
  </si>
  <si>
    <t>NGLS 6.5 07/27</t>
  </si>
  <si>
    <t>US87612BBK70</t>
  </si>
  <si>
    <t>NGLS 6.875 01/29</t>
  </si>
  <si>
    <t>US87612BBM37</t>
  </si>
  <si>
    <t>SIRIUS 6 07/24 07/19</t>
  </si>
  <si>
    <t>US82967NAS71</t>
  </si>
  <si>
    <t>SIRIUS XM 4.625 05/23 05/18</t>
  </si>
  <si>
    <t>US82967NAL29</t>
  </si>
  <si>
    <t>BACR 8 PERP</t>
  </si>
  <si>
    <t>US06738EBG98</t>
  </si>
  <si>
    <t>B+</t>
  </si>
  <si>
    <t>BARCLAYS 7.75 PERP 15/09/2023</t>
  </si>
  <si>
    <t>US06738EBA29</t>
  </si>
  <si>
    <t>TRANSOCEAN 7.75 10/24 10/20</t>
  </si>
  <si>
    <t>US893828AA14</t>
  </si>
  <si>
    <t>RBS 8 PERP 8 08/25</t>
  </si>
  <si>
    <t>US780099CK11</t>
  </si>
  <si>
    <t>B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</si>
  <si>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</si>
  <si>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</si>
  <si>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</si>
  <si>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</si>
  <si>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</si>
  <si>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</si>
  <si>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</si>
  <si>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</si>
  <si>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</si>
  <si>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</si>
  <si>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</si>
  <si>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</si>
  <si>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</si>
  <si>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</si>
  <si>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</si>
  <si>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</si>
  <si>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</si>
  <si>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</si>
  <si>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</si>
  <si>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</si>
  <si>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</si>
  <si>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</si>
  <si>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</si>
  <si>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</si>
  <si>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</si>
  <si>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</si>
  <si>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</si>
  <si>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</si>
  <si>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</si>
  <si>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</si>
  <si>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</si>
  <si>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</si>
  <si>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</si>
  <si>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</si>
  <si>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</si>
  <si>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</si>
  <si>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</si>
  <si>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</si>
  <si>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</si>
  <si>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</si>
  <si>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</si>
  <si>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</si>
  <si>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</si>
  <si>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</si>
  <si>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</si>
  <si>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</si>
  <si>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</si>
  <si>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</si>
  <si>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</si>
  <si>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</si>
  <si>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</si>
  <si>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</si>
  <si>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</si>
  <si>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</si>
  <si>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</si>
  <si>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</si>
  <si>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</si>
  <si>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</si>
  <si>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</si>
  <si>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</si>
  <si>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</si>
  <si>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</si>
  <si>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</si>
  <si>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</si>
  <si>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</si>
  <si>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</si>
  <si>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</si>
  <si>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</si>
  <si>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</si>
  <si>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</si>
  <si>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</si>
  <si>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</si>
  <si>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</si>
  <si>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</si>
  <si>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</si>
  <si>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</si>
  <si>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</si>
  <si>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</si>
  <si>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</si>
  <si>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</si>
  <si>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</si>
  <si>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</si>
  <si>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</si>
  <si>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</si>
  <si>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</si>
  <si>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</si>
  <si>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</si>
  <si>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</si>
  <si>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</si>
  <si>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</si>
  <si>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</si>
  <si>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</si>
  <si>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</si>
  <si>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</si>
  <si>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</si>
  <si>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</si>
  <si>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</si>
  <si>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</si>
  <si>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</si>
  <si>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</si>
  <si>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</si>
  <si>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</si>
  <si>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</si>
  <si>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</si>
  <si>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</si>
  <si>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</si>
  <si>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</si>
  <si>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</si>
  <si>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</si>
  <si>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</si>
  <si>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</si>
  <si>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</si>
  <si>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</si>
  <si>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</si>
  <si>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</si>
  <si>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</si>
  <si>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</si>
  <si>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</si>
  <si>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</si>
  <si>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</si>
  <si>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</si>
  <si>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</si>
  <si>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</si>
  <si>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</si>
  <si>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</si>
  <si>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</si>
  <si>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</si>
  <si>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</si>
  <si>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</si>
  <si>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</si>
  <si>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</si>
  <si>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</si>
  <si>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</si>
  <si>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</si>
  <si>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</si>
  <si>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</si>
  <si>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</si>
  <si>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</si>
  <si>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</si>
  <si>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</si>
  <si>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</si>
  <si>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</si>
  <si>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</si>
  <si>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</si>
  <si>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</si>
  <si>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</si>
  <si>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</si>
  <si>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</si>
  <si>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</si>
  <si>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</si>
  <si>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</si>
  <si>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</si>
  <si>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</si>
  <si>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</si>
  <si>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</si>
  <si>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</si>
  <si>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</si>
  <si>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</si>
  <si>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</si>
  <si>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</si>
  <si>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</si>
  <si>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</si>
  <si>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</si>
  <si>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</si>
  <si>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</si>
  <si>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</si>
  <si>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</si>
  <si>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</si>
  <si>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</si>
  <si>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</si>
  <si>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</si>
  <si>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</si>
  <si>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</si>
  <si>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</si>
  <si>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</si>
  <si>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</si>
  <si>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</si>
  <si>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</si>
  <si>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</si>
  <si>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</si>
  <si>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</si>
  <si>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</si>
  <si>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</si>
  <si>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</si>
  <si>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אייסקיור מדיקל</t>
  </si>
  <si>
    <t>1122415</t>
  </si>
  <si>
    <t>513787804</t>
  </si>
  <si>
    <t>מכשור רפואי</t>
  </si>
  <si>
    <t>אילקס מדיקל</t>
  </si>
  <si>
    <t>1080753</t>
  </si>
  <si>
    <t>520042219</t>
  </si>
  <si>
    <t>איתמר מדיקל*</t>
  </si>
  <si>
    <t>1102458</t>
  </si>
  <si>
    <t>512434218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</si>
  <si>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</si>
  <si>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</si>
  <si>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</si>
  <si>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</si>
  <si>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</si>
  <si>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</si>
  <si>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</si>
  <si>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</si>
  <si>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</si>
  <si>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</si>
  <si>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</si>
  <si>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</si>
  <si>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</si>
  <si>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</si>
  <si>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</si>
  <si>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אקויטל</t>
  </si>
  <si>
    <t>755017</t>
  </si>
  <si>
    <t>520030859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</si>
  <si>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</si>
  <si>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</si>
  <si>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</si>
  <si>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</si>
  <si>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</si>
  <si>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</si>
  <si>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</si>
  <si>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</si>
  <si>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</si>
  <si>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</si>
  <si>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</si>
  <si>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</si>
  <si>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</si>
  <si>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</si>
  <si>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</si>
  <si>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</si>
  <si>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</si>
  <si>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</si>
  <si>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</si>
  <si>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</si>
  <si>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</si>
  <si>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</si>
  <si>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</si>
  <si>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</si>
  <si>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</si>
  <si>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</si>
  <si>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</si>
  <si>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</si>
  <si>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</si>
  <si>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</si>
  <si>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</si>
  <si>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</si>
  <si>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</si>
  <si>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</si>
  <si>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</si>
  <si>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</si>
  <si>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מדיגוס</t>
  </si>
  <si>
    <t>1096171</t>
  </si>
  <si>
    <t>512866971</t>
  </si>
  <si>
    <t>מדיקל קומפרישין סיסטם</t>
  </si>
  <si>
    <t>1096890</t>
  </si>
  <si>
    <t>512565730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</si>
  <si>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</si>
  <si>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</si>
  <si>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</si>
  <si>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</si>
  <si>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</si>
  <si>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</si>
  <si>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</si>
  <si>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</si>
  <si>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</si>
  <si>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</si>
  <si>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</si>
  <si>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</si>
  <si>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פטרוכימיים</t>
  </si>
  <si>
    <t>756015</t>
  </si>
  <si>
    <t>520029315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</si>
  <si>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</si>
  <si>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</si>
  <si>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</si>
  <si>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</si>
  <si>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</si>
  <si>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</si>
  <si>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</si>
  <si>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</si>
  <si>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</si>
  <si>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</si>
  <si>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</si>
  <si>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</si>
  <si>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</si>
  <si>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</si>
  <si>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</si>
  <si>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</si>
  <si>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</si>
  <si>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</si>
  <si>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</si>
  <si>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</si>
  <si>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</si>
  <si>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</si>
  <si>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</si>
  <si>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</si>
  <si>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</si>
  <si>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</si>
  <si>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</si>
  <si>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</si>
  <si>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</si>
  <si>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</si>
  <si>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CHECK POINT SOFTWARE TECH</t>
  </si>
  <si>
    <t>IL0010824113</t>
  </si>
  <si>
    <t>520042821</t>
  </si>
  <si>
    <t>CYBERARK SOFTWARE</t>
  </si>
  <si>
    <t>IL0011334468</t>
  </si>
  <si>
    <t>512291642</t>
  </si>
  <si>
    <t>ELLOMAY CAPITAL LTD</t>
  </si>
  <si>
    <t>IL0010826357</t>
  </si>
  <si>
    <t>NYSE</t>
  </si>
  <si>
    <t>520039868</t>
  </si>
  <si>
    <t>ENERGEAN OIL &amp; GAS</t>
  </si>
  <si>
    <t>GB00BG12Y042</t>
  </si>
  <si>
    <t>10758801</t>
  </si>
  <si>
    <t>INTEC PHARMA LTD</t>
  </si>
  <si>
    <t>IL0011177958</t>
  </si>
  <si>
    <t>513022780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</si>
  <si>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</si>
  <si>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</si>
  <si>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</si>
  <si>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</si>
  <si>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</si>
  <si>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</si>
  <si>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</si>
  <si>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</si>
  <si>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</si>
  <si>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</si>
  <si>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</si>
  <si>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</si>
  <si>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</si>
  <si>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</si>
  <si>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</si>
  <si>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</si>
  <si>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</si>
  <si>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</si>
  <si>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</si>
  <si>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</si>
  <si>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</si>
  <si>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</si>
  <si>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</si>
  <si>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</si>
  <si>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</si>
  <si>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</si>
  <si>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</si>
  <si>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</si>
  <si>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</si>
  <si>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</si>
  <si>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</si>
  <si>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</si>
  <si>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</si>
  <si>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</si>
  <si>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</si>
  <si>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</si>
  <si>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</si>
  <si>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</si>
  <si>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</si>
  <si>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</si>
  <si>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</si>
  <si>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</si>
  <si>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</si>
  <si>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</si>
  <si>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</si>
  <si>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</si>
  <si>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</si>
  <si>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AIRBUS</t>
  </si>
  <si>
    <t>NL0000235190</t>
  </si>
  <si>
    <t>Capital Goods</t>
  </si>
  <si>
    <t>ALEXANDRIA REAL ESTATE EQUIT</t>
  </si>
  <si>
    <t>US0152711091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</si>
  <si>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</si>
  <si>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</si>
  <si>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</si>
  <si>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</si>
  <si>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</si>
  <si>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</si>
  <si>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APPLE INC</t>
  </si>
  <si>
    <t>US0378331005</t>
  </si>
  <si>
    <t>ASML HOLDING NV</t>
  </si>
  <si>
    <t>NL0010273215</t>
  </si>
  <si>
    <t>BAE SYSTEMS</t>
  </si>
  <si>
    <t>GB0002634946</t>
  </si>
  <si>
    <t>BANK OF AMERICA CORP</t>
  </si>
  <si>
    <t>US0605051046</t>
  </si>
  <si>
    <t>BAYERISCHE MOTOREN WERKE AG</t>
  </si>
  <si>
    <t>DE0005190003</t>
  </si>
  <si>
    <t>BECTON DICKINSON AND CO</t>
  </si>
  <si>
    <t>US0758871091</t>
  </si>
  <si>
    <t>BLACKROCK</t>
  </si>
  <si>
    <t>US09247X1019</t>
  </si>
  <si>
    <t>BOEING</t>
  </si>
  <si>
    <t>US0970231058</t>
  </si>
  <si>
    <t>BOSTON PROPERTIES INC</t>
  </si>
  <si>
    <t>US1011211018</t>
  </si>
  <si>
    <t>BP PLC</t>
  </si>
  <si>
    <t>GB0007980591</t>
  </si>
  <si>
    <t>CHENIERE ENERGY</t>
  </si>
  <si>
    <t>US16411R2085</t>
  </si>
  <si>
    <t>CISCO SYSTEMS</t>
  </si>
  <si>
    <t>US17275R1023</t>
  </si>
  <si>
    <t>CITIGROUP INC</t>
  </si>
  <si>
    <t>US1729674242</t>
  </si>
  <si>
    <t>DAIMLER AG REGISTERED SHARES</t>
  </si>
  <si>
    <t>DE0007100000</t>
  </si>
  <si>
    <t>DEUTSCHE POST AG REG</t>
  </si>
  <si>
    <t>DE0005552004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</si>
  <si>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</si>
  <si>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</si>
  <si>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</si>
  <si>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</si>
  <si>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</si>
  <si>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</si>
  <si>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</si>
  <si>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</si>
  <si>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GENERAL MOTORS CO</t>
  </si>
  <si>
    <t>US37045V1008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</si>
  <si>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</si>
  <si>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</si>
  <si>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</si>
  <si>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</si>
  <si>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</si>
  <si>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</si>
  <si>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</si>
  <si>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</si>
  <si>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LLOYDS BANKING GROUP PLC</t>
  </si>
  <si>
    <t>GB0008706128</t>
  </si>
  <si>
    <t>MASTERCARD INC CLASS A</t>
  </si>
  <si>
    <t>US57636Q1040</t>
  </si>
  <si>
    <t>MCDONALDS</t>
  </si>
  <si>
    <t>US5801351017</t>
  </si>
  <si>
    <t>MERCK &amp; CO. INC</t>
  </si>
  <si>
    <t>US58933Y1055</t>
  </si>
  <si>
    <t>MICROSOFT CORP</t>
  </si>
  <si>
    <t>US5949181045</t>
  </si>
  <si>
    <t>MOODY`S</t>
  </si>
  <si>
    <t>US6153691059</t>
  </si>
  <si>
    <t>MOSAIC CO/THE</t>
  </si>
  <si>
    <t>US61945C1036</t>
  </si>
  <si>
    <t>MYLAN</t>
  </si>
  <si>
    <t>NL0011031208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</si>
  <si>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</si>
  <si>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</si>
  <si>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</si>
  <si>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</si>
  <si>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</si>
  <si>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</si>
  <si>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</si>
  <si>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</si>
  <si>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</si>
  <si>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</si>
  <si>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</si>
  <si>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</si>
  <si>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</si>
  <si>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</si>
  <si>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</si>
  <si>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</si>
  <si>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</si>
  <si>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</si>
  <si>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</si>
  <si>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</si>
  <si>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</si>
  <si>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</si>
  <si>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</si>
  <si>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</si>
  <si>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SIMON PROPERTY GROUP</t>
  </si>
  <si>
    <t>US8288061091</t>
  </si>
  <si>
    <t>SL GREEN REALTY CORP</t>
  </si>
  <si>
    <t>US78440X1019</t>
  </si>
  <si>
    <t>THALES SA</t>
  </si>
  <si>
    <t>FR0000121329</t>
  </si>
  <si>
    <t>TOTAL SA</t>
  </si>
  <si>
    <t>FR0000120271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</si>
  <si>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</si>
  <si>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</si>
  <si>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</si>
  <si>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</si>
  <si>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</si>
  <si>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</si>
  <si>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</si>
  <si>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</si>
  <si>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</si>
  <si>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</si>
  <si>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</si>
  <si>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</si>
  <si>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</si>
  <si>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WELLS FARGO &amp; CO</t>
  </si>
  <si>
    <t>US9497461015</t>
  </si>
  <si>
    <t>WOODSIDE PETROLEUM</t>
  </si>
  <si>
    <t>AU000000WPL2</t>
  </si>
  <si>
    <t>הראל סל כשר תל אביב 125</t>
  </si>
  <si>
    <t>1155340</t>
  </si>
  <si>
    <t>514103811</t>
  </si>
  <si>
    <t>מניות</t>
  </si>
  <si>
    <t>הראל סל תא בנקים</t>
  </si>
  <si>
    <t>1148949</t>
  </si>
  <si>
    <t>פסגות ETF כש תא 125</t>
  </si>
  <si>
    <t>1155324</t>
  </si>
  <si>
    <t>513464289</t>
  </si>
  <si>
    <t>פסגות ETF תא צמיחה</t>
  </si>
  <si>
    <t>1148782</t>
  </si>
  <si>
    <t>פסגות ETF תל אביב 125</t>
  </si>
  <si>
    <t>1148808</t>
  </si>
  <si>
    <t>פסגות סל בנקים סדרה 1</t>
  </si>
  <si>
    <t>1148774</t>
  </si>
  <si>
    <t>קסם ETF כשרה תא 125</t>
  </si>
  <si>
    <t>1155365</t>
  </si>
  <si>
    <t>520041989</t>
  </si>
  <si>
    <t>קסם תא 35</t>
  </si>
  <si>
    <t>1146570</t>
  </si>
  <si>
    <t>קסם תא בנקים</t>
  </si>
  <si>
    <t>1146430</t>
  </si>
  <si>
    <t>קסם תא125</t>
  </si>
  <si>
    <t>1146356</t>
  </si>
  <si>
    <t>תכלית סל כש תא 125</t>
  </si>
  <si>
    <t>1155373</t>
  </si>
  <si>
    <t>513540310</t>
  </si>
  <si>
    <t>תכלית תא 35</t>
  </si>
  <si>
    <t>1143700</t>
  </si>
  <si>
    <t>תכלית תא בנקים</t>
  </si>
  <si>
    <t>1143726</t>
  </si>
  <si>
    <t>הראל סל כשרה תל בונד 60</t>
  </si>
  <si>
    <t>1155092</t>
  </si>
  <si>
    <t>אג"ח</t>
  </si>
  <si>
    <t>הראל סל כשרה תל בונד שקלי</t>
  </si>
  <si>
    <t>1155191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</si>
  <si>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</si>
  <si>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</si>
  <si>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</si>
  <si>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</si>
  <si>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</si>
  <si>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</si>
  <si>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</si>
  <si>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</si>
  <si>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כש תלבונד 60</t>
  </si>
  <si>
    <t>1155076</t>
  </si>
  <si>
    <t>פסגות ETF תל בונד 60</t>
  </si>
  <si>
    <t>1148006</t>
  </si>
  <si>
    <t>פסגות ETF תל בונד שקלי כשר</t>
  </si>
  <si>
    <t>1155175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</si>
  <si>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</si>
  <si>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</si>
  <si>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</si>
  <si>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</si>
  <si>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</si>
  <si>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</si>
  <si>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 ETF כשרה תל בונד שקלי</t>
  </si>
  <si>
    <t>1155159</t>
  </si>
  <si>
    <t>קסם ETF כשרה תל בונד 60</t>
  </si>
  <si>
    <t>1155126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</si>
  <si>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</si>
  <si>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</si>
  <si>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</si>
  <si>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</si>
  <si>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</si>
  <si>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</si>
  <si>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</si>
  <si>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</si>
  <si>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כש תלבונד שקלי</t>
  </si>
  <si>
    <t>1155183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</si>
  <si>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</si>
  <si>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</si>
  <si>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</si>
  <si>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</si>
  <si>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</si>
  <si>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</si>
  <si>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</si>
  <si>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</si>
  <si>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</si>
  <si>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</si>
  <si>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</si>
  <si>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</si>
  <si>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</si>
  <si>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</si>
  <si>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</si>
  <si>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</si>
  <si>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</si>
  <si>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</si>
  <si>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DBX MSCI EMU 1D</t>
  </si>
  <si>
    <t>LU0846194776</t>
  </si>
  <si>
    <t>DBX MSCI NORDIC 1D</t>
  </si>
  <si>
    <t>IE00B9MRHC27</t>
  </si>
  <si>
    <t>DBX STX EUROPE 600</t>
  </si>
  <si>
    <t>LU0328475792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</si>
  <si>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</si>
  <si>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</si>
  <si>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</si>
  <si>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</si>
  <si>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</si>
  <si>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</si>
  <si>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</si>
  <si>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</si>
  <si>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</si>
  <si>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</si>
  <si>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</si>
  <si>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</si>
  <si>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</si>
  <si>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</si>
  <si>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</si>
  <si>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</si>
  <si>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</si>
  <si>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</si>
  <si>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</si>
  <si>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</si>
  <si>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</si>
  <si>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</si>
  <si>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CRNCY HEDGD MSCI EM</t>
  </si>
  <si>
    <t>US46434G5099</t>
  </si>
  <si>
    <t>ISHARES CURR HEDGED MSCI JAPAN</t>
  </si>
  <si>
    <t>US46434V8862</t>
  </si>
  <si>
    <t>ISHARES DJ US MEDICAL DEVICE</t>
  </si>
  <si>
    <t>US4642888105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</si>
  <si>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</si>
  <si>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</si>
  <si>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</si>
  <si>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</si>
  <si>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</si>
  <si>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</si>
  <si>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</si>
  <si>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</si>
  <si>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</si>
  <si>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</si>
  <si>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</si>
  <si>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</si>
  <si>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</si>
  <si>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</si>
  <si>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</si>
  <si>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</si>
  <si>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</si>
  <si>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</si>
  <si>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</si>
  <si>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</si>
  <si>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</si>
  <si>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</si>
  <si>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</si>
  <si>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</si>
  <si>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</si>
  <si>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</si>
  <si>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</si>
  <si>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</si>
  <si>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</si>
  <si>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</si>
  <si>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</si>
  <si>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</si>
  <si>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</si>
  <si>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</si>
  <si>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</si>
  <si>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</si>
  <si>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</si>
  <si>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</si>
  <si>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</si>
  <si>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</si>
  <si>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SOURCE STOXX EUROPE 600</t>
  </si>
  <si>
    <t>IE00B60SWW18</t>
  </si>
  <si>
    <t>SPDR EUROPE CON DISCRETIONARY</t>
  </si>
  <si>
    <t>IE00BKWQ0C77</t>
  </si>
  <si>
    <t>SPDR S&amp;P 500 ETF TRUST</t>
  </si>
  <si>
    <t>US78462F1030</t>
  </si>
  <si>
    <t>SPDR S&amp;P BIOTECH ETF</t>
  </si>
  <si>
    <t>US78464A8707</t>
  </si>
  <si>
    <t>UBS ETF MSCI EMU SMALL CAP</t>
  </si>
  <si>
    <t>LU0671493277</t>
  </si>
  <si>
    <t>UTILITIES SELECT SECTOR SPDR</t>
  </si>
  <si>
    <t>US81369Y8865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</si>
  <si>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</si>
  <si>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</si>
  <si>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</si>
  <si>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</si>
  <si>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</si>
  <si>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</si>
  <si>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MSCI emerging markets</t>
  </si>
  <si>
    <t>US9220428588</t>
  </si>
  <si>
    <t>VANGUARD S&amp;P 500 ETF</t>
  </si>
  <si>
    <t>US9229083632</t>
  </si>
  <si>
    <t>VANGUARD S&amp;P 500 UCITS ETF</t>
  </si>
  <si>
    <t>IE00B3XXRP09</t>
  </si>
  <si>
    <t>X MSCI CHINA 1C</t>
  </si>
  <si>
    <t>LU0514695690</t>
  </si>
  <si>
    <t>X S&amp;P500 SWAP</t>
  </si>
  <si>
    <t>LU0490618542</t>
  </si>
  <si>
    <t>XTRACKERS MSCI EMERGING MARKET</t>
  </si>
  <si>
    <t>US2330511013</t>
  </si>
  <si>
    <t>XTRACKERS MSCI EUROPE HEDGED E</t>
  </si>
  <si>
    <t>US2330518539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</si>
  <si>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</si>
  <si>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</si>
  <si>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</si>
  <si>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</si>
  <si>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</si>
  <si>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</si>
  <si>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</si>
  <si>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</si>
  <si>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</si>
  <si>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</si>
  <si>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</si>
  <si>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</si>
  <si>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PIMCO INV GRADE CORP BD ETF</t>
  </si>
  <si>
    <t>US72201R8170</t>
  </si>
  <si>
    <t>REAL ESTATE CREDIT GBP</t>
  </si>
  <si>
    <t>GB00B0HW5366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</si>
  <si>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</si>
  <si>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</si>
  <si>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</si>
  <si>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</si>
  <si>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</si>
  <si>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</si>
  <si>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</si>
  <si>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</si>
  <si>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LION 4 Series 7</t>
  </si>
  <si>
    <t>IE00BD2YCK45</t>
  </si>
  <si>
    <t>AA</t>
  </si>
  <si>
    <t>UBS LUX BD USD</t>
  </si>
  <si>
    <t>LU0396367608</t>
  </si>
  <si>
    <t>LION 7 S1</t>
  </si>
  <si>
    <t>IE00B62G6V03</t>
  </si>
  <si>
    <t>AMUNDI PLANET</t>
  </si>
  <si>
    <t>LU1688575437</t>
  </si>
  <si>
    <t>SICAV Santander LatAm Corp Fund</t>
  </si>
  <si>
    <t>LU0363170191</t>
  </si>
  <si>
    <t>EURIZON EASYFND BND HI YL Z</t>
  </si>
  <si>
    <t>LU0335991534</t>
  </si>
  <si>
    <t>Pioneer European HY Bond Fund</t>
  </si>
  <si>
    <t>LU0229386908</t>
  </si>
  <si>
    <t>CS NL GL SEN LO MC</t>
  </si>
  <si>
    <t>LU0635707705</t>
  </si>
  <si>
    <t>FIDELITY US HIGH YD I ACC</t>
  </si>
  <si>
    <t>LU0891474172</t>
  </si>
  <si>
    <t>Guggenheim US Loan Fund</t>
  </si>
  <si>
    <t>IE00BCFKMH92</t>
  </si>
  <si>
    <t>ING US Senior Loans</t>
  </si>
  <si>
    <t>LU0426533492</t>
  </si>
  <si>
    <t>Babson European Bank Loan Fund</t>
  </si>
  <si>
    <t>IE00B6YX4R11</t>
  </si>
  <si>
    <t>LION III EUR C3 ACC</t>
  </si>
  <si>
    <t>IE00B804LV55</t>
  </si>
  <si>
    <t>MONEDA LATAM CORP DEBT D</t>
  </si>
  <si>
    <t>KYG620101306</t>
  </si>
  <si>
    <t>NOMURA US HIGH YLD BD I USD</t>
  </si>
  <si>
    <t>IE00B3RW8498</t>
  </si>
  <si>
    <t>Pioneer Funds US HY</t>
  </si>
  <si>
    <t>LU0132199406</t>
  </si>
  <si>
    <t>Specialist M&amp;G European Class R</t>
  </si>
  <si>
    <t>IE00B95WZM02</t>
  </si>
  <si>
    <t>Cheyne Real Estate Debt Fund Class X</t>
  </si>
  <si>
    <t>XD0461919058</t>
  </si>
  <si>
    <t>NR</t>
  </si>
  <si>
    <t>Neuberger EM LC</t>
  </si>
  <si>
    <t>IE00B9Z1CN71</t>
  </si>
  <si>
    <t>AMUNDI IND MSCI EMU IEC</t>
  </si>
  <si>
    <t>LU0389810994</t>
  </si>
  <si>
    <t>COMGEST GROWTH EUROPE EUR IA</t>
  </si>
  <si>
    <t>IE00B5WN3467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</si>
  <si>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</si>
  <si>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</si>
  <si>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</si>
  <si>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</si>
  <si>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</si>
  <si>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</si>
  <si>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</si>
  <si>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</si>
  <si>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</si>
  <si>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</si>
  <si>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</si>
  <si>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</si>
  <si>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</si>
  <si>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</si>
  <si>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</si>
  <si>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</si>
  <si>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</si>
  <si>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</si>
  <si>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</si>
  <si>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</si>
  <si>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</si>
  <si>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</si>
  <si>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</si>
  <si>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</si>
  <si>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</si>
  <si>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FTSE 100 IDX FUT JUN19</t>
  </si>
  <si>
    <t>XXZ M9</t>
  </si>
  <si>
    <t>ל.ר.</t>
  </si>
  <si>
    <t>S&amp;P500 EMINI FUT JUN19</t>
  </si>
  <si>
    <t>XXESM9</t>
  </si>
  <si>
    <t>SX5E DIVIDEND FUT DEC20</t>
  </si>
  <si>
    <t>XXDEDZ0</t>
  </si>
  <si>
    <t>ערד   4.8%   סדרה    8707</t>
  </si>
  <si>
    <t>98707000</t>
  </si>
  <si>
    <t>ערד   4.8%   סדרה    8710</t>
  </si>
  <si>
    <t>98710100</t>
  </si>
  <si>
    <t>ערד   4.8%   סדרה    8711</t>
  </si>
  <si>
    <t>98711100</t>
  </si>
  <si>
    <t>ערד   4.8%   סדרה   8706</t>
  </si>
  <si>
    <t>98706000</t>
  </si>
  <si>
    <t>ערד   4.8%   סדרה   8708</t>
  </si>
  <si>
    <t>98708000</t>
  </si>
  <si>
    <t>ערד   4.8%   סדרה   8712</t>
  </si>
  <si>
    <t>98712000</t>
  </si>
  <si>
    <t>ערד   4.8%   סדרה  8714</t>
  </si>
  <si>
    <t>98715000</t>
  </si>
  <si>
    <t>ערד   4.8%   סדרה  8730</t>
  </si>
  <si>
    <t>8287302</t>
  </si>
  <si>
    <t>ערד   4.8%   סדרה  8731</t>
  </si>
  <si>
    <t>8287310</t>
  </si>
  <si>
    <t>ערד   4.8%   סדרה  8732</t>
  </si>
  <si>
    <t>8287328</t>
  </si>
  <si>
    <t>ערד   4.8%   סדרה  8733</t>
  </si>
  <si>
    <t>8287336</t>
  </si>
  <si>
    <t>ערד   4.8%   סדרה  8735</t>
  </si>
  <si>
    <t>8287351</t>
  </si>
  <si>
    <t>ערד   4.8%   סדרה  8736</t>
  </si>
  <si>
    <t>8287369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</si>
  <si>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</si>
  <si>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</si>
  <si>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</si>
  <si>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</si>
  <si>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</si>
  <si>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</si>
  <si>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 8705   4.8%</t>
  </si>
  <si>
    <t>98705000</t>
  </si>
  <si>
    <t>ערד  8738 % 4.8  2023</t>
  </si>
  <si>
    <t>98732000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</si>
  <si>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</si>
  <si>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</si>
  <si>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</si>
  <si>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</si>
  <si>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</si>
  <si>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</si>
  <si>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</si>
  <si>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</si>
  <si>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8704 % 4.8</t>
  </si>
  <si>
    <t>98704000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</si>
  <si>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</si>
  <si>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</si>
  <si>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</si>
  <si>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</si>
  <si>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</si>
  <si>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</si>
  <si>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</si>
  <si>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</si>
  <si>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</si>
  <si>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</si>
  <si>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</si>
  <si>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</si>
  <si>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</si>
  <si>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</si>
  <si>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</si>
  <si>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</si>
  <si>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</si>
  <si>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</si>
  <si>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</si>
  <si>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</si>
  <si>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</si>
  <si>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</si>
  <si>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</si>
  <si>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</si>
  <si>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</si>
  <si>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</si>
  <si>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</si>
  <si>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</si>
  <si>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</si>
  <si>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</si>
  <si>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</si>
  <si>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</si>
  <si>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</si>
  <si>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</si>
  <si>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</si>
  <si>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</si>
  <si>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</si>
  <si>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</si>
  <si>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</si>
  <si>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</si>
  <si>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</si>
  <si>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</si>
  <si>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</si>
  <si>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</si>
  <si>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</si>
  <si>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</si>
  <si>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</si>
  <si>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</si>
  <si>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</si>
  <si>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</si>
  <si>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</si>
  <si>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</si>
  <si>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</si>
  <si>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</si>
  <si>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</si>
  <si>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</si>
  <si>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</si>
  <si>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</si>
  <si>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</si>
  <si>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</si>
  <si>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</si>
  <si>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</si>
  <si>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</si>
  <si>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</si>
  <si>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</si>
  <si>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</si>
  <si>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</si>
  <si>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</si>
  <si>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</si>
  <si>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</si>
  <si>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</si>
  <si>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</si>
  <si>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</si>
  <si>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</si>
  <si>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</si>
  <si>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</si>
  <si>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</si>
  <si>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</si>
  <si>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</si>
  <si>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</si>
  <si>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</si>
  <si>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</si>
  <si>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</si>
  <si>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</si>
  <si>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</si>
  <si>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</si>
  <si>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</si>
  <si>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</si>
  <si>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</si>
  <si>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</si>
  <si>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</si>
  <si>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</si>
  <si>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</si>
  <si>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</si>
  <si>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</si>
  <si>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</si>
  <si>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</si>
  <si>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</si>
  <si>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</si>
  <si>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</si>
  <si>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</si>
  <si>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</si>
  <si>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</si>
  <si>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</si>
  <si>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</si>
  <si>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</si>
  <si>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</si>
  <si>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</si>
  <si>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</si>
  <si>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</si>
  <si>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</si>
  <si>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</si>
  <si>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</si>
  <si>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</si>
  <si>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</si>
  <si>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</si>
  <si>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</si>
  <si>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</si>
  <si>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</si>
  <si>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</si>
  <si>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</si>
  <si>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</si>
  <si>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</si>
  <si>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</si>
  <si>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</si>
  <si>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</si>
  <si>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</si>
  <si>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</si>
  <si>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</si>
  <si>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</si>
  <si>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</si>
  <si>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</si>
  <si>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</si>
  <si>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</si>
  <si>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</si>
  <si>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</si>
  <si>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</si>
  <si>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</si>
  <si>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</si>
  <si>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</si>
  <si>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</si>
  <si>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</si>
  <si>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</si>
  <si>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</si>
  <si>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</si>
  <si>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</si>
  <si>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</si>
  <si>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</si>
  <si>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</si>
  <si>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</si>
  <si>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</si>
  <si>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</si>
  <si>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</si>
  <si>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</si>
  <si>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</si>
  <si>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8740  4.8%  2023</t>
  </si>
  <si>
    <t>8287401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</si>
  <si>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</si>
  <si>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</si>
  <si>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</si>
  <si>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</si>
  <si>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</si>
  <si>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</si>
  <si>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</si>
  <si>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</si>
  <si>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</si>
  <si>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</si>
  <si>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</si>
  <si>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</si>
  <si>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</si>
  <si>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</si>
  <si>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</si>
  <si>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</si>
  <si>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</si>
  <si>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</si>
  <si>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</si>
  <si>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</si>
  <si>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</si>
  <si>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</si>
  <si>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</si>
  <si>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</si>
  <si>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</si>
  <si>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</si>
  <si>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</si>
  <si>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</si>
  <si>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</si>
  <si>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</si>
  <si>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</si>
  <si>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</si>
  <si>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</si>
  <si>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</si>
  <si>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</si>
  <si>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</si>
  <si>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</si>
  <si>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</si>
  <si>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</si>
  <si>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</si>
  <si>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</si>
  <si>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</si>
  <si>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</si>
  <si>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</si>
  <si>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</si>
  <si>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</si>
  <si>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</si>
  <si>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ערד סדרה 8810 2029 4.8%</t>
  </si>
  <si>
    <t>71121438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</si>
  <si>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</si>
  <si>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</si>
  <si>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</si>
  <si>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</si>
  <si>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</si>
  <si>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</si>
  <si>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</si>
  <si>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</si>
  <si>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</si>
  <si>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</si>
  <si>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</si>
  <si>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</si>
  <si>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חשמל צמוד 2020   אגח ל.ס</t>
  </si>
  <si>
    <t>6000111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</si>
  <si>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</si>
  <si>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</si>
  <si>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</si>
  <si>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</si>
  <si>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</si>
  <si>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</si>
  <si>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דור גז בעמ 4.95% 5.2020 ל.ס</t>
  </si>
  <si>
    <t>1093491</t>
  </si>
  <si>
    <t>513689059</t>
  </si>
  <si>
    <t>שטרהון נדחה פועלים ג ל.ס 5.75%</t>
  </si>
  <si>
    <t>6620280</t>
  </si>
  <si>
    <t>דור אנרגיה ל.ס.</t>
  </si>
  <si>
    <t>1091578</t>
  </si>
  <si>
    <t>520043878</t>
  </si>
  <si>
    <t>אספיסי אל עד 6.7%   סדרה 2</t>
  </si>
  <si>
    <t>1092774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</si>
  <si>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</si>
  <si>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</si>
  <si>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</si>
  <si>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</si>
  <si>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</si>
  <si>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</si>
  <si>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</si>
  <si>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</si>
  <si>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</si>
  <si>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</si>
  <si>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</si>
  <si>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</si>
  <si>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</si>
  <si>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</si>
  <si>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</si>
  <si>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</si>
  <si>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</si>
  <si>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</si>
  <si>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</si>
  <si>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</si>
  <si>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</si>
  <si>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</si>
  <si>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512475203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</si>
  <si>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</si>
  <si>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</si>
  <si>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</si>
  <si>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</si>
  <si>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</si>
  <si>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</si>
  <si>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</si>
  <si>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</si>
  <si>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</si>
  <si>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TRANSED PARTNERS 3.951 09/50 12/37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</si>
  <si>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</si>
  <si>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</si>
  <si>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</si>
  <si>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</si>
  <si>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</si>
  <si>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</si>
  <si>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צים מניה</t>
  </si>
  <si>
    <t>347283</t>
  </si>
  <si>
    <t>120 Wall Street*</t>
  </si>
  <si>
    <t>330507</t>
  </si>
  <si>
    <t xml:space="preserve"> Michelson Program*</t>
  </si>
  <si>
    <t>1735 MARKET INVESTOR HOLDC MAKEFET*</t>
  </si>
  <si>
    <t>180 Livingston equity*</t>
  </si>
  <si>
    <t>45499</t>
  </si>
  <si>
    <t>240 West 35th Street  mkf*</t>
  </si>
  <si>
    <t>494382</t>
  </si>
  <si>
    <t>820 Washington*</t>
  </si>
  <si>
    <t>330506</t>
  </si>
  <si>
    <t>Adgar Invest and Dev Poland</t>
  </si>
  <si>
    <t>BERO CENTER*</t>
  </si>
  <si>
    <t>330500</t>
  </si>
  <si>
    <t>Data Center Atlanta*</t>
  </si>
  <si>
    <t>330509</t>
  </si>
  <si>
    <t>Edeka 2*</t>
  </si>
  <si>
    <t>330502</t>
  </si>
  <si>
    <t>Eschborn Plaza*</t>
  </si>
  <si>
    <t>Fenwick*</t>
  </si>
  <si>
    <t>330514</t>
  </si>
  <si>
    <t>GLOBAL ENERGY HOLDINGS GROUP</t>
  </si>
  <si>
    <t>US37991A1007</t>
  </si>
  <si>
    <t>Hampton of Town Center  HG 3*</t>
  </si>
  <si>
    <t>MM Texas*</t>
  </si>
  <si>
    <t>386423</t>
  </si>
  <si>
    <t>North LaSalle   HG 4*</t>
  </si>
  <si>
    <t>Project Hush*</t>
  </si>
  <si>
    <t>Rialto Elite Portfolio makefet*</t>
  </si>
  <si>
    <t>508308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</si>
  <si>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</si>
  <si>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</si>
  <si>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</si>
  <si>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</si>
  <si>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</si>
  <si>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</si>
  <si>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</si>
  <si>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</si>
  <si>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</si>
  <si>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</si>
  <si>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 mkf*</t>
  </si>
  <si>
    <t>494381</t>
  </si>
  <si>
    <t>הילטון מלונות</t>
  </si>
  <si>
    <t>סה"כ קרנות השקעה</t>
  </si>
  <si>
    <t>סה"כ קרנות השקעה בישראל</t>
  </si>
  <si>
    <t>Accelmed Medical Partners LP</t>
  </si>
  <si>
    <t>Evergreen V</t>
  </si>
  <si>
    <t>Evolution Venture Capital Fun I</t>
  </si>
  <si>
    <t>Medica III Investments Israel B LP</t>
  </si>
  <si>
    <t>Orbimed Israel Partners II LP</t>
  </si>
  <si>
    <t>Orbimed Israel Partners LP</t>
  </si>
  <si>
    <t>Vertex III Israel Fund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</si>
  <si>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</si>
  <si>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</si>
  <si>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</si>
  <si>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Accelmed Growth Partners LP</t>
  </si>
  <si>
    <t>FIMI ISRAEL OPPORTUNITY 6</t>
  </si>
  <si>
    <t>Fimi Israel Opportunity II</t>
  </si>
  <si>
    <t>Fimi Israel Opportunity IV</t>
  </si>
  <si>
    <t>Fortissimo Capital Fund Israel II</t>
  </si>
  <si>
    <t>Fortissimo Capital Fund Israel III</t>
  </si>
  <si>
    <t>Fortissimo Capital Fund Israel LP</t>
  </si>
  <si>
    <t>Helios Renewable Energy 1*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</si>
  <si>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</si>
  <si>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</si>
  <si>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</si>
  <si>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</si>
  <si>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</si>
  <si>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</si>
  <si>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S.H. SKY 3 L.P</t>
  </si>
  <si>
    <t>S.H. SKY II L.P.s</t>
  </si>
  <si>
    <t>S.H. SKY LP</t>
  </si>
  <si>
    <t>Shamrock Israel Growth Fund LP</t>
  </si>
  <si>
    <t>Tene Growth Capital III PEF</t>
  </si>
  <si>
    <t>TENE GROWTH CAPITAL IV</t>
  </si>
  <si>
    <t>Vintage Migdal Co inv</t>
  </si>
  <si>
    <t>Viola Private Equity I LP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</si>
  <si>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</si>
  <si>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</si>
  <si>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</si>
  <si>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</si>
  <si>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Israel Cleantech Ventures Cayman I A</t>
  </si>
  <si>
    <t>Israel Cleantech Ventures II Israel LP</t>
  </si>
  <si>
    <t>Magma Venture Capital II Israel Fund LP</t>
  </si>
  <si>
    <t>Omega fund lll</t>
  </si>
  <si>
    <t>Strategic Investors Fund IX L.P</t>
  </si>
  <si>
    <t>Strategic Investors Fund VIII LP</t>
  </si>
  <si>
    <t>Vintage Fund of Funds V ACCESS</t>
  </si>
  <si>
    <t>Vintage IX Migdal LP</t>
  </si>
  <si>
    <t>קרנות גידור</t>
  </si>
  <si>
    <t>Cheyne CRECH3/9/15</t>
  </si>
  <si>
    <t>XD0297816635</t>
  </si>
  <si>
    <t>Laurus Cls A Benchmark 2</t>
  </si>
  <si>
    <t>303000003</t>
  </si>
  <si>
    <t>Pond View class B 02/2008</t>
  </si>
  <si>
    <t>XD0038388035</t>
  </si>
  <si>
    <t>Blackstone R E Partners VIII F LP</t>
  </si>
  <si>
    <t>Brookfield Strategic R E Partners II</t>
  </si>
  <si>
    <t>Co Invest Antlia BSREP III</t>
  </si>
  <si>
    <t>E d R Europportunities S.C.A. SICAR</t>
  </si>
  <si>
    <t>Europan Office Incom Venture S.C.A</t>
  </si>
  <si>
    <t>Portfolio EDGE</t>
  </si>
  <si>
    <t>Waterton Residential P V XIII</t>
  </si>
  <si>
    <t xml:space="preserve">  PGCO IV Co mingled Fund SCSP</t>
  </si>
  <si>
    <t>ACE IV*</t>
  </si>
  <si>
    <t>ADLS</t>
  </si>
  <si>
    <t>Advent International GPE VIII A</t>
  </si>
  <si>
    <t>Aksia Capital III LP</t>
  </si>
  <si>
    <t>APCS LP*</t>
  </si>
  <si>
    <t>Apollo Fund IX</t>
  </si>
  <si>
    <t>Apollo Natural Resources Partners II LP</t>
  </si>
  <si>
    <t>Arclight Energy Partners Fund II LP</t>
  </si>
  <si>
    <t>Ares Special Situations Fund IV LP*</t>
  </si>
  <si>
    <t>Argan Capital LP</t>
  </si>
  <si>
    <t>Avista Capital Partners LP</t>
  </si>
  <si>
    <t>Brookfield Capital Partners IV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</si>
  <si>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</si>
  <si>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</si>
  <si>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</si>
  <si>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</si>
  <si>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</si>
  <si>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</t>
  </si>
  <si>
    <t>Core Infrastructure India Fund Pte Ltd</t>
  </si>
  <si>
    <t>CRECH V</t>
  </si>
  <si>
    <t>Dover Street IX LP</t>
  </si>
  <si>
    <t>Esprit Capital I Fund</t>
  </si>
  <si>
    <t>Gavea Investment Fund III LP</t>
  </si>
  <si>
    <t>Gavea Investment Fund IV LP</t>
  </si>
  <si>
    <t>GrafTech Co Invest LP</t>
  </si>
  <si>
    <t>GTCR harbourvest tranche B</t>
  </si>
  <si>
    <t>harbourvest A</t>
  </si>
  <si>
    <t>harbourvest co inv DNLD</t>
  </si>
  <si>
    <t>harbourvest co inv Dwyer</t>
  </si>
  <si>
    <t>Harbourvest co inv perston</t>
  </si>
  <si>
    <t>HarbourVest International V</t>
  </si>
  <si>
    <t>harbourvest part' co inv fund IV</t>
  </si>
  <si>
    <t>harbourvest Sec gridiron</t>
  </si>
  <si>
    <t>HBOS Mezzanine Portfolio</t>
  </si>
  <si>
    <t>HIG harbourvest Tranche B</t>
  </si>
  <si>
    <t>Hunter Acquisition Limited</t>
  </si>
  <si>
    <t>ICGL V</t>
  </si>
  <si>
    <t>IK harbourvest tranche B</t>
  </si>
  <si>
    <t>INCLINE   HARBOURVEST A</t>
  </si>
  <si>
    <t>InfraRed Infrastructure Fund V</t>
  </si>
  <si>
    <t>Insight harbourvest tranche B</t>
  </si>
  <si>
    <t>JP Morgan IIF</t>
  </si>
  <si>
    <t>KCOIV SCS</t>
  </si>
  <si>
    <t>KELSO INVESTMENT ASSOCIATES X   HARB B</t>
  </si>
  <si>
    <t>Klirmark Opportunity Fund II LP</t>
  </si>
  <si>
    <t>Klirmark Opportunity Fund LP</t>
  </si>
  <si>
    <t>LS POWER FUND IV</t>
  </si>
  <si>
    <t>MediFox harbourvest</t>
  </si>
  <si>
    <t>Meridiam Infrastructure Europe III SLP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</si>
  <si>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</si>
  <si>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</si>
  <si>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</si>
  <si>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</si>
  <si>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</si>
  <si>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</si>
  <si>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</si>
  <si>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</si>
  <si>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Olympus Capital Asia III LP</t>
  </si>
  <si>
    <t>ORCC</t>
  </si>
  <si>
    <t>Pamlico capital IV</t>
  </si>
  <si>
    <t>Pantheon Global Secondary Fund VI</t>
  </si>
  <si>
    <t>Patria Private Equity Fund VI</t>
  </si>
  <si>
    <t>PCSIII LP</t>
  </si>
  <si>
    <t>project Celtics</t>
  </si>
  <si>
    <t>Rhone Offshore Partners V LP</t>
  </si>
  <si>
    <t>Rocket Dog L.P</t>
  </si>
  <si>
    <t>SDPIII</t>
  </si>
  <si>
    <t>Selene RMOF</t>
  </si>
  <si>
    <t>Senior Loan Fund I A SLP</t>
  </si>
  <si>
    <t>Silverfleet Capital Partners II LP</t>
  </si>
  <si>
    <t>TDL 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</si>
  <si>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</si>
  <si>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</si>
  <si>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</si>
  <si>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</si>
  <si>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</si>
  <si>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V Europe LP</t>
  </si>
  <si>
    <t>VESTCOM</t>
  </si>
  <si>
    <t>Victoria South American Partners II LP</t>
  </si>
  <si>
    <t>Viola Private Equity II B LP</t>
  </si>
  <si>
    <t>Warburg Pincus China LP</t>
  </si>
  <si>
    <t>WestView IV harbourvest</t>
  </si>
  <si>
    <t>windjammer V har A</t>
  </si>
  <si>
    <t>Infinity I China Fund Israel 2 אופ לס</t>
  </si>
  <si>
    <t>50581</t>
  </si>
  <si>
    <t>REDHILL WARRANT</t>
  </si>
  <si>
    <t>52290</t>
  </si>
  <si>
    <t>₪ / מט"ח</t>
  </si>
  <si>
    <t>פורוורד ש"ח-מט"ח</t>
  </si>
  <si>
    <t>10000090</t>
  </si>
  <si>
    <t>10000062</t>
  </si>
  <si>
    <t>10000058</t>
  </si>
  <si>
    <t>10000071</t>
  </si>
  <si>
    <t>10000118</t>
  </si>
  <si>
    <t>10000098</t>
  </si>
  <si>
    <t>10000135</t>
  </si>
  <si>
    <t>10000055</t>
  </si>
  <si>
    <t>10000078</t>
  </si>
  <si>
    <t>10000140</t>
  </si>
  <si>
    <t>10000141</t>
  </si>
  <si>
    <t>10000143</t>
  </si>
  <si>
    <t>10000151</t>
  </si>
  <si>
    <t>10000148</t>
  </si>
  <si>
    <t>10010972</t>
  </si>
  <si>
    <t>10011348</t>
  </si>
  <si>
    <t>10000765</t>
  </si>
  <si>
    <t>10001176</t>
  </si>
  <si>
    <t>10000019</t>
  </si>
  <si>
    <t>10002739</t>
  </si>
  <si>
    <t>10010937</t>
  </si>
  <si>
    <t>10002792</t>
  </si>
  <si>
    <t>10000021</t>
  </si>
  <si>
    <t>10011308</t>
  </si>
  <si>
    <t>10000641</t>
  </si>
  <si>
    <t>10000476</t>
  </si>
  <si>
    <t>10000433</t>
  </si>
  <si>
    <t>10002729</t>
  </si>
  <si>
    <t>10011287</t>
  </si>
  <si>
    <t>10000565</t>
  </si>
  <si>
    <t>10000650</t>
  </si>
  <si>
    <t>10002808</t>
  </si>
  <si>
    <t>10000512</t>
  </si>
  <si>
    <t>10000616</t>
  </si>
  <si>
    <t>10002854</t>
  </si>
  <si>
    <t>10000584</t>
  </si>
  <si>
    <t>10002748</t>
  </si>
  <si>
    <t>10000404</t>
  </si>
  <si>
    <t>10000333</t>
  </si>
  <si>
    <t>10010981</t>
  </si>
  <si>
    <t>10000524</t>
  </si>
  <si>
    <t>10011142</t>
  </si>
  <si>
    <t>10000580</t>
  </si>
  <si>
    <t>10000682</t>
  </si>
  <si>
    <t>10001871</t>
  </si>
  <si>
    <t>10011107</t>
  </si>
  <si>
    <t>10000100</t>
  </si>
  <si>
    <t>10000411</t>
  </si>
  <si>
    <t>10011151</t>
  </si>
  <si>
    <t>10000583</t>
  </si>
  <si>
    <t>10001869</t>
  </si>
  <si>
    <t>10011256</t>
  </si>
  <si>
    <t>10001260</t>
  </si>
  <si>
    <t>10010916</t>
  </si>
  <si>
    <t>10011012</t>
  </si>
  <si>
    <t>10001305</t>
  </si>
  <si>
    <t>10000670</t>
  </si>
  <si>
    <t>10000517</t>
  </si>
  <si>
    <t>10011027</t>
  </si>
  <si>
    <t>10011423</t>
  </si>
  <si>
    <t>10000631</t>
  </si>
  <si>
    <t>10000608</t>
  </si>
  <si>
    <t>10002713</t>
  </si>
  <si>
    <t>10000775</t>
  </si>
  <si>
    <t>10002637</t>
  </si>
  <si>
    <t>10011062</t>
  </si>
  <si>
    <t>10001129</t>
  </si>
  <si>
    <t>10001890</t>
  </si>
  <si>
    <t>10000165</t>
  </si>
  <si>
    <t>10000651</t>
  </si>
  <si>
    <t>10000662</t>
  </si>
  <si>
    <t>10002821</t>
  </si>
  <si>
    <t>10011052</t>
  </si>
  <si>
    <t>10002777</t>
  </si>
  <si>
    <t>10011054</t>
  </si>
  <si>
    <t>10000410</t>
  </si>
  <si>
    <t>10000044</t>
  </si>
  <si>
    <t>10011161</t>
  </si>
  <si>
    <t>10000088</t>
  </si>
  <si>
    <t>10000865</t>
  </si>
  <si>
    <t>10000674</t>
  </si>
  <si>
    <t>10000740</t>
  </si>
  <si>
    <t>10010970</t>
  </si>
  <si>
    <t>10000508</t>
  </si>
  <si>
    <t>10000053</t>
  </si>
  <si>
    <t>10010912</t>
  </si>
  <si>
    <t>10002775</t>
  </si>
  <si>
    <t>10000074</t>
  </si>
  <si>
    <t>10002721</t>
  </si>
  <si>
    <t>10011183</t>
  </si>
  <si>
    <t>10002833</t>
  </si>
  <si>
    <t>10002044</t>
  </si>
  <si>
    <t>10000397</t>
  </si>
  <si>
    <t>10011379</t>
  </si>
  <si>
    <t>10011271</t>
  </si>
  <si>
    <t>10000534</t>
  </si>
  <si>
    <t>10000575</t>
  </si>
  <si>
    <t>10000739</t>
  </si>
  <si>
    <t>10011013</t>
  </si>
  <si>
    <t>10011338</t>
  </si>
  <si>
    <t>10000091</t>
  </si>
  <si>
    <t>10000689</t>
  </si>
  <si>
    <t>10010998</t>
  </si>
  <si>
    <t>10011035</t>
  </si>
  <si>
    <t>10010902</t>
  </si>
  <si>
    <t>10000792</t>
  </si>
  <si>
    <t>10000496</t>
  </si>
  <si>
    <t>10000860</t>
  </si>
  <si>
    <t>10000095</t>
  </si>
  <si>
    <t>10000085</t>
  </si>
  <si>
    <t>10002736</t>
  </si>
  <si>
    <t>10011363</t>
  </si>
  <si>
    <t>10002674</t>
  </si>
  <si>
    <t>10011108</t>
  </si>
  <si>
    <t>10010996</t>
  </si>
  <si>
    <t>10000035</t>
  </si>
  <si>
    <t>10000037</t>
  </si>
  <si>
    <t>10002746</t>
  </si>
  <si>
    <t>10000164</t>
  </si>
  <si>
    <t>10000862</t>
  </si>
  <si>
    <t>10011397</t>
  </si>
  <si>
    <t>10011336</t>
  </si>
  <si>
    <t>10000416</t>
  </si>
  <si>
    <t>10001178</t>
  </si>
  <si>
    <t>10001935</t>
  </si>
  <si>
    <t>10001149</t>
  </si>
  <si>
    <t>10000926</t>
  </si>
  <si>
    <t>10011060</t>
  </si>
  <si>
    <t>10000377</t>
  </si>
  <si>
    <t>10000068</t>
  </si>
  <si>
    <t>10001334</t>
  </si>
  <si>
    <t>10000781</t>
  </si>
  <si>
    <t>10002034</t>
  </si>
  <si>
    <t>10000406</t>
  </si>
  <si>
    <t>10001164</t>
  </si>
  <si>
    <t>10000073</t>
  </si>
  <si>
    <t>10000010</t>
  </si>
  <si>
    <t>10000738</t>
  </si>
  <si>
    <t>10010910</t>
  </si>
  <si>
    <t>10000444</t>
  </si>
  <si>
    <t>10000952</t>
  </si>
  <si>
    <t>10000424</t>
  </si>
  <si>
    <t>10011019</t>
  </si>
  <si>
    <t>10000635</t>
  </si>
  <si>
    <t>10000156</t>
  </si>
  <si>
    <t>10000749</t>
  </si>
  <si>
    <t>10000142</t>
  </si>
  <si>
    <t>10000539</t>
  </si>
  <si>
    <t>10000219</t>
  </si>
  <si>
    <t>10011361</t>
  </si>
  <si>
    <t>10010896</t>
  </si>
  <si>
    <t>10001209</t>
  </si>
  <si>
    <t>10011312</t>
  </si>
  <si>
    <t>10002038</t>
  </si>
  <si>
    <t>10000093</t>
  </si>
  <si>
    <t>10000764</t>
  </si>
  <si>
    <t>10002664</t>
  </si>
  <si>
    <t>10001119</t>
  </si>
  <si>
    <t>10001191</t>
  </si>
  <si>
    <t>10010920</t>
  </si>
  <si>
    <t>10000596</t>
  </si>
  <si>
    <t>10002830</t>
  </si>
  <si>
    <t>10000171</t>
  </si>
  <si>
    <t>10001886</t>
  </si>
  <si>
    <t>10000343</t>
  </si>
  <si>
    <t>10001958</t>
  </si>
  <si>
    <t>10000638</t>
  </si>
  <si>
    <t>10011359</t>
  </si>
  <si>
    <t>10011367</t>
  </si>
  <si>
    <t>10002835</t>
  </si>
  <si>
    <t>10000372</t>
  </si>
  <si>
    <t>10002691</t>
  </si>
  <si>
    <t>10001170</t>
  </si>
  <si>
    <t>10000150</t>
  </si>
  <si>
    <t>10000499</t>
  </si>
  <si>
    <t>10000629</t>
  </si>
  <si>
    <t>10011117</t>
  </si>
  <si>
    <t>10000672</t>
  </si>
  <si>
    <t>10001196</t>
  </si>
  <si>
    <t>10000104</t>
  </si>
  <si>
    <t>10000015</t>
  </si>
  <si>
    <t>10002652</t>
  </si>
  <si>
    <t>10000146</t>
  </si>
  <si>
    <t>10000620</t>
  </si>
  <si>
    <t>10000423</t>
  </si>
  <si>
    <t>10000497</t>
  </si>
  <si>
    <t>10000770</t>
  </si>
  <si>
    <t>10000077</t>
  </si>
  <si>
    <t>10011227</t>
  </si>
  <si>
    <t>10000079</t>
  </si>
  <si>
    <t>10001959</t>
  </si>
  <si>
    <t>10011056</t>
  </si>
  <si>
    <t>10000594</t>
  </si>
  <si>
    <t>10000454</t>
  </si>
  <si>
    <t>10002794</t>
  </si>
  <si>
    <t>10010865</t>
  </si>
  <si>
    <t>10002634</t>
  </si>
  <si>
    <t>10000627</t>
  </si>
  <si>
    <t>10000082</t>
  </si>
  <si>
    <t>10001997</t>
  </si>
  <si>
    <t>10002831</t>
  </si>
  <si>
    <t>10002647</t>
  </si>
  <si>
    <t>10000604</t>
  </si>
  <si>
    <t>10011272</t>
  </si>
  <si>
    <t>10011149</t>
  </si>
  <si>
    <t>10000006</t>
  </si>
  <si>
    <t>10000727</t>
  </si>
  <si>
    <t>10011106</t>
  </si>
  <si>
    <t>10011213</t>
  </si>
  <si>
    <t>10001213</t>
  </si>
  <si>
    <t>10000644</t>
  </si>
  <si>
    <t>10001996</t>
  </si>
  <si>
    <t>10001932</t>
  </si>
  <si>
    <t>10002047</t>
  </si>
  <si>
    <t>10000660</t>
  </si>
  <si>
    <t>10011021</t>
  </si>
  <si>
    <t>10011218</t>
  </si>
  <si>
    <t>10000038</t>
  </si>
  <si>
    <t>10001826</t>
  </si>
  <si>
    <t>10000597</t>
  </si>
  <si>
    <t>10011383</t>
  </si>
  <si>
    <t>10001914</t>
  </si>
  <si>
    <t>10002599</t>
  </si>
  <si>
    <t>10001241</t>
  </si>
  <si>
    <t>10000456</t>
  </si>
  <si>
    <t>10001133</t>
  </si>
  <si>
    <t>10002622</t>
  </si>
  <si>
    <t>10001806</t>
  </si>
  <si>
    <t>10000435</t>
  </si>
  <si>
    <t>10000072</t>
  </si>
  <si>
    <t>10011017</t>
  </si>
  <si>
    <t>10000684</t>
  </si>
  <si>
    <t>10002851</t>
  </si>
  <si>
    <t>10000577</t>
  </si>
  <si>
    <t>10002826</t>
  </si>
  <si>
    <t>10000431</t>
  </si>
  <si>
    <t>10000013</t>
  </si>
  <si>
    <t>10010922</t>
  </si>
  <si>
    <t>10000024</t>
  </si>
  <si>
    <t>10002852</t>
  </si>
  <si>
    <t>10011104</t>
  </si>
  <si>
    <t>10000371</t>
  </si>
  <si>
    <t>10001221</t>
  </si>
  <si>
    <t>10011136</t>
  </si>
  <si>
    <t>10000585</t>
  </si>
  <si>
    <t>10011347</t>
  </si>
  <si>
    <t>10000649</t>
  </si>
  <si>
    <t>10000535</t>
  </si>
  <si>
    <t>10001173</t>
  </si>
  <si>
    <t>10000603</t>
  </si>
  <si>
    <t>10002725</t>
  </si>
  <si>
    <t>10011357</t>
  </si>
  <si>
    <t>10011330</t>
  </si>
  <si>
    <t>10000056</t>
  </si>
  <si>
    <t>10000693</t>
  </si>
  <si>
    <t>10000080</t>
  </si>
  <si>
    <t>10011123</t>
  </si>
  <si>
    <t>10011121</t>
  </si>
  <si>
    <t>10002750</t>
  </si>
  <si>
    <t>10002731</t>
  </si>
  <si>
    <t>10000864</t>
  </si>
  <si>
    <t>10000418</t>
  </si>
  <si>
    <t>10002053</t>
  </si>
  <si>
    <t>10011153</t>
  </si>
  <si>
    <t>10000795</t>
  </si>
  <si>
    <t>10000841</t>
  </si>
  <si>
    <t>10000699</t>
  </si>
  <si>
    <t>10000438</t>
  </si>
  <si>
    <t>10000516</t>
  </si>
  <si>
    <t>10000776</t>
  </si>
  <si>
    <t>10000819</t>
  </si>
  <si>
    <t>10000621</t>
  </si>
  <si>
    <t>10000646</t>
  </si>
  <si>
    <t>10001158</t>
  </si>
  <si>
    <t>10000897</t>
  </si>
  <si>
    <t>10000691</t>
  </si>
  <si>
    <t>10001239</t>
  </si>
  <si>
    <t>10011119</t>
  </si>
  <si>
    <t>10002843</t>
  </si>
  <si>
    <t>10000408</t>
  </si>
  <si>
    <t>10000067</t>
  </si>
  <si>
    <t>10001226</t>
  </si>
  <si>
    <t>10000384</t>
  </si>
  <si>
    <t>10000570</t>
  </si>
  <si>
    <t>10011015</t>
  </si>
  <si>
    <t>10000778</t>
  </si>
  <si>
    <t>10002837</t>
  </si>
  <si>
    <t>10001187</t>
  </si>
  <si>
    <t>10001875</t>
  </si>
  <si>
    <t>10011381</t>
  </si>
  <si>
    <t>10000942</t>
  </si>
  <si>
    <t>10001349</t>
  </si>
  <si>
    <t>10002727</t>
  </si>
  <si>
    <t>10000005</t>
  </si>
  <si>
    <t>10011029</t>
  </si>
  <si>
    <t>10011007</t>
  </si>
  <si>
    <t>10000017</t>
  </si>
  <si>
    <t>10000025</t>
  </si>
  <si>
    <t>10011181</t>
  </si>
  <si>
    <t>10011345</t>
  </si>
  <si>
    <t>10000004</t>
  </si>
  <si>
    <t>10001956</t>
  </si>
  <si>
    <t>10001828</t>
  </si>
  <si>
    <t>10002036</t>
  </si>
  <si>
    <t>10000767</t>
  </si>
  <si>
    <t>10010968</t>
  </si>
  <si>
    <t>10000899</t>
  </si>
  <si>
    <t>10002693</t>
  </si>
  <si>
    <t>10000111</t>
  </si>
  <si>
    <t>10001867</t>
  </si>
  <si>
    <t>10000697</t>
  </si>
  <si>
    <t>10000002</t>
  </si>
  <si>
    <t>10000206</t>
  </si>
  <si>
    <t>10000931</t>
  </si>
  <si>
    <t>10001166</t>
  </si>
  <si>
    <t>10002827</t>
  </si>
  <si>
    <t>10000683</t>
  </si>
  <si>
    <t>10000751</t>
  </si>
  <si>
    <t>10000680</t>
  </si>
  <si>
    <t>10000880</t>
  </si>
  <si>
    <t>10001203</t>
  </si>
  <si>
    <t>10011058</t>
  </si>
  <si>
    <t>10001171</t>
  </si>
  <si>
    <t>10011265</t>
  </si>
  <si>
    <t>10000027</t>
  </si>
  <si>
    <t>10011145</t>
  </si>
  <si>
    <t>10000339</t>
  </si>
  <si>
    <t>10001873</t>
  </si>
  <si>
    <t>10000023</t>
  </si>
  <si>
    <t>10000393</t>
  </si>
  <si>
    <t>10000413</t>
  </si>
  <si>
    <t>10000866</t>
  </si>
  <si>
    <t>10000701</t>
  </si>
  <si>
    <t>10002624</t>
  </si>
  <si>
    <t>10011215</t>
  </si>
  <si>
    <t>10001151</t>
  </si>
  <si>
    <t>10000446</t>
  </si>
  <si>
    <t>10011399</t>
  </si>
  <si>
    <t>10000350</t>
  </si>
  <si>
    <t>10000696</t>
  </si>
  <si>
    <t>10010918</t>
  </si>
  <si>
    <t>10000506</t>
  </si>
  <si>
    <t>10001884</t>
  </si>
  <si>
    <t>10000664</t>
  </si>
  <si>
    <t>10000746</t>
  </si>
  <si>
    <t>10000466</t>
  </si>
  <si>
    <t>10000647</t>
  </si>
  <si>
    <t>10001109</t>
  </si>
  <si>
    <t>10011430</t>
  </si>
  <si>
    <t>10011429</t>
  </si>
  <si>
    <t>10000706</t>
  </si>
  <si>
    <t>10002062</t>
  </si>
  <si>
    <t>10000447</t>
  </si>
  <si>
    <t>10000099</t>
  </si>
  <si>
    <t>10000419</t>
  </si>
  <si>
    <t>10000710</t>
  </si>
  <si>
    <t>10000704</t>
  </si>
  <si>
    <t>10000545</t>
  </si>
  <si>
    <t>10000615</t>
  </si>
  <si>
    <t>10000057</t>
  </si>
  <si>
    <t>10002864</t>
  </si>
  <si>
    <t>10011440</t>
  </si>
  <si>
    <t>10000102</t>
  </si>
  <si>
    <t>10000059</t>
  </si>
  <si>
    <t>10001215</t>
  </si>
  <si>
    <t>10000716</t>
  </si>
  <si>
    <t>10011446</t>
  </si>
  <si>
    <t>10001217</t>
  </si>
  <si>
    <t>10002868</t>
  </si>
  <si>
    <t>10000723</t>
  </si>
  <si>
    <t>10000421</t>
  </si>
  <si>
    <t>10001372</t>
  </si>
  <si>
    <t>10002074</t>
  </si>
  <si>
    <t>10011448</t>
  </si>
  <si>
    <t>10000066</t>
  </si>
  <si>
    <t>10011455</t>
  </si>
  <si>
    <t>10002080</t>
  </si>
  <si>
    <t>10000173</t>
  </si>
  <si>
    <t>10011461</t>
  </si>
  <si>
    <t>10011463</t>
  </si>
  <si>
    <t>10001220</t>
  </si>
  <si>
    <t>10002876</t>
  </si>
  <si>
    <t>10001381</t>
  </si>
  <si>
    <t>10000763</t>
  </si>
  <si>
    <t>10000242</t>
  </si>
  <si>
    <t>10000070</t>
  </si>
  <si>
    <t>10002754</t>
  </si>
  <si>
    <t>10000969</t>
  </si>
  <si>
    <t>10011465</t>
  </si>
  <si>
    <t>10002084</t>
  </si>
  <si>
    <t>10011474</t>
  </si>
  <si>
    <t>10011472</t>
  </si>
  <si>
    <t>10002762</t>
  </si>
  <si>
    <t>10011476</t>
  </si>
  <si>
    <t>10000075</t>
  </si>
  <si>
    <t>10001227</t>
  </si>
  <si>
    <t>10011479</t>
  </si>
  <si>
    <t>10002089</t>
  </si>
  <si>
    <t>10000253</t>
  </si>
  <si>
    <t>10001387</t>
  </si>
  <si>
    <t>10002091</t>
  </si>
  <si>
    <t>10000771</t>
  </si>
  <si>
    <t>10011482</t>
  </si>
  <si>
    <t>10002883</t>
  </si>
  <si>
    <t>10000977</t>
  </si>
  <si>
    <t>10002098</t>
  </si>
  <si>
    <t>10002886</t>
  </si>
  <si>
    <t>10000717</t>
  </si>
  <si>
    <t>10000987</t>
  </si>
  <si>
    <t>10011490</t>
  </si>
  <si>
    <t>10000786</t>
  </si>
  <si>
    <t>10000989</t>
  </si>
  <si>
    <t>10000263</t>
  </si>
  <si>
    <t>10002102</t>
  </si>
  <si>
    <t>10011492</t>
  </si>
  <si>
    <t>10001399</t>
  </si>
  <si>
    <t>10000789</t>
  </si>
  <si>
    <t>10000719</t>
  </si>
  <si>
    <t>10000788</t>
  </si>
  <si>
    <t>10002768</t>
  </si>
  <si>
    <t>10000101</t>
  </si>
  <si>
    <t>10002105</t>
  </si>
  <si>
    <t>10000728</t>
  </si>
  <si>
    <t>10001405</t>
  </si>
  <si>
    <t>10000107</t>
  </si>
  <si>
    <t>10002898</t>
  </si>
  <si>
    <t>10011504</t>
  </si>
  <si>
    <t>10000731</t>
  </si>
  <si>
    <t>10000458</t>
  </si>
  <si>
    <t>10002771</t>
  </si>
  <si>
    <t>10001001</t>
  </si>
  <si>
    <t>10000797</t>
  </si>
  <si>
    <t>10002773</t>
  </si>
  <si>
    <t>10011507</t>
  </si>
  <si>
    <t>10011513</t>
  </si>
  <si>
    <t>10011509</t>
  </si>
  <si>
    <t>10011511</t>
  </si>
  <si>
    <t>10000269</t>
  </si>
  <si>
    <t>10011519</t>
  </si>
  <si>
    <t>10000799</t>
  </si>
  <si>
    <t>10002902</t>
  </si>
  <si>
    <t>10002109</t>
  </si>
  <si>
    <t>10000271</t>
  </si>
  <si>
    <t>10001003</t>
  </si>
  <si>
    <t>10011515</t>
  </si>
  <si>
    <t>10001231</t>
  </si>
  <si>
    <t>10000556</t>
  </si>
  <si>
    <t>10001409</t>
  </si>
  <si>
    <t>10000801</t>
  </si>
  <si>
    <t>10001005</t>
  </si>
  <si>
    <t>10011517</t>
  </si>
  <si>
    <t>10002904</t>
  </si>
  <si>
    <t>10000273</t>
  </si>
  <si>
    <t>10011524</t>
  </si>
  <si>
    <t>10001411</t>
  </si>
  <si>
    <t>10002905</t>
  </si>
  <si>
    <t>10000108</t>
  </si>
  <si>
    <t>10011520</t>
  </si>
  <si>
    <t>10000804</t>
  </si>
  <si>
    <t>10011523</t>
  </si>
  <si>
    <t>10002907</t>
  </si>
  <si>
    <t>10000174</t>
  </si>
  <si>
    <t>10011521</t>
  </si>
  <si>
    <t>10002906</t>
  </si>
  <si>
    <t>10011526</t>
  </si>
  <si>
    <t>10011525</t>
  </si>
  <si>
    <t>10011522</t>
  </si>
  <si>
    <t>10001410</t>
  </si>
  <si>
    <t>פורוורד מט"ח-מט"ח</t>
  </si>
  <si>
    <t>10000707</t>
  </si>
  <si>
    <t>10000936</t>
  </si>
  <si>
    <t>10002046</t>
  </si>
  <si>
    <t>10000199</t>
  </si>
  <si>
    <t>10000947</t>
  </si>
  <si>
    <t>10011239</t>
  </si>
  <si>
    <t>10000891</t>
  </si>
  <si>
    <t>10000943</t>
  </si>
  <si>
    <t>10002688</t>
  </si>
  <si>
    <t>10000226</t>
  </si>
  <si>
    <t>10000162</t>
  </si>
  <si>
    <t>10001347</t>
  </si>
  <si>
    <t>10000832</t>
  </si>
  <si>
    <t>10011410</t>
  </si>
  <si>
    <t>10002815</t>
  </si>
  <si>
    <t>10002766</t>
  </si>
  <si>
    <t>10000145</t>
  </si>
  <si>
    <t>10000049</t>
  </si>
  <si>
    <t>10011295</t>
  </si>
  <si>
    <t>10001325</t>
  </si>
  <si>
    <t>10000661</t>
  </si>
  <si>
    <t>10000160</t>
  </si>
  <si>
    <t>10001335</t>
  </si>
  <si>
    <t>10002019</t>
  </si>
  <si>
    <t>10000905</t>
  </si>
  <si>
    <t>10011131</t>
  </si>
  <si>
    <t>10002730</t>
  </si>
  <si>
    <t>10000178</t>
  </si>
  <si>
    <t>10011103</t>
  </si>
  <si>
    <t>10002741</t>
  </si>
  <si>
    <t>10000676</t>
  </si>
  <si>
    <t>10002733</t>
  </si>
  <si>
    <t>10000180</t>
  </si>
  <si>
    <t>10000733</t>
  </si>
  <si>
    <t>10002735</t>
  </si>
  <si>
    <t>10001985</t>
  </si>
  <si>
    <t>10000097</t>
  </si>
  <si>
    <t>10000743</t>
  </si>
  <si>
    <t>10000157</t>
  </si>
  <si>
    <t>10000667</t>
  </si>
  <si>
    <t>10000041</t>
  </si>
  <si>
    <t>10001923</t>
  </si>
  <si>
    <t>10002813</t>
  </si>
  <si>
    <t>10000857</t>
  </si>
  <si>
    <t>10002685</t>
  </si>
  <si>
    <t>10000934</t>
  </si>
  <si>
    <t>10000851</t>
  </si>
  <si>
    <t>10000605</t>
  </si>
  <si>
    <t>10000869</t>
  </si>
  <si>
    <t>10002859</t>
  </si>
  <si>
    <t>10011262</t>
  </si>
  <si>
    <t>10001253</t>
  </si>
  <si>
    <t>10001219</t>
  </si>
  <si>
    <t>10001342</t>
  </si>
  <si>
    <t>10000158</t>
  </si>
  <si>
    <t>10001978</t>
  </si>
  <si>
    <t>10011389</t>
  </si>
  <si>
    <t>10000737</t>
  </si>
  <si>
    <t>10011369</t>
  </si>
  <si>
    <t>10001311</t>
  </si>
  <si>
    <t>10000595</t>
  </si>
  <si>
    <t>10002842</t>
  </si>
  <si>
    <t>10002832</t>
  </si>
  <si>
    <t>10000721</t>
  </si>
  <si>
    <t>10000745</t>
  </si>
  <si>
    <t>10001352</t>
  </si>
  <si>
    <t>10000215</t>
  </si>
  <si>
    <t>10000168</t>
  </si>
  <si>
    <t>10002054</t>
  </si>
  <si>
    <t>10002659</t>
  </si>
  <si>
    <t>10011127</t>
  </si>
  <si>
    <t>10002021</t>
  </si>
  <si>
    <t>10001974</t>
  </si>
  <si>
    <t>10001189</t>
  </si>
  <si>
    <t>10002676</t>
  </si>
  <si>
    <t>10000915</t>
  </si>
  <si>
    <t>10000782</t>
  </si>
  <si>
    <t>10002718</t>
  </si>
  <si>
    <t>10011260</t>
  </si>
  <si>
    <t>10000918</t>
  </si>
  <si>
    <t>10011232</t>
  </si>
  <si>
    <t>10000034</t>
  </si>
  <si>
    <t>10000945</t>
  </si>
  <si>
    <t>10002041</t>
  </si>
  <si>
    <t>10001963</t>
  </si>
  <si>
    <t>10001358</t>
  </si>
  <si>
    <t>10002661</t>
  </si>
  <si>
    <t>10000541</t>
  </si>
  <si>
    <t>10002683</t>
  </si>
  <si>
    <t>10000223</t>
  </si>
  <si>
    <t>10011229</t>
  </si>
  <si>
    <t>10001200</t>
  </si>
  <si>
    <t>10001951</t>
  </si>
  <si>
    <t>10011325</t>
  </si>
  <si>
    <t>10002802</t>
  </si>
  <si>
    <t>10011208</t>
  </si>
  <si>
    <t>10002699</t>
  </si>
  <si>
    <t>10000929</t>
  </si>
  <si>
    <t>10011245</t>
  </si>
  <si>
    <t>10002055</t>
  </si>
  <si>
    <t>10011210</t>
  </si>
  <si>
    <t>10002761</t>
  </si>
  <si>
    <t>10011366</t>
  </si>
  <si>
    <t>10002681</t>
  </si>
  <si>
    <t>10000169</t>
  </si>
  <si>
    <t>10000195</t>
  </si>
  <si>
    <t>10002037</t>
  </si>
  <si>
    <t>10000213</t>
  </si>
  <si>
    <t>10001321</t>
  </si>
  <si>
    <t>10011201</t>
  </si>
  <si>
    <t>10011172</t>
  </si>
  <si>
    <t>10000207</t>
  </si>
  <si>
    <t>10000211</t>
  </si>
  <si>
    <t>10000828</t>
  </si>
  <si>
    <t>10002828</t>
  </si>
  <si>
    <t>10011196</t>
  </si>
  <si>
    <t>10011316</t>
  </si>
  <si>
    <t>10001223</t>
  </si>
  <si>
    <t>10002737</t>
  </si>
  <si>
    <t>10011355</t>
  </si>
  <si>
    <t>10001354</t>
  </si>
  <si>
    <t>10000611</t>
  </si>
  <si>
    <t>10002056</t>
  </si>
  <si>
    <t>10000735</t>
  </si>
  <si>
    <t>10002728</t>
  </si>
  <si>
    <t>10001353</t>
  </si>
  <si>
    <t>10002696</t>
  </si>
  <si>
    <t>10002769</t>
  </si>
  <si>
    <t>10011249</t>
  </si>
  <si>
    <t>10002666</t>
  </si>
  <si>
    <t>10011203</t>
  </si>
  <si>
    <t>10011293</t>
  </si>
  <si>
    <t>10000913</t>
  </si>
  <si>
    <t>10011205</t>
  </si>
  <si>
    <t>10011185</t>
  </si>
  <si>
    <t>10000729</t>
  </si>
  <si>
    <t>10011158</t>
  </si>
  <si>
    <t>10011404</t>
  </si>
  <si>
    <t>10011198</t>
  </si>
  <si>
    <t>10002003</t>
  </si>
  <si>
    <t>10011254</t>
  </si>
  <si>
    <t>10001283</t>
  </si>
  <si>
    <t>10002705</t>
  </si>
  <si>
    <t>10002692</t>
  </si>
  <si>
    <t>10002694</t>
  </si>
  <si>
    <t>10002849</t>
  </si>
  <si>
    <t>10011112</t>
  </si>
  <si>
    <t>10011251</t>
  </si>
  <si>
    <t>10002788</t>
  </si>
  <si>
    <t>10002824</t>
  </si>
  <si>
    <t>10011323</t>
  </si>
  <si>
    <t>10000940</t>
  </si>
  <si>
    <t>10002043</t>
  </si>
  <si>
    <t>10011147</t>
  </si>
  <si>
    <t>10002716</t>
  </si>
  <si>
    <t>10001953</t>
  </si>
  <si>
    <t>10000690</t>
  </si>
  <si>
    <t>10000598</t>
  </si>
  <si>
    <t>10011408</t>
  </si>
  <si>
    <t>10011235</t>
  </si>
  <si>
    <t>10000581</t>
  </si>
  <si>
    <t>10000589</t>
  </si>
  <si>
    <t>10000209</t>
  </si>
  <si>
    <t>10000221</t>
  </si>
  <si>
    <t>10000826</t>
  </si>
  <si>
    <t>10000138</t>
  </si>
  <si>
    <t>10011187</t>
  </si>
  <si>
    <t>10000877</t>
  </si>
  <si>
    <t>10001949</t>
  </si>
  <si>
    <t>10000695</t>
  </si>
  <si>
    <t>10000946</t>
  </si>
  <si>
    <t>10011124</t>
  </si>
  <si>
    <t>10001323</t>
  </si>
  <si>
    <t>10011189</t>
  </si>
  <si>
    <t>10002840</t>
  </si>
  <si>
    <t>10011351</t>
  </si>
  <si>
    <t>10000201</t>
  </si>
  <si>
    <t>10000700</t>
  </si>
  <si>
    <t>10011247</t>
  </si>
  <si>
    <t>10011297</t>
  </si>
  <si>
    <t>10011139</t>
  </si>
  <si>
    <t>10011174</t>
  </si>
  <si>
    <t>10002845</t>
  </si>
  <si>
    <t>10001270</t>
  </si>
  <si>
    <t>10011417</t>
  </si>
  <si>
    <t>10000439</t>
  </si>
  <si>
    <t>10001340</t>
  </si>
  <si>
    <t>10000163</t>
  </si>
  <si>
    <t>10002857</t>
  </si>
  <si>
    <t>10011343</t>
  </si>
  <si>
    <t>10001918</t>
  </si>
  <si>
    <t>10000220</t>
  </si>
  <si>
    <t>10000744</t>
  </si>
  <si>
    <t>10011406</t>
  </si>
  <si>
    <t>10001939</t>
  </si>
  <si>
    <t>10011353</t>
  </si>
  <si>
    <t>10011270</t>
  </si>
  <si>
    <t>10011428</t>
  </si>
  <si>
    <t>10011431</t>
  </si>
  <si>
    <t>10001360</t>
  </si>
  <si>
    <t>10000748</t>
  </si>
  <si>
    <t>10000227</t>
  </si>
  <si>
    <t>10002066</t>
  </si>
  <si>
    <t>10001363</t>
  </si>
  <si>
    <t>10002068</t>
  </si>
  <si>
    <t>10000752</t>
  </si>
  <si>
    <t>10011435</t>
  </si>
  <si>
    <t>10000957</t>
  </si>
  <si>
    <t>10000231</t>
  </si>
  <si>
    <t>10000755</t>
  </si>
  <si>
    <t>10001366</t>
  </si>
  <si>
    <t>10011438</t>
  </si>
  <si>
    <t>10011442</t>
  </si>
  <si>
    <t>10011444</t>
  </si>
  <si>
    <t>10002749</t>
  </si>
  <si>
    <t>10000237</t>
  </si>
  <si>
    <t>10000964</t>
  </si>
  <si>
    <t>10002078</t>
  </si>
  <si>
    <t>10001375</t>
  </si>
  <si>
    <t>10011451</t>
  </si>
  <si>
    <t>10011453</t>
  </si>
  <si>
    <t>10002076</t>
  </si>
  <si>
    <t>10002871</t>
  </si>
  <si>
    <t>10000422</t>
  </si>
  <si>
    <t>10002082</t>
  </si>
  <si>
    <t>10001379</t>
  </si>
  <si>
    <t>10000761</t>
  </si>
  <si>
    <t>10000967</t>
  </si>
  <si>
    <t>10002874</t>
  </si>
  <si>
    <t>10011457</t>
  </si>
  <si>
    <t>10002751</t>
  </si>
  <si>
    <t>10011459</t>
  </si>
  <si>
    <t>10000766</t>
  </si>
  <si>
    <t>10002759</t>
  </si>
  <si>
    <t>10000245</t>
  </si>
  <si>
    <t>10000972</t>
  </si>
  <si>
    <t>10000250</t>
  </si>
  <si>
    <t>10002884</t>
  </si>
  <si>
    <t>10011483</t>
  </si>
  <si>
    <t>10000981</t>
  </si>
  <si>
    <t>10001389</t>
  </si>
  <si>
    <t>10002092</t>
  </si>
  <si>
    <t>10002093</t>
  </si>
  <si>
    <t>10000979</t>
  </si>
  <si>
    <t>10000774</t>
  </si>
  <si>
    <t>10000980</t>
  </si>
  <si>
    <t>10000256</t>
  </si>
  <si>
    <t>10000773</t>
  </si>
  <si>
    <t>10000255</t>
  </si>
  <si>
    <t>10002764</t>
  </si>
  <si>
    <t>10002763</t>
  </si>
  <si>
    <t>10000983</t>
  </si>
  <si>
    <t>10002888</t>
  </si>
  <si>
    <t>10000260</t>
  </si>
  <si>
    <t>10000986</t>
  </si>
  <si>
    <t>10011485</t>
  </si>
  <si>
    <t>10001392</t>
  </si>
  <si>
    <t>10000780</t>
  </si>
  <si>
    <t>10000258</t>
  </si>
  <si>
    <t>10001396</t>
  </si>
  <si>
    <t>10001394</t>
  </si>
  <si>
    <t>10002095</t>
  </si>
  <si>
    <t>10002890</t>
  </si>
  <si>
    <t>10002097</t>
  </si>
  <si>
    <t>10002100</t>
  </si>
  <si>
    <t>10011488</t>
  </si>
  <si>
    <t>10002892</t>
  </si>
  <si>
    <t>10000784</t>
  </si>
  <si>
    <t>10000264</t>
  </si>
  <si>
    <t>10011493</t>
  </si>
  <si>
    <t>10000991</t>
  </si>
  <si>
    <t>10002894</t>
  </si>
  <si>
    <t>10002103</t>
  </si>
  <si>
    <t>10000265</t>
  </si>
  <si>
    <t>10000791</t>
  </si>
  <si>
    <t>10001400</t>
  </si>
  <si>
    <t>10011496</t>
  </si>
  <si>
    <t>10011494</t>
  </si>
  <si>
    <t>10002893</t>
  </si>
  <si>
    <t>10000790</t>
  </si>
  <si>
    <t>10000992</t>
  </si>
  <si>
    <t>10011495</t>
  </si>
  <si>
    <t>10000990</t>
  </si>
  <si>
    <t>10001401</t>
  </si>
  <si>
    <t>10000266</t>
  </si>
  <si>
    <t>10011500</t>
  </si>
  <si>
    <t>10002895</t>
  </si>
  <si>
    <t>10000995</t>
  </si>
  <si>
    <t>10011502</t>
  </si>
  <si>
    <t>10002104</t>
  </si>
  <si>
    <t>10011501</t>
  </si>
  <si>
    <t>10000994</t>
  </si>
  <si>
    <t>10011498</t>
  </si>
  <si>
    <t>10001402</t>
  </si>
  <si>
    <t>10002896</t>
  </si>
  <si>
    <t>10001229</t>
  </si>
  <si>
    <t>10000549</t>
  </si>
  <si>
    <t>10000105</t>
  </si>
  <si>
    <t>10000722</t>
  </si>
  <si>
    <t>10000551</t>
  </si>
  <si>
    <t>10000619</t>
  </si>
  <si>
    <t>10000426</t>
  </si>
  <si>
    <t>10000726</t>
  </si>
  <si>
    <t>10001007</t>
  </si>
  <si>
    <t>10001413</t>
  </si>
  <si>
    <t>10002111</t>
  </si>
  <si>
    <t>10000803</t>
  </si>
  <si>
    <t>10000275</t>
  </si>
  <si>
    <t>496761</t>
  </si>
  <si>
    <t>PANTH IV   X F CDO</t>
  </si>
  <si>
    <t>XS0276075198</t>
  </si>
  <si>
    <t>שכבת הון</t>
  </si>
  <si>
    <t>מרקורי CDO</t>
  </si>
  <si>
    <t>USG6006AAA90</t>
  </si>
  <si>
    <t/>
  </si>
  <si>
    <t>פרנק שווצרי</t>
  </si>
  <si>
    <t>דולר ניו-זילנד</t>
  </si>
  <si>
    <t>כתר נורבגי</t>
  </si>
  <si>
    <t>רובל רוסי</t>
  </si>
  <si>
    <t>פועלים סהר</t>
  </si>
  <si>
    <t>בנק דיסקונט לישראל בע"מ</t>
  </si>
  <si>
    <t>30111000</t>
  </si>
  <si>
    <t>בנק הפועלים בע"מ</t>
  </si>
  <si>
    <t>30012000</t>
  </si>
  <si>
    <t>34112000</t>
  </si>
  <si>
    <t>30112000</t>
  </si>
  <si>
    <t>בנק לאומי לישראל בע"מ</t>
  </si>
  <si>
    <t>34110000</t>
  </si>
  <si>
    <t>30010000</t>
  </si>
  <si>
    <t>30110000</t>
  </si>
  <si>
    <t>בנק מזרחי טפחות בע"מ</t>
  </si>
  <si>
    <t>30120000</t>
  </si>
  <si>
    <t>30011000</t>
  </si>
  <si>
    <t>יו בנק</t>
  </si>
  <si>
    <t>30026000</t>
  </si>
  <si>
    <t>32095000</t>
  </si>
  <si>
    <t>30395000</t>
  </si>
  <si>
    <t>31012000</t>
  </si>
  <si>
    <t>30212000</t>
  </si>
  <si>
    <t>31112000</t>
  </si>
  <si>
    <t>32012000</t>
  </si>
  <si>
    <t>31712000</t>
  </si>
  <si>
    <t>30312000</t>
  </si>
  <si>
    <t>30810000</t>
  </si>
  <si>
    <t>34010000</t>
  </si>
  <si>
    <t>32010000</t>
  </si>
  <si>
    <t>34510000</t>
  </si>
  <si>
    <t>32610000</t>
  </si>
  <si>
    <t>30710000</t>
  </si>
  <si>
    <t>30210000</t>
  </si>
  <si>
    <t>30310000</t>
  </si>
  <si>
    <t>31710000</t>
  </si>
  <si>
    <t>31110000</t>
  </si>
  <si>
    <t>31210000</t>
  </si>
  <si>
    <t>31010000</t>
  </si>
  <si>
    <t>31720000</t>
  </si>
  <si>
    <t>32020000</t>
  </si>
  <si>
    <t>30320000</t>
  </si>
  <si>
    <t>31120000</t>
  </si>
  <si>
    <t>31111000</t>
  </si>
  <si>
    <t>30311000</t>
  </si>
  <si>
    <t>32011000</t>
  </si>
  <si>
    <t>31126000</t>
  </si>
  <si>
    <t>31026000</t>
  </si>
  <si>
    <t>30826000</t>
  </si>
  <si>
    <t>31226000</t>
  </si>
  <si>
    <t>30726000</t>
  </si>
  <si>
    <t>30326000</t>
  </si>
  <si>
    <t>32026000</t>
  </si>
  <si>
    <t>31726000</t>
  </si>
  <si>
    <t>30226000</t>
  </si>
  <si>
    <t>UBS</t>
  </si>
  <si>
    <t>31091000</t>
  </si>
  <si>
    <t>Aa3</t>
  </si>
  <si>
    <t>MOODY'S</t>
  </si>
  <si>
    <t>31191000</t>
  </si>
  <si>
    <t>30791000</t>
  </si>
  <si>
    <t>32791000</t>
  </si>
  <si>
    <t>31291000</t>
  </si>
  <si>
    <t>32091000</t>
  </si>
  <si>
    <t>30391000</t>
  </si>
  <si>
    <t>30991000</t>
  </si>
  <si>
    <t>32291000</t>
  </si>
  <si>
    <t>דולר סינגפורי</t>
  </si>
  <si>
    <t>32691000</t>
  </si>
  <si>
    <t>30891000</t>
  </si>
  <si>
    <t>31791000</t>
  </si>
  <si>
    <t>30291000</t>
  </si>
  <si>
    <t>דירוג פנימי</t>
  </si>
  <si>
    <t>מ.בטחון סחיר לאומי</t>
  </si>
  <si>
    <t>75001121</t>
  </si>
  <si>
    <t>פק מרווח בטחון לאומי</t>
  </si>
  <si>
    <t>75001127</t>
  </si>
  <si>
    <t>לא</t>
  </si>
  <si>
    <t>AA+</t>
  </si>
  <si>
    <t>שעבוד פוליסות ב.חיים - לא צמוד</t>
  </si>
  <si>
    <t>333360107</t>
  </si>
  <si>
    <t>שעבוד פוליסות ב.חיים - מדד מחירים לצרכן7891</t>
  </si>
  <si>
    <t>333360307</t>
  </si>
  <si>
    <t>כן</t>
  </si>
  <si>
    <t>AA-</t>
  </si>
  <si>
    <t>D</t>
  </si>
  <si>
    <t>אדנים 2022 6.2%</t>
  </si>
  <si>
    <t>7252844</t>
  </si>
  <si>
    <t>אדנים 2028 5.65%</t>
  </si>
  <si>
    <t>7252851</t>
  </si>
  <si>
    <t>בנק הפועלים 6</t>
  </si>
  <si>
    <t>6626253</t>
  </si>
  <si>
    <t>בנק הפועלים פקדון</t>
  </si>
  <si>
    <t>6620405</t>
  </si>
  <si>
    <t>בנק הפועלים פקדון 2019 %4.8</t>
  </si>
  <si>
    <t>6620538</t>
  </si>
  <si>
    <t>בנק מזרחי 5.51% 5/2023</t>
  </si>
  <si>
    <t>טפחות פקדון 2029 5.75%</t>
  </si>
  <si>
    <t>6682264</t>
  </si>
  <si>
    <t>משכן 2021 5.25%</t>
  </si>
  <si>
    <t>6477178</t>
  </si>
  <si>
    <t>משכן 2028 5.6%</t>
  </si>
  <si>
    <t>6477574</t>
  </si>
  <si>
    <t>פועלים 2024 5.1%</t>
  </si>
  <si>
    <t>6620264</t>
  </si>
  <si>
    <t>פועלים 26/5/2018 5</t>
  </si>
  <si>
    <t>6626394</t>
  </si>
  <si>
    <t>פועלים פקדון 5.05%</t>
  </si>
  <si>
    <t>6620447</t>
  </si>
  <si>
    <t>פועלים פקדון 5.05% 2027</t>
  </si>
  <si>
    <t>6620512</t>
  </si>
  <si>
    <t>אוצר השלטון 2022 6.5%</t>
  </si>
  <si>
    <t>6396220</t>
  </si>
  <si>
    <t>אוצר השלטון 2023 6.2%</t>
  </si>
  <si>
    <t>6396329</t>
  </si>
  <si>
    <t>ירושלים 2022 6.3%</t>
  </si>
  <si>
    <t>7265499</t>
  </si>
  <si>
    <t>נדלן קרית הלאום</t>
  </si>
  <si>
    <t>31/12/2018</t>
  </si>
  <si>
    <t>השכרה</t>
  </si>
  <si>
    <t>ישראל גלילי 3, ראשון לציון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</si>
  <si>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</si>
  <si>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</si>
  <si>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</si>
  <si>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</si>
  <si>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</si>
  <si>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</si>
  <si>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קניון הזהב ראשלצ</t>
  </si>
  <si>
    <t>קניון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</si>
  <si>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</si>
  <si>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</si>
  <si>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</si>
  <si>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</si>
  <si>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</si>
  <si>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</si>
  <si>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</si>
  <si>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</si>
  <si>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</si>
  <si>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</si>
  <si>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</si>
  <si>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</si>
  <si>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</si>
  <si>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</si>
  <si>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</si>
  <si>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</si>
  <si>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</si>
  <si>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</si>
  <si>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</si>
  <si>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</si>
  <si>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</si>
  <si>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</si>
  <si>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</si>
  <si>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רוטשילד 1 תא</t>
  </si>
  <si>
    <t>רוטשילד 1, תל אביב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</si>
  <si>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</si>
  <si>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</si>
  <si>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</si>
  <si>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</si>
  <si>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סופר פארם בת ים</t>
  </si>
  <si>
    <t>שד העצמאות 67, בת ים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</si>
  <si>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</si>
  <si>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</si>
  <si>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</si>
  <si>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</si>
  <si>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</si>
  <si>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</si>
  <si>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</si>
  <si>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</si>
  <si>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</si>
  <si>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</si>
  <si>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</si>
  <si>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</si>
  <si>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</si>
  <si>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</si>
  <si>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בית גהה</t>
  </si>
  <si>
    <t>אפעל 15, קריית אריה, פתח תקוה</t>
  </si>
  <si>
    <t>נדלן מגדלי הסיבים פת-עלות-לא מניב</t>
  </si>
  <si>
    <t>נדלן פסגות ירושלים</t>
  </si>
  <si>
    <t>מרכז מסחרי, שכונת רוממה, ירושלים</t>
  </si>
  <si>
    <t>קרדן אן.וי אגח ב חש 2/18</t>
  </si>
  <si>
    <t>1143270</t>
  </si>
  <si>
    <t>שטר הון לאומי 6.2% 2019</t>
  </si>
  <si>
    <t>שטר הון נדחה פועלים לס (סד ד)</t>
  </si>
  <si>
    <t>6620233</t>
  </si>
  <si>
    <t>דיסקונט שטרי הון נדחים  סדב</t>
  </si>
  <si>
    <t>דרך ארץ   חוב נחות</t>
  </si>
  <si>
    <t>90150100</t>
  </si>
  <si>
    <t>90150200</t>
  </si>
  <si>
    <t>Citymark Building*</t>
  </si>
  <si>
    <t>גורם 111</t>
  </si>
  <si>
    <t>גורם 80</t>
  </si>
  <si>
    <t>גורם 98</t>
  </si>
  <si>
    <t>גורם 105</t>
  </si>
  <si>
    <t>גורם 119</t>
  </si>
  <si>
    <t>גורם 47</t>
  </si>
  <si>
    <t>גורם 43</t>
  </si>
  <si>
    <t>גורם 113</t>
  </si>
  <si>
    <t>גורם 104</t>
  </si>
  <si>
    <t>גורם 97</t>
  </si>
  <si>
    <t>גורם 125</t>
  </si>
  <si>
    <t>גורם 112</t>
  </si>
  <si>
    <t>גורם 128</t>
  </si>
  <si>
    <t>גורם 124</t>
  </si>
  <si>
    <t>גורם 87</t>
  </si>
  <si>
    <t>סה"כ יתרות התחייבות להשקעה</t>
  </si>
  <si>
    <t>סה"כ בחו"ל</t>
  </si>
  <si>
    <t>Accelmed growth partners</t>
  </si>
  <si>
    <t>Accelmed I</t>
  </si>
  <si>
    <t>ANATOMY 2</t>
  </si>
  <si>
    <t>ANATOMY I</t>
  </si>
  <si>
    <t>FIMI 6</t>
  </si>
  <si>
    <t>Fortissimo Capital Fund I - makefet</t>
  </si>
  <si>
    <t>Helios Renewable Energy 1</t>
  </si>
  <si>
    <t>NOY 2 co-investment Ashalim plot A</t>
  </si>
  <si>
    <t>NOY 2 infra &amp; energy investment LP</t>
  </si>
  <si>
    <t>Orbimed  II</t>
  </si>
  <si>
    <t>Orbimed Israel Partners I</t>
  </si>
  <si>
    <t>Reality III</t>
  </si>
  <si>
    <t>Shamrock Israel Growth I</t>
  </si>
  <si>
    <t>Sky I</t>
  </si>
  <si>
    <t>Sky II</t>
  </si>
  <si>
    <t>sky III</t>
  </si>
  <si>
    <t>Tene Growth II- Qnergy</t>
  </si>
  <si>
    <t>Tene Growth III</t>
  </si>
  <si>
    <t>Vintage fund of funds ISRAEL V</t>
  </si>
  <si>
    <t>ACE IV</t>
  </si>
  <si>
    <t xml:space="preserve">ADLS </t>
  </si>
  <si>
    <t>ADLS  co-inv</t>
  </si>
  <si>
    <t>Advent</t>
  </si>
  <si>
    <t>apollo natural pesources partners II</t>
  </si>
  <si>
    <t>ARES private credit solutions</t>
  </si>
  <si>
    <t>Ares Special Situations Fund IV</t>
  </si>
  <si>
    <t>Argan Capital L.P</t>
  </si>
  <si>
    <t>Astorg VII</t>
  </si>
  <si>
    <t>Avista Capital Partners L.P</t>
  </si>
  <si>
    <t>Blackstone RE VIII</t>
  </si>
  <si>
    <t>Blackstone Real Estate Partners IX</t>
  </si>
  <si>
    <t>Bluebay SLFI</t>
  </si>
  <si>
    <t>Brookfield  RE  II</t>
  </si>
  <si>
    <t>Brookfield Capital Partners V</t>
  </si>
  <si>
    <t>brookfield III</t>
  </si>
  <si>
    <t>Court Square IV</t>
  </si>
  <si>
    <t>Crescent mezzanine VII</t>
  </si>
  <si>
    <t>EC1 ADLS  co-inv</t>
  </si>
  <si>
    <t>Enlight</t>
  </si>
  <si>
    <t>Fortissimo Capital Fund II</t>
  </si>
  <si>
    <t>Fortissimo Capital Fund III</t>
  </si>
  <si>
    <t>Gavea III</t>
  </si>
  <si>
    <t>Gavea IV</t>
  </si>
  <si>
    <t>Graph Tech Brookfield</t>
  </si>
  <si>
    <t>HARBOURVEST A AE II</t>
  </si>
  <si>
    <t>HARBOURVEST co-inv preston</t>
  </si>
  <si>
    <t>harbourvest DOVER</t>
  </si>
  <si>
    <t>harbourvest part' co inv fund IV (Tranche B)</t>
  </si>
  <si>
    <t>harbourvest ח-ן מנוהל</t>
  </si>
  <si>
    <t>IFM GIF</t>
  </si>
  <si>
    <t>incline</t>
  </si>
  <si>
    <t>Israel Cleantech Ventures II</t>
  </si>
  <si>
    <t>Kartesia Credit Opportunities IV SCS</t>
  </si>
  <si>
    <t>KELSO INVESTMENT ASSOCIATES X - HARB B</t>
  </si>
  <si>
    <t>Klirmark Opportunity I</t>
  </si>
  <si>
    <t>Klirmark Opportunity II</t>
  </si>
  <si>
    <t>KOTAK- CIIF I</t>
  </si>
  <si>
    <t>meridiam III</t>
  </si>
  <si>
    <t>Migdal-HarbourVes project Draco</t>
  </si>
  <si>
    <t>Migdal-HarbourVest 2016 Fund L.P. (Tranche B)</t>
  </si>
  <si>
    <t>Migdal-HarbourVest Project Saxa</t>
  </si>
  <si>
    <t>Olympus Capital Asia III L.P</t>
  </si>
  <si>
    <t>OWL ROCK</t>
  </si>
  <si>
    <t>Patria VI</t>
  </si>
  <si>
    <t>Permira</t>
  </si>
  <si>
    <t>PGCO IV Co-mingled Fund SCSP</t>
  </si>
  <si>
    <t>Rhone Capital Partners V</t>
  </si>
  <si>
    <t>Rothschild Real Estate</t>
  </si>
  <si>
    <t>Selene -mak</t>
  </si>
  <si>
    <t>Silverfleet II</t>
  </si>
  <si>
    <t>Sun Capital Partners  harbourvest B</t>
  </si>
  <si>
    <t>SVB</t>
  </si>
  <si>
    <t>SVB IX</t>
  </si>
  <si>
    <t xml:space="preserve">TDLIV </t>
  </si>
  <si>
    <t>Tene Growth II</t>
  </si>
  <si>
    <t>THOMA BRAVO</t>
  </si>
  <si>
    <t>TPG ASIA VII L.P</t>
  </si>
  <si>
    <t>Trilantic capital partners V</t>
  </si>
  <si>
    <t>VICTORIA I</t>
  </si>
  <si>
    <t>Vintage Fund of Funds (access) V</t>
  </si>
  <si>
    <t>Vintage Migdal Co-investment</t>
  </si>
  <si>
    <t>Viola PE II LP</t>
  </si>
  <si>
    <t>Warburg Pincus China I</t>
  </si>
  <si>
    <t>waterton</t>
  </si>
  <si>
    <t xml:space="preserve">WSREDII </t>
  </si>
  <si>
    <t xml:space="preserve"> SDP III</t>
  </si>
  <si>
    <t>פורוורד ריבית</t>
  </si>
  <si>
    <t>מובטחות משכנתא- גורם 01</t>
  </si>
  <si>
    <t>בבטחונות אחרים - גורם 80</t>
  </si>
  <si>
    <t>בבטחונות אחרים - גורם 114</t>
  </si>
  <si>
    <t>בבטחונות אחרים-גורם 7</t>
  </si>
  <si>
    <t>בבטחונות אחרים-גורם 28*</t>
  </si>
  <si>
    <t>בבטחונות אחרים - גורם 94</t>
  </si>
  <si>
    <t>בבטחונות אחרים - גורם 29</t>
  </si>
  <si>
    <t>בבטחונות אחרים-גורם 29</t>
  </si>
  <si>
    <t>בבטחונות אחרים - גורם 111</t>
  </si>
  <si>
    <t>בבטחונות אחרים-גורם 41</t>
  </si>
  <si>
    <t>בבטחונות אחרים - גורם 41</t>
  </si>
  <si>
    <t>בבטחונות אחרים-גורם 75</t>
  </si>
  <si>
    <t>בבטחונות אחרים - גורם 69</t>
  </si>
  <si>
    <t>בבטחונות אחרים-גורם 26</t>
  </si>
  <si>
    <t>בבטחונות אחרים גורם 26</t>
  </si>
  <si>
    <t>בבטחונות אחרים - גורם 37</t>
  </si>
  <si>
    <t>בבטחונות אחרים-גורם 35</t>
  </si>
  <si>
    <t>בבטחונות אחרים-גורם 63</t>
  </si>
  <si>
    <t>בבטחונות אחרים-גורם 33</t>
  </si>
  <si>
    <t>בבטחונות אחרים - גורם 89</t>
  </si>
  <si>
    <t>בבטחונות אחרים-גורם 105</t>
  </si>
  <si>
    <t>בבטחונות אחרים-גורם 62</t>
  </si>
  <si>
    <t>בבטחונות אחרים - גורם 40</t>
  </si>
  <si>
    <t>בבטחונות אחרים-גורם 64</t>
  </si>
  <si>
    <t>בבטחונות אחרים - גורם 81</t>
  </si>
  <si>
    <t>בבטחונות אחרים-גורם 43</t>
  </si>
  <si>
    <t>בבטחונות אחרים - גורם 43</t>
  </si>
  <si>
    <t>בבטחונות אחרים - גורם 96</t>
  </si>
  <si>
    <t>בבטחונות אחרים - גורם 38</t>
  </si>
  <si>
    <t>בבטחונות אחרים - גורם 98*</t>
  </si>
  <si>
    <t>בבטחונות אחרים-גורם 38</t>
  </si>
  <si>
    <t>בבטחונות אחרים - גורם 76</t>
  </si>
  <si>
    <t>בבטחונות אחרים - גורם 30</t>
  </si>
  <si>
    <t>בבטחונות אחרים - גורם 47</t>
  </si>
  <si>
    <t>בבטחונות אחרים-גורם 78</t>
  </si>
  <si>
    <t>בבטחונות אחרים-גורם 77</t>
  </si>
  <si>
    <t>בבטחונות אחרים-גורם 103</t>
  </si>
  <si>
    <t>בבטחונות אחרים - גורם 104</t>
  </si>
  <si>
    <t>בבטחונות אחרים - גורם 90</t>
  </si>
  <si>
    <t>בבטחונות אחרים-גורם 70</t>
  </si>
  <si>
    <t>בבטחונות אחרים - גורם 14*</t>
  </si>
  <si>
    <t>בשיעבוד כלי רכב - גורם 68</t>
  </si>
  <si>
    <t>בשיעבוד כלי רכב-גורם 01</t>
  </si>
  <si>
    <t>בבטחונות אחרים - גורם 115*</t>
  </si>
  <si>
    <t>בבטחונות אחרים - גורם 102</t>
  </si>
  <si>
    <t>בבטחונות אחרים-גורם 108</t>
  </si>
  <si>
    <t>בבטחונות אחרים-גורם 106</t>
  </si>
  <si>
    <t>בבטחונות אחרים-גורם 84</t>
  </si>
  <si>
    <t>בבטחונות אחרים - גורם 117</t>
  </si>
  <si>
    <t>בבטחונות אחרים-גורם 109</t>
  </si>
  <si>
    <t>בבטחונות אחרים-גורם 121</t>
  </si>
  <si>
    <t>בבטחונות אחרים - גורם 97</t>
  </si>
  <si>
    <t>בבטחונות אחרים-גורם 110</t>
  </si>
  <si>
    <t>בבטחונות אחרים - גורם 118</t>
  </si>
  <si>
    <t>בבטחונות אחרים - גורם 126</t>
  </si>
  <si>
    <t>בבטחונות אחרים - גורם 100</t>
  </si>
  <si>
    <t>בבטחונות אחרים - גורם 125</t>
  </si>
  <si>
    <t>בבטחונות אחרים - גורם 112</t>
  </si>
  <si>
    <t>בבטחונות אחרים - גורם 107</t>
  </si>
  <si>
    <t>בבטחונות אחרים - גורם 88</t>
  </si>
  <si>
    <t>בבטחונות אחרים - גורם 122</t>
  </si>
  <si>
    <t>בבטחונות אחרים - גורם 127</t>
  </si>
  <si>
    <t>בבטחונות אחרים - גורם 91</t>
  </si>
  <si>
    <t>בבטחונות אחרים - גורם 86</t>
  </si>
  <si>
    <t>בבטחונות אחרים - גורם 101</t>
  </si>
  <si>
    <t>בבטחונות אחרים - גורם 124</t>
  </si>
  <si>
    <t>בבטחונות אחרים - גורם 123</t>
  </si>
  <si>
    <t>בבטחונות אחרים - גורם 79</t>
  </si>
  <si>
    <t>בבטחונות אחרים - גורם 120</t>
  </si>
  <si>
    <t>בבטחונות אחרים - גורם 87</t>
  </si>
  <si>
    <t>בבטחונות אחרים - גורם 129</t>
  </si>
  <si>
    <t>בבטחונות אחרים - גורם 130</t>
  </si>
  <si>
    <t>בבטחונות אחרים - גורם 61</t>
  </si>
  <si>
    <t>בבטחונות אחרים - גורם 131</t>
  </si>
  <si>
    <t>בבטחונות אחרים - גורם 119</t>
  </si>
  <si>
    <t>בבטחונות אחרים - גורם 132</t>
  </si>
  <si>
    <t>בבטחונות אחרים - גורם 133</t>
  </si>
  <si>
    <t>בבטחונות אחרים - גורם 134</t>
  </si>
  <si>
    <t>בבטחונות אחרים - גורם 135</t>
  </si>
  <si>
    <t>גורם 07</t>
  </si>
  <si>
    <t>פח"ק/פר"י</t>
  </si>
  <si>
    <t>35195000</t>
  </si>
  <si>
    <t>כתר נורווגי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</si>
</sst>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  <numFmt numFmtId="170" formatCode="dd/mm/yyyy;@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8" fillId="0" borderId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166" fontId="14" fillId="0" borderId="0" applyFill="0" applyBorder="0" applyProtection="0">
      <alignment horizontal="right"/>
    </xf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218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right" vertical="center" wrapText="1" indent="2" readingOrder="2"/>
    </xf>
    <xf numFmtId="0" fontId="24" fillId="3" borderId="0" xfId="0" applyFont="1" applyFill="1" applyAlignment="1">
      <alignment horizontal="right" indent="2" readingOrder="2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0" xfId="0" applyFont="1" applyFill="1"/>
    <xf numFmtId="0" fontId="23" fillId="6" borderId="0" xfId="0" applyFont="1" applyFill="1" applyAlignment="1">
      <alignment horizontal="center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5" fillId="0" borderId="0" xfId="7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49" fontId="16" fillId="2" borderId="13" xfId="7" applyNumberFormat="1" applyFont="1" applyFill="1" applyBorder="1" applyAlignment="1">
      <alignment horizontal="center" vertical="center" wrapText="1" readingOrder="2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6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0" fontId="30" fillId="0" borderId="0" xfId="0" applyFont="1" applyFill="1" applyBorder="1" applyAlignment="1">
      <alignment horizontal="right" indent="4"/>
    </xf>
    <xf numFmtId="0" fontId="30" fillId="0" borderId="0" xfId="0" applyFont="1" applyFill="1" applyBorder="1" applyAlignment="1">
      <alignment horizontal="right" indent="3"/>
    </xf>
    <xf numFmtId="4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167" fontId="29" fillId="0" borderId="28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14" fontId="30" fillId="0" borderId="0" xfId="0" applyNumberFormat="1" applyFont="1" applyFill="1" applyBorder="1" applyAlignment="1">
      <alignment horizontal="right"/>
    </xf>
    <xf numFmtId="168" fontId="30" fillId="0" borderId="0" xfId="0" applyNumberFormat="1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/>
    </xf>
    <xf numFmtId="0" fontId="29" fillId="0" borderId="30" xfId="0" applyFont="1" applyFill="1" applyBorder="1" applyAlignment="1">
      <alignment horizontal="right" indent="1"/>
    </xf>
    <xf numFmtId="0" fontId="29" fillId="0" borderId="30" xfId="0" applyFont="1" applyFill="1" applyBorder="1" applyAlignment="1">
      <alignment horizontal="right" indent="2"/>
    </xf>
    <xf numFmtId="0" fontId="30" fillId="0" borderId="30" xfId="0" applyFont="1" applyFill="1" applyBorder="1" applyAlignment="1">
      <alignment horizontal="right" indent="3"/>
    </xf>
    <xf numFmtId="0" fontId="30" fillId="0" borderId="30" xfId="0" applyFont="1" applyFill="1" applyBorder="1" applyAlignment="1">
      <alignment horizontal="right" indent="2"/>
    </xf>
    <xf numFmtId="0" fontId="8" fillId="0" borderId="0" xfId="0" applyFont="1" applyAlignment="1">
      <alignment horizontal="right"/>
    </xf>
    <xf numFmtId="164" fontId="7" fillId="0" borderId="31" xfId="13" applyFont="1" applyBorder="1" applyAlignment="1">
      <alignment horizontal="right"/>
    </xf>
    <xf numFmtId="10" fontId="7" fillId="0" borderId="31" xfId="14" applyNumberFormat="1" applyFont="1" applyBorder="1" applyAlignment="1">
      <alignment horizontal="center"/>
    </xf>
    <xf numFmtId="2" fontId="7" fillId="0" borderId="31" xfId="7" applyNumberFormat="1" applyFont="1" applyBorder="1" applyAlignment="1">
      <alignment horizontal="right"/>
    </xf>
    <xf numFmtId="169" fontId="7" fillId="0" borderId="31" xfId="7" applyNumberFormat="1" applyFont="1" applyBorder="1" applyAlignment="1">
      <alignment horizontal="center"/>
    </xf>
    <xf numFmtId="0" fontId="29" fillId="0" borderId="32" xfId="0" applyFont="1" applyFill="1" applyBorder="1" applyAlignment="1">
      <alignment horizontal="right"/>
    </xf>
    <xf numFmtId="0" fontId="29" fillId="0" borderId="32" xfId="0" applyNumberFormat="1" applyFont="1" applyFill="1" applyBorder="1" applyAlignment="1">
      <alignment horizontal="right"/>
    </xf>
    <xf numFmtId="4" fontId="29" fillId="0" borderId="32" xfId="0" applyNumberFormat="1" applyFont="1" applyFill="1" applyBorder="1" applyAlignment="1">
      <alignment horizontal="right"/>
    </xf>
    <xf numFmtId="10" fontId="29" fillId="0" borderId="3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167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3"/>
    </xf>
    <xf numFmtId="10" fontId="30" fillId="0" borderId="0" xfId="14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right"/>
    </xf>
    <xf numFmtId="0" fontId="7" fillId="0" borderId="33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3" fillId="0" borderId="0" xfId="16" applyFont="1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70" fontId="0" fillId="0" borderId="0" xfId="0" applyNumberFormat="1" applyFont="1" applyFill="1" applyAlignment="1">
      <alignment horizontal="right" readingOrder="1"/>
    </xf>
    <xf numFmtId="10" fontId="7" fillId="0" borderId="31" xfId="14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10" fontId="32" fillId="0" borderId="0" xfId="0" applyNumberFormat="1" applyFont="1" applyFill="1"/>
    <xf numFmtId="0" fontId="6" fillId="0" borderId="0" xfId="0" applyFont="1" applyFill="1" applyAlignment="1">
      <alignment horizontal="center" readingOrder="2"/>
    </xf>
    <xf numFmtId="0" fontId="3" fillId="0" borderId="0" xfId="0" applyFont="1" applyFill="1" applyBorder="1" applyAlignment="1">
      <alignment horizontal="right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25" fillId="0" borderId="0" xfId="7" applyFont="1" applyAlignment="1">
      <alignment horizontal="right"/>
    </xf>
    <xf numFmtId="0" fontId="25" fillId="0" borderId="0" xfId="7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3"/>
    </xf>
    <xf numFmtId="4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Alignment="1">
      <alignment horizontal="right"/>
    </xf>
    <xf numFmtId="0" fontId="29" fillId="0" borderId="0" xfId="24" applyFont="1" applyFill="1" applyBorder="1" applyAlignment="1">
      <alignment horizontal="right" indent="2"/>
    </xf>
    <xf numFmtId="0" fontId="29" fillId="0" borderId="0" xfId="24" applyNumberFormat="1" applyFont="1" applyFill="1" applyBorder="1" applyAlignment="1">
      <alignment horizontal="right"/>
    </xf>
    <xf numFmtId="4" fontId="29" fillId="0" borderId="0" xfId="24" applyNumberFormat="1" applyFont="1" applyFill="1" applyBorder="1" applyAlignment="1">
      <alignment horizontal="right"/>
    </xf>
    <xf numFmtId="10" fontId="29" fillId="0" borderId="0" xfId="24" applyNumberFormat="1" applyFont="1" applyFill="1" applyBorder="1" applyAlignment="1">
      <alignment horizontal="right"/>
    </xf>
    <xf numFmtId="0" fontId="30" fillId="0" borderId="0" xfId="24" applyFont="1" applyFill="1" applyBorder="1" applyAlignment="1">
      <alignment horizontal="right" indent="3"/>
    </xf>
    <xf numFmtId="0" fontId="30" fillId="0" borderId="0" xfId="24" applyNumberFormat="1" applyFont="1" applyFill="1" applyBorder="1" applyAlignment="1">
      <alignment horizontal="right"/>
    </xf>
    <xf numFmtId="49" fontId="30" fillId="0" borderId="0" xfId="24" applyNumberFormat="1" applyFont="1" applyFill="1" applyBorder="1" applyAlignment="1">
      <alignment horizontal="right"/>
    </xf>
    <xf numFmtId="167" fontId="30" fillId="0" borderId="0" xfId="24" applyNumberFormat="1" applyFont="1" applyFill="1" applyBorder="1" applyAlignment="1">
      <alignment horizontal="right"/>
    </xf>
    <xf numFmtId="4" fontId="30" fillId="0" borderId="0" xfId="24" applyNumberFormat="1" applyFont="1" applyFill="1" applyBorder="1" applyAlignment="1">
      <alignment horizontal="right"/>
    </xf>
    <xf numFmtId="10" fontId="30" fillId="0" borderId="0" xfId="24" applyNumberFormat="1" applyFont="1" applyFill="1" applyBorder="1" applyAlignment="1">
      <alignment horizontal="right"/>
    </xf>
    <xf numFmtId="4" fontId="6" fillId="0" borderId="0" xfId="0" applyNumberFormat="1" applyFont="1" applyFill="1" applyAlignment="1">
      <alignment horizontal="center"/>
    </xf>
    <xf numFmtId="0" fontId="9" fillId="2" borderId="17" xfId="7" applyFont="1" applyFill="1" applyBorder="1" applyAlignment="1">
      <alignment horizontal="center" vertical="center" wrapText="1"/>
    </xf>
    <xf numFmtId="0" fontId="9" fillId="2" borderId="18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 readingOrder="2"/>
    </xf>
    <xf numFmtId="0" fontId="9" fillId="2" borderId="25" xfId="0" applyFont="1" applyFill="1" applyBorder="1" applyAlignment="1">
      <alignment horizontal="center" vertical="center" wrapText="1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18" fillId="0" borderId="20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0" fontId="22" fillId="2" borderId="21" xfId="0" applyFont="1" applyFill="1" applyBorder="1" applyAlignment="1">
      <alignment horizontal="center" vertical="center" wrapText="1" readingOrder="2"/>
    </xf>
    <xf numFmtId="0" fontId="18" fillId="0" borderId="22" xfId="0" applyFont="1" applyBorder="1" applyAlignment="1">
      <alignment horizontal="center" readingOrder="2"/>
    </xf>
    <xf numFmtId="0" fontId="18" fillId="0" borderId="23" xfId="0" applyFont="1" applyBorder="1" applyAlignment="1">
      <alignment horizontal="center" readingOrder="2"/>
    </xf>
    <xf numFmtId="0" fontId="7" fillId="0" borderId="0" xfId="0" applyFont="1" applyFill="1" applyAlignment="1">
      <alignment horizontal="right" readingOrder="2"/>
    </xf>
    <xf numFmtId="0" fontId="22" fillId="2" borderId="22" xfId="0" applyFont="1" applyFill="1" applyBorder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2"/>
    </xf>
    <xf numFmtId="0" fontId="9" fillId="2" borderId="21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</cellXfs>
  <cellStyles count="25">
    <cellStyle name="Comma" xfId="13" builtinId="3"/>
    <cellStyle name="Comma 2" xfId="1"/>
    <cellStyle name="Comma 2 2" xfId="17"/>
    <cellStyle name="Comma 3" xfId="16"/>
    <cellStyle name="Currency [0] _1" xfId="2"/>
    <cellStyle name="Hyperlink 2" xfId="3"/>
    <cellStyle name="Normal" xfId="0" builtinId="0"/>
    <cellStyle name="Normal 10 2" xfId="15"/>
    <cellStyle name="Normal 10 2 2" xfId="23"/>
    <cellStyle name="Normal 11" xfId="4"/>
    <cellStyle name="Normal 11 2" xfId="18"/>
    <cellStyle name="Normal 2" xfId="5"/>
    <cellStyle name="Normal 2 2" xfId="19"/>
    <cellStyle name="Normal 26" xfId="24"/>
    <cellStyle name="Normal 3" xfId="6"/>
    <cellStyle name="Normal 3 2" xfId="20"/>
    <cellStyle name="Normal 4" xfId="12"/>
    <cellStyle name="Normal_2007-16618" xfId="7"/>
    <cellStyle name="Percent" xfId="14" builtinId="5"/>
    <cellStyle name="Percent 2" xfId="8"/>
    <cellStyle name="Percent 2 2" xfId="21"/>
    <cellStyle name="Percent 3" xfId="22"/>
    <cellStyle name="Text" xfId="9"/>
    <cellStyle name="Total" xfId="10"/>
    <cellStyle name="היפר-קישור" xfId="11" builtinId="8"/>
  </cellStyles>
  <dxfs count="1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F66"/>
  <sheetViews>
    <sheetView rightToLeft="1" tabSelected="1" topLeftCell="A25" workbookViewId="0">
      <selection activeCell="G42" sqref="G42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6" width="6.7109375" style="9" customWidth="1"/>
    <col min="7" max="7" width="9.5703125" style="9" customWidth="1"/>
    <col min="8" max="8" width="6.140625" style="9" customWidth="1"/>
    <col min="9" max="10" width="5.7109375" style="9" customWidth="1"/>
    <col min="11" max="11" width="6.85546875" style="9" customWidth="1"/>
    <col min="12" max="12" width="6.42578125" style="9" customWidth="1"/>
    <col min="13" max="13" width="6.7109375" style="9" customWidth="1"/>
    <col min="14" max="14" width="7.28515625" style="9" customWidth="1"/>
    <col min="15" max="26" width="5.7109375" style="9" customWidth="1"/>
    <col min="27" max="16384" width="9.140625" style="9"/>
  </cols>
  <sheetData>
    <row r="1" spans="1:6">
      <c r="B1" s="56" t="s">
        <v>196</v>
      </c>
      <c r="C1" s="77" t="s" vm="1">
        <v>276</v>
      </c>
    </row>
    <row r="2" spans="1:6">
      <c r="B2" s="56" t="s">
        <v>195</v>
      </c>
      <c r="C2" s="77" t="s">
        <v>277</v>
      </c>
    </row>
    <row r="3" spans="1:6">
      <c r="B3" s="56" t="s">
        <v>197</v>
      </c>
      <c r="C3" s="77" t="s">
        <v>278</v>
      </c>
    </row>
    <row r="4" spans="1:6">
      <c r="B4" s="56" t="s">
        <v>198</v>
      </c>
      <c r="C4" s="77" t="s">
        <v>279</v>
      </c>
    </row>
    <row r="6" spans="1:6" ht="26.25" customHeight="1">
      <c r="B6" s="201" t="s">
        <v>212</v>
      </c>
      <c r="C6" s="202"/>
      <c r="D6" s="203"/>
    </row>
    <row r="7" spans="1:6" s="10" customFormat="1">
      <c r="B7" s="22"/>
      <c r="C7" s="23" t="s">
        <v>129</v>
      </c>
      <c r="D7" s="24" t="s">
        <v>127</v>
      </c>
      <c r="E7" s="9"/>
      <c r="F7" s="9"/>
    </row>
    <row r="8" spans="1:6" s="10" customFormat="1">
      <c r="B8" s="22"/>
      <c r="C8" s="25" t="s">
        <v>262</v>
      </c>
      <c r="D8" s="26" t="s">
        <v>20</v>
      </c>
    </row>
    <row r="9" spans="1:6" s="11" customFormat="1" ht="18" customHeight="1">
      <c r="B9" s="36"/>
      <c r="C9" s="19" t="s">
        <v>1</v>
      </c>
      <c r="D9" s="27" t="s">
        <v>2</v>
      </c>
    </row>
    <row r="10" spans="1:6" s="11" customFormat="1" ht="18" customHeight="1">
      <c r="B10" s="66" t="s">
        <v>211</v>
      </c>
      <c r="C10" s="113">
        <f>C11+C12+C23+C33+C34+C35+C37</f>
        <v>69163746.313915148</v>
      </c>
      <c r="D10" s="142">
        <f>C10/$C$42</f>
        <v>0.99595249409599973</v>
      </c>
    </row>
    <row r="11" spans="1:6">
      <c r="A11" s="44" t="s">
        <v>160</v>
      </c>
      <c r="B11" s="28" t="s">
        <v>213</v>
      </c>
      <c r="C11" s="113">
        <f>מזומנים!J10</f>
        <v>5718642.9988393802</v>
      </c>
      <c r="D11" s="142">
        <f t="shared" ref="D11:D13" si="0">C11/$C$42</f>
        <v>8.2348008329225272E-2</v>
      </c>
    </row>
    <row r="12" spans="1:6">
      <c r="B12" s="28" t="s">
        <v>214</v>
      </c>
      <c r="C12" s="113">
        <f>SUM(C13:C22)</f>
        <v>32017232.483284578</v>
      </c>
      <c r="D12" s="142">
        <f t="shared" si="0"/>
        <v>0.46104562354169665</v>
      </c>
    </row>
    <row r="13" spans="1:6">
      <c r="A13" s="54" t="s">
        <v>160</v>
      </c>
      <c r="B13" s="29" t="s">
        <v>83</v>
      </c>
      <c r="C13" s="113">
        <f>'תעודות התחייבות ממשלתיות'!O11</f>
        <v>4870576.640176408</v>
      </c>
      <c r="D13" s="142">
        <f t="shared" si="0"/>
        <v>7.0135919625473733E-2</v>
      </c>
    </row>
    <row r="14" spans="1:6">
      <c r="A14" s="54" t="s">
        <v>160</v>
      </c>
      <c r="B14" s="29" t="s">
        <v>84</v>
      </c>
      <c r="C14" s="113" t="s" vm="2">
        <v>3279</v>
      </c>
      <c r="D14" s="142" t="s" vm="3">
        <v>3279</v>
      </c>
    </row>
    <row r="15" spans="1:6">
      <c r="A15" s="54" t="s">
        <v>160</v>
      </c>
      <c r="B15" s="29" t="s">
        <v>85</v>
      </c>
      <c r="C15" s="113">
        <f>'אג"ח קונצרני'!R11</f>
        <v>7759061.0044456907</v>
      </c>
      <c r="D15" s="142">
        <f t="shared" ref="D15:D19" si="1">C15/$C$42</f>
        <v>0.11172986674473938</v>
      </c>
    </row>
    <row r="16" spans="1:6">
      <c r="A16" s="54" t="s">
        <v>160</v>
      </c>
      <c r="B16" s="29" t="s">
        <v>86</v>
      </c>
      <c r="C16" s="113">
        <f>מניות!L11</f>
        <v>8175812.8704080423</v>
      </c>
      <c r="D16" s="142">
        <f t="shared" si="1"/>
        <v>0.11773106075815357</v>
      </c>
    </row>
    <row r="17" spans="1:4">
      <c r="A17" s="54" t="s">
        <v>160</v>
      </c>
      <c r="B17" s="29" t="s">
        <v>87</v>
      </c>
      <c r="C17" s="113">
        <f>'תעודות סל'!K11</f>
        <v>7911866.8113573482</v>
      </c>
      <c r="D17" s="142">
        <f t="shared" si="1"/>
        <v>0.11393025831715768</v>
      </c>
    </row>
    <row r="18" spans="1:4">
      <c r="A18" s="54" t="s">
        <v>160</v>
      </c>
      <c r="B18" s="29" t="s">
        <v>88</v>
      </c>
      <c r="C18" s="113">
        <f>'קרנות נאמנות'!L11</f>
        <v>3103864.6416799999</v>
      </c>
      <c r="D18" s="142">
        <f t="shared" si="1"/>
        <v>4.4695406133540214E-2</v>
      </c>
    </row>
    <row r="19" spans="1:4">
      <c r="A19" s="54" t="s">
        <v>160</v>
      </c>
      <c r="B19" s="29" t="s">
        <v>89</v>
      </c>
      <c r="C19" s="113">
        <f>'כתבי אופציה'!I11</f>
        <v>200.57534708699998</v>
      </c>
      <c r="D19" s="142">
        <f t="shared" si="1"/>
        <v>2.8882691848240406E-6</v>
      </c>
    </row>
    <row r="20" spans="1:4">
      <c r="A20" s="54" t="s">
        <v>160</v>
      </c>
      <c r="B20" s="29" t="s">
        <v>90</v>
      </c>
      <c r="C20" s="113" t="s" vm="4">
        <v>3279</v>
      </c>
      <c r="D20" s="142" t="s" vm="5">
        <v>3279</v>
      </c>
    </row>
    <row r="21" spans="1:4">
      <c r="A21" s="54" t="s">
        <v>160</v>
      </c>
      <c r="B21" s="29" t="s">
        <v>91</v>
      </c>
      <c r="C21" s="113">
        <f>'חוזים עתידיים'!I11</f>
        <v>195849.93986999997</v>
      </c>
      <c r="D21" s="142">
        <f>C21/$C$42</f>
        <v>2.8202236934472451E-3</v>
      </c>
    </row>
    <row r="22" spans="1:4">
      <c r="A22" s="54" t="s">
        <v>160</v>
      </c>
      <c r="B22" s="29" t="s">
        <v>92</v>
      </c>
      <c r="C22" s="113" t="s" vm="6">
        <v>3279</v>
      </c>
      <c r="D22" s="142" t="s" vm="7">
        <v>3279</v>
      </c>
    </row>
    <row r="23" spans="1:4">
      <c r="B23" s="28" t="s">
        <v>215</v>
      </c>
      <c r="C23" s="113">
        <f>SUM(C24:C32)</f>
        <v>24790663.822519995</v>
      </c>
      <c r="D23" s="142">
        <f t="shared" ref="D23:D24" si="2">C23/$C$42</f>
        <v>0.35698360456461825</v>
      </c>
    </row>
    <row r="24" spans="1:4">
      <c r="A24" s="54" t="s">
        <v>160</v>
      </c>
      <c r="B24" s="29" t="s">
        <v>93</v>
      </c>
      <c r="C24" s="113">
        <f>'לא סחיר- תעודות התחייבות ממשלתי'!M11</f>
        <v>20423366.193919994</v>
      </c>
      <c r="D24" s="142">
        <f t="shared" si="2"/>
        <v>0.29409486302765775</v>
      </c>
    </row>
    <row r="25" spans="1:4">
      <c r="A25" s="54" t="s">
        <v>160</v>
      </c>
      <c r="B25" s="29" t="s">
        <v>94</v>
      </c>
      <c r="C25" s="113" t="s" vm="8">
        <v>3279</v>
      </c>
      <c r="D25" s="142" t="s" vm="9">
        <v>3279</v>
      </c>
    </row>
    <row r="26" spans="1:4">
      <c r="A26" s="54" t="s">
        <v>160</v>
      </c>
      <c r="B26" s="29" t="s">
        <v>85</v>
      </c>
      <c r="C26" s="113">
        <f>'לא סחיר - אג"ח קונצרני'!P11</f>
        <v>1045282.4155999997</v>
      </c>
      <c r="D26" s="142">
        <f t="shared" ref="D26:D29" si="3">C26/$C$42</f>
        <v>1.5051984375260201E-2</v>
      </c>
    </row>
    <row r="27" spans="1:4">
      <c r="A27" s="54" t="s">
        <v>160</v>
      </c>
      <c r="B27" s="29" t="s">
        <v>95</v>
      </c>
      <c r="C27" s="113">
        <f>'לא סחיר - מניות'!J11</f>
        <v>916086.70461000013</v>
      </c>
      <c r="D27" s="142">
        <f t="shared" si="3"/>
        <v>1.319157632270929E-2</v>
      </c>
    </row>
    <row r="28" spans="1:4">
      <c r="A28" s="54" t="s">
        <v>160</v>
      </c>
      <c r="B28" s="29" t="s">
        <v>96</v>
      </c>
      <c r="C28" s="113">
        <f>'לא סחיר - קרנות השקעה'!H11</f>
        <v>2415692.1104200012</v>
      </c>
      <c r="D28" s="142">
        <f t="shared" si="3"/>
        <v>3.4785775938467059E-2</v>
      </c>
    </row>
    <row r="29" spans="1:4">
      <c r="A29" s="54" t="s">
        <v>160</v>
      </c>
      <c r="B29" s="29" t="s">
        <v>97</v>
      </c>
      <c r="C29" s="113">
        <f>'לא סחיר - כתבי אופציה'!I11</f>
        <v>29.977719999999994</v>
      </c>
      <c r="D29" s="142">
        <f t="shared" si="3"/>
        <v>4.3167680457622467E-7</v>
      </c>
    </row>
    <row r="30" spans="1:4">
      <c r="A30" s="54" t="s">
        <v>160</v>
      </c>
      <c r="B30" s="29" t="s">
        <v>238</v>
      </c>
      <c r="C30" s="113" t="s" vm="10">
        <v>3279</v>
      </c>
      <c r="D30" s="142" t="s" vm="11">
        <v>3279</v>
      </c>
    </row>
    <row r="31" spans="1:4">
      <c r="A31" s="54" t="s">
        <v>160</v>
      </c>
      <c r="B31" s="29" t="s">
        <v>123</v>
      </c>
      <c r="C31" s="113">
        <f>'לא סחיר - חוזים עתידיים'!I11</f>
        <v>-9793.9063699999842</v>
      </c>
      <c r="D31" s="142">
        <f t="shared" ref="D31:D35" si="4">C31/$C$42</f>
        <v>-1.4103147958284773E-4</v>
      </c>
    </row>
    <row r="32" spans="1:4">
      <c r="A32" s="54" t="s">
        <v>160</v>
      </c>
      <c r="B32" s="29" t="s">
        <v>98</v>
      </c>
      <c r="C32" s="113">
        <f>'לא סחיר - מוצרים מובנים'!N11</f>
        <v>0.32662000000000002</v>
      </c>
      <c r="D32" s="142">
        <f t="shared" si="4"/>
        <v>4.7033022494935086E-9</v>
      </c>
    </row>
    <row r="33" spans="1:4">
      <c r="A33" s="54" t="s">
        <v>160</v>
      </c>
      <c r="B33" s="28" t="s">
        <v>216</v>
      </c>
      <c r="C33" s="113">
        <f>הלוואות!O10</f>
        <v>5100873.4888162687</v>
      </c>
      <c r="D33" s="142">
        <f t="shared" si="4"/>
        <v>7.3452176089435287E-2</v>
      </c>
    </row>
    <row r="34" spans="1:4">
      <c r="A34" s="54" t="s">
        <v>160</v>
      </c>
      <c r="B34" s="28" t="s">
        <v>217</v>
      </c>
      <c r="C34" s="113">
        <f>'פקדונות מעל 3 חודשים'!M10</f>
        <v>245185.74890000001</v>
      </c>
      <c r="D34" s="142">
        <f t="shared" si="4"/>
        <v>3.5306554538764327E-3</v>
      </c>
    </row>
    <row r="35" spans="1:4">
      <c r="A35" s="54" t="s">
        <v>160</v>
      </c>
      <c r="B35" s="28" t="s">
        <v>218</v>
      </c>
      <c r="C35" s="113">
        <f>'זכויות מקרקעין'!G10</f>
        <v>1290149.4447399997</v>
      </c>
      <c r="D35" s="142">
        <f t="shared" si="4"/>
        <v>1.8578050289720288E-2</v>
      </c>
    </row>
    <row r="36" spans="1:4">
      <c r="A36" s="54" t="s">
        <v>160</v>
      </c>
      <c r="B36" s="55" t="s">
        <v>219</v>
      </c>
      <c r="C36" s="113" t="s" vm="12">
        <v>3279</v>
      </c>
      <c r="D36" s="142" t="s" vm="13">
        <v>3279</v>
      </c>
    </row>
    <row r="37" spans="1:4">
      <c r="A37" s="54" t="s">
        <v>160</v>
      </c>
      <c r="B37" s="28" t="s">
        <v>220</v>
      </c>
      <c r="C37" s="113">
        <f>'השקעות אחרות '!I10</f>
        <v>998.32681492899997</v>
      </c>
      <c r="D37" s="142">
        <f t="shared" ref="D37:D38" si="5">C37/$C$42</f>
        <v>1.4375827427546551E-5</v>
      </c>
    </row>
    <row r="38" spans="1:4">
      <c r="A38" s="54"/>
      <c r="B38" s="67" t="s">
        <v>222</v>
      </c>
      <c r="C38" s="113">
        <f>SUM(C39:C41)</f>
        <v>281078.33778000006</v>
      </c>
      <c r="D38" s="142">
        <f t="shared" si="5"/>
        <v>4.0475059040002764E-3</v>
      </c>
    </row>
    <row r="39" spans="1:4">
      <c r="A39" s="54" t="s">
        <v>160</v>
      </c>
      <c r="B39" s="68" t="s">
        <v>223</v>
      </c>
      <c r="C39" s="113" t="s" vm="14">
        <v>3279</v>
      </c>
      <c r="D39" s="142" t="s" vm="15">
        <v>3279</v>
      </c>
    </row>
    <row r="40" spans="1:4">
      <c r="A40" s="54" t="s">
        <v>160</v>
      </c>
      <c r="B40" s="68" t="s">
        <v>260</v>
      </c>
      <c r="C40" s="113">
        <f>'עלות מתואמת אג"ח קונצרני ל.סחיר'!M10</f>
        <v>265487.57282000006</v>
      </c>
      <c r="D40" s="142">
        <f t="shared" ref="D40:D42" si="6">C40/$C$42</f>
        <v>3.8230001177419564E-3</v>
      </c>
    </row>
    <row r="41" spans="1:4">
      <c r="A41" s="54" t="s">
        <v>160</v>
      </c>
      <c r="B41" s="68" t="s">
        <v>224</v>
      </c>
      <c r="C41" s="113">
        <f>'עלות מתואמת מסגרות אשראי ללווים'!M10</f>
        <v>15590.76496</v>
      </c>
      <c r="D41" s="142">
        <f t="shared" si="6"/>
        <v>2.2450578625832026E-4</v>
      </c>
    </row>
    <row r="42" spans="1:4">
      <c r="B42" s="68" t="s">
        <v>99</v>
      </c>
      <c r="C42" s="113">
        <f>C38+C10</f>
        <v>69444824.651695147</v>
      </c>
      <c r="D42" s="142">
        <f t="shared" si="6"/>
        <v>1</v>
      </c>
    </row>
    <row r="43" spans="1:4">
      <c r="A43" s="54" t="s">
        <v>160</v>
      </c>
      <c r="B43" s="68" t="s">
        <v>221</v>
      </c>
      <c r="C43" s="113">
        <f>'יתרת התחייבות להשקעה'!C10</f>
        <v>4581716.3718810976</v>
      </c>
      <c r="D43" s="114"/>
    </row>
    <row r="44" spans="1:4">
      <c r="B44" s="6" t="s">
        <v>128</v>
      </c>
    </row>
    <row r="45" spans="1:4">
      <c r="C45" s="74" t="s">
        <v>203</v>
      </c>
      <c r="D45" s="35" t="s">
        <v>122</v>
      </c>
    </row>
    <row r="46" spans="1:4">
      <c r="C46" s="75" t="s">
        <v>1</v>
      </c>
      <c r="D46" s="24" t="s">
        <v>2</v>
      </c>
    </row>
    <row r="47" spans="1:4">
      <c r="C47" s="115" t="s">
        <v>184</v>
      </c>
      <c r="D47" s="116" vm="16">
        <v>2.5729000000000002</v>
      </c>
    </row>
    <row r="48" spans="1:4">
      <c r="C48" s="115" t="s">
        <v>193</v>
      </c>
      <c r="D48" s="116">
        <v>0.92769022502618081</v>
      </c>
    </row>
    <row r="49" spans="2:4">
      <c r="C49" s="115" t="s">
        <v>189</v>
      </c>
      <c r="D49" s="116" vm="17">
        <v>2.7052</v>
      </c>
    </row>
    <row r="50" spans="2:4">
      <c r="B50" s="12"/>
      <c r="C50" s="115" t="s">
        <v>3280</v>
      </c>
      <c r="D50" s="116" vm="18">
        <v>3.6494</v>
      </c>
    </row>
    <row r="51" spans="2:4">
      <c r="C51" s="115" t="s">
        <v>182</v>
      </c>
      <c r="D51" s="116" vm="19">
        <v>4.0781999999999998</v>
      </c>
    </row>
    <row r="52" spans="2:4">
      <c r="C52" s="115" t="s">
        <v>183</v>
      </c>
      <c r="D52" s="116" vm="20">
        <v>4.7325999999999997</v>
      </c>
    </row>
    <row r="53" spans="2:4">
      <c r="C53" s="115" t="s">
        <v>185</v>
      </c>
      <c r="D53" s="116">
        <v>0.46267515923566882</v>
      </c>
    </row>
    <row r="54" spans="2:4">
      <c r="C54" s="115" t="s">
        <v>190</v>
      </c>
      <c r="D54" s="116" vm="21">
        <v>3.2778</v>
      </c>
    </row>
    <row r="55" spans="2:4">
      <c r="C55" s="115" t="s">
        <v>191</v>
      </c>
      <c r="D55" s="116">
        <v>0.18716729107296534</v>
      </c>
    </row>
    <row r="56" spans="2:4">
      <c r="C56" s="115" t="s">
        <v>188</v>
      </c>
      <c r="D56" s="116" vm="22">
        <v>0.54620000000000002</v>
      </c>
    </row>
    <row r="57" spans="2:4">
      <c r="C57" s="115" t="s">
        <v>3281</v>
      </c>
      <c r="D57" s="116">
        <v>2.4723023999999998</v>
      </c>
    </row>
    <row r="58" spans="2:4">
      <c r="C58" s="115" t="s">
        <v>187</v>
      </c>
      <c r="D58" s="116" vm="23">
        <v>0.39090000000000003</v>
      </c>
    </row>
    <row r="59" spans="2:4">
      <c r="C59" s="115" t="s">
        <v>180</v>
      </c>
      <c r="D59" s="116" vm="24">
        <v>3.6320000000000001</v>
      </c>
    </row>
    <row r="60" spans="2:4">
      <c r="C60" s="115" t="s">
        <v>194</v>
      </c>
      <c r="D60" s="116" vm="25">
        <v>0.24929999999999999</v>
      </c>
    </row>
    <row r="61" spans="2:4">
      <c r="C61" s="115" t="s">
        <v>3282</v>
      </c>
      <c r="D61" s="116" vm="26">
        <v>0.42030000000000001</v>
      </c>
    </row>
    <row r="62" spans="2:4">
      <c r="C62" s="115" t="s">
        <v>3283</v>
      </c>
      <c r="D62" s="116">
        <v>5.533464356993769E-2</v>
      </c>
    </row>
    <row r="63" spans="2:4">
      <c r="C63" s="115" t="s">
        <v>181</v>
      </c>
      <c r="D63" s="116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7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zoomScale="90" zoomScaleNormal="90" workbookViewId="0">
      <selection activeCell="E21" sqref="E21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11.28515625" style="1" bestFit="1" customWidth="1"/>
    <col min="8" max="8" width="6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196</v>
      </c>
      <c r="C1" s="77" t="s" vm="1">
        <v>276</v>
      </c>
    </row>
    <row r="2" spans="2:60">
      <c r="B2" s="56" t="s">
        <v>195</v>
      </c>
      <c r="C2" s="77" t="s">
        <v>277</v>
      </c>
    </row>
    <row r="3" spans="2:60">
      <c r="B3" s="56" t="s">
        <v>197</v>
      </c>
      <c r="C3" s="77" t="s">
        <v>278</v>
      </c>
    </row>
    <row r="4" spans="2:60">
      <c r="B4" s="56" t="s">
        <v>198</v>
      </c>
      <c r="C4" s="77" t="s">
        <v>279</v>
      </c>
    </row>
    <row r="6" spans="2:60" ht="26.25" customHeight="1">
      <c r="B6" s="215" t="s">
        <v>226</v>
      </c>
      <c r="C6" s="216"/>
      <c r="D6" s="216"/>
      <c r="E6" s="216"/>
      <c r="F6" s="216"/>
      <c r="G6" s="216"/>
      <c r="H6" s="216"/>
      <c r="I6" s="216"/>
      <c r="J6" s="216"/>
      <c r="K6" s="216"/>
      <c r="L6" s="217"/>
    </row>
    <row r="7" spans="2:60" ht="26.25" customHeight="1">
      <c r="B7" s="215" t="s">
        <v>111</v>
      </c>
      <c r="C7" s="216"/>
      <c r="D7" s="216"/>
      <c r="E7" s="216"/>
      <c r="F7" s="216"/>
      <c r="G7" s="216"/>
      <c r="H7" s="216"/>
      <c r="I7" s="216"/>
      <c r="J7" s="216"/>
      <c r="K7" s="216"/>
      <c r="L7" s="217"/>
      <c r="BH7" s="3"/>
    </row>
    <row r="8" spans="2:60" s="3" customFormat="1" ht="78.75">
      <c r="B8" s="22" t="s">
        <v>135</v>
      </c>
      <c r="C8" s="30" t="s">
        <v>52</v>
      </c>
      <c r="D8" s="30" t="s">
        <v>138</v>
      </c>
      <c r="E8" s="30" t="s">
        <v>75</v>
      </c>
      <c r="F8" s="30" t="s">
        <v>120</v>
      </c>
      <c r="G8" s="30" t="s">
        <v>259</v>
      </c>
      <c r="H8" s="30" t="s">
        <v>258</v>
      </c>
      <c r="I8" s="30" t="s">
        <v>72</v>
      </c>
      <c r="J8" s="30" t="s">
        <v>67</v>
      </c>
      <c r="K8" s="30" t="s">
        <v>199</v>
      </c>
      <c r="L8" s="30" t="s">
        <v>201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266</v>
      </c>
      <c r="H9" s="16"/>
      <c r="I9" s="16" t="s">
        <v>262</v>
      </c>
      <c r="J9" s="16" t="s">
        <v>20</v>
      </c>
      <c r="K9" s="32" t="s">
        <v>20</v>
      </c>
      <c r="L9" s="17" t="s">
        <v>20</v>
      </c>
      <c r="BC9" s="1"/>
      <c r="BD9" s="1"/>
      <c r="BE9" s="1"/>
      <c r="BG9" s="4"/>
    </row>
    <row r="10" spans="2:6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C10" s="1"/>
      <c r="BD10" s="3"/>
      <c r="BE10" s="1"/>
    </row>
    <row r="11" spans="2:60" s="4" customFormat="1" ht="18" customHeight="1">
      <c r="B11" s="128" t="s">
        <v>55</v>
      </c>
      <c r="C11" s="124"/>
      <c r="D11" s="124"/>
      <c r="E11" s="124"/>
      <c r="F11" s="124"/>
      <c r="G11" s="125"/>
      <c r="H11" s="127"/>
      <c r="I11" s="125">
        <v>200.57534708699998</v>
      </c>
      <c r="J11" s="124"/>
      <c r="K11" s="126">
        <v>1</v>
      </c>
      <c r="L11" s="126">
        <f>I11/'סכום נכסי הקרן'!$C$42</f>
        <v>2.8882691848240406E-6</v>
      </c>
      <c r="M11" s="143"/>
      <c r="N11" s="143"/>
      <c r="BC11" s="99"/>
      <c r="BD11" s="3"/>
      <c r="BE11" s="99"/>
      <c r="BG11" s="99"/>
    </row>
    <row r="12" spans="2:60" s="4" customFormat="1" ht="18" customHeight="1">
      <c r="B12" s="129" t="s">
        <v>28</v>
      </c>
      <c r="C12" s="124"/>
      <c r="D12" s="124"/>
      <c r="E12" s="124"/>
      <c r="F12" s="124"/>
      <c r="G12" s="125"/>
      <c r="H12" s="127"/>
      <c r="I12" s="125">
        <v>200.57534708700001</v>
      </c>
      <c r="J12" s="124"/>
      <c r="K12" s="126">
        <v>1.0000000000000002</v>
      </c>
      <c r="L12" s="126">
        <f>I12/'סכום נכסי הקרן'!$C$42</f>
        <v>2.8882691848240411E-6</v>
      </c>
      <c r="M12" s="143"/>
      <c r="N12" s="143"/>
      <c r="BC12" s="99"/>
      <c r="BD12" s="3"/>
      <c r="BE12" s="99"/>
      <c r="BG12" s="99"/>
    </row>
    <row r="13" spans="2:60">
      <c r="B13" s="101" t="s">
        <v>1969</v>
      </c>
      <c r="C13" s="81"/>
      <c r="D13" s="81"/>
      <c r="E13" s="81"/>
      <c r="F13" s="81"/>
      <c r="G13" s="90"/>
      <c r="H13" s="92"/>
      <c r="I13" s="90">
        <v>200.57534708700001</v>
      </c>
      <c r="J13" s="81"/>
      <c r="K13" s="91">
        <v>1.0000000000000002</v>
      </c>
      <c r="L13" s="91">
        <f>I13/'סכום נכסי הקרן'!$C$42</f>
        <v>2.8882691848240411E-6</v>
      </c>
      <c r="M13" s="140"/>
      <c r="N13" s="140"/>
      <c r="BD13" s="3"/>
    </row>
    <row r="14" spans="2:60" ht="20.25">
      <c r="B14" s="86" t="s">
        <v>1970</v>
      </c>
      <c r="C14" s="83" t="s">
        <v>1971</v>
      </c>
      <c r="D14" s="96" t="s">
        <v>139</v>
      </c>
      <c r="E14" s="96" t="s">
        <v>1388</v>
      </c>
      <c r="F14" s="96" t="s">
        <v>181</v>
      </c>
      <c r="G14" s="93">
        <v>383249.35391700006</v>
      </c>
      <c r="H14" s="95">
        <v>35</v>
      </c>
      <c r="I14" s="93">
        <v>134.13727387</v>
      </c>
      <c r="J14" s="94">
        <v>5.9527851146881909E-2</v>
      </c>
      <c r="K14" s="94">
        <v>0.66876251652112395</v>
      </c>
      <c r="L14" s="94">
        <f>I14/'סכום נכסי הקרן'!$C$42</f>
        <v>1.9315661684333407E-6</v>
      </c>
      <c r="M14" s="140"/>
      <c r="N14" s="140"/>
      <c r="BD14" s="4"/>
    </row>
    <row r="15" spans="2:60">
      <c r="B15" s="86" t="s">
        <v>1972</v>
      </c>
      <c r="C15" s="83" t="s">
        <v>1973</v>
      </c>
      <c r="D15" s="96" t="s">
        <v>139</v>
      </c>
      <c r="E15" s="96" t="s">
        <v>207</v>
      </c>
      <c r="F15" s="96" t="s">
        <v>181</v>
      </c>
      <c r="G15" s="93">
        <v>102212.420338</v>
      </c>
      <c r="H15" s="95">
        <v>65</v>
      </c>
      <c r="I15" s="93">
        <v>66.43807321700001</v>
      </c>
      <c r="J15" s="94">
        <v>8.5215292817357124E-2</v>
      </c>
      <c r="K15" s="94">
        <v>0.33123748347887616</v>
      </c>
      <c r="L15" s="94">
        <f>I15/'סכום נכסי הקרן'!$C$42</f>
        <v>9.5670301639070032E-7</v>
      </c>
      <c r="M15" s="140"/>
      <c r="N15" s="140"/>
    </row>
    <row r="16" spans="2:60">
      <c r="B16" s="82"/>
      <c r="C16" s="83"/>
      <c r="D16" s="83"/>
      <c r="E16" s="83"/>
      <c r="F16" s="83"/>
      <c r="G16" s="93"/>
      <c r="H16" s="95"/>
      <c r="I16" s="83"/>
      <c r="J16" s="83"/>
      <c r="K16" s="94"/>
      <c r="L16" s="83"/>
      <c r="M16" s="140"/>
      <c r="N16" s="140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40"/>
      <c r="N17" s="140"/>
    </row>
    <row r="18" spans="2:5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56" ht="20.25">
      <c r="B19" s="98" t="s">
        <v>275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BC19" s="4"/>
    </row>
    <row r="20" spans="2:56">
      <c r="B20" s="98" t="s">
        <v>131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BD20" s="3"/>
    </row>
    <row r="21" spans="2:56">
      <c r="B21" s="98" t="s">
        <v>257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6">
      <c r="B22" s="98" t="s">
        <v>265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scale="98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6" t="s">
        <v>196</v>
      </c>
      <c r="C1" s="77" t="s" vm="1">
        <v>276</v>
      </c>
    </row>
    <row r="2" spans="2:61">
      <c r="B2" s="56" t="s">
        <v>195</v>
      </c>
      <c r="C2" s="77" t="s">
        <v>277</v>
      </c>
    </row>
    <row r="3" spans="2:61">
      <c r="B3" s="56" t="s">
        <v>197</v>
      </c>
      <c r="C3" s="77" t="s">
        <v>278</v>
      </c>
    </row>
    <row r="4" spans="2:61">
      <c r="B4" s="56" t="s">
        <v>198</v>
      </c>
      <c r="C4" s="77" t="s">
        <v>279</v>
      </c>
    </row>
    <row r="6" spans="2:61" ht="26.25" customHeight="1">
      <c r="B6" s="215" t="s">
        <v>226</v>
      </c>
      <c r="C6" s="216"/>
      <c r="D6" s="216"/>
      <c r="E6" s="216"/>
      <c r="F6" s="216"/>
      <c r="G6" s="216"/>
      <c r="H6" s="216"/>
      <c r="I6" s="216"/>
      <c r="J6" s="216"/>
      <c r="K6" s="216"/>
      <c r="L6" s="217"/>
    </row>
    <row r="7" spans="2:61" ht="26.25" customHeight="1">
      <c r="B7" s="215" t="s">
        <v>112</v>
      </c>
      <c r="C7" s="216"/>
      <c r="D7" s="216"/>
      <c r="E7" s="216"/>
      <c r="F7" s="216"/>
      <c r="G7" s="216"/>
      <c r="H7" s="216"/>
      <c r="I7" s="216"/>
      <c r="J7" s="216"/>
      <c r="K7" s="216"/>
      <c r="L7" s="217"/>
      <c r="BI7" s="3"/>
    </row>
    <row r="8" spans="2:61" s="3" customFormat="1" ht="78.75">
      <c r="B8" s="22" t="s">
        <v>135</v>
      </c>
      <c r="C8" s="30" t="s">
        <v>52</v>
      </c>
      <c r="D8" s="30" t="s">
        <v>138</v>
      </c>
      <c r="E8" s="30" t="s">
        <v>75</v>
      </c>
      <c r="F8" s="30" t="s">
        <v>120</v>
      </c>
      <c r="G8" s="30" t="s">
        <v>259</v>
      </c>
      <c r="H8" s="30" t="s">
        <v>258</v>
      </c>
      <c r="I8" s="30" t="s">
        <v>72</v>
      </c>
      <c r="J8" s="30" t="s">
        <v>67</v>
      </c>
      <c r="K8" s="30" t="s">
        <v>199</v>
      </c>
      <c r="L8" s="31" t="s">
        <v>201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266</v>
      </c>
      <c r="H9" s="16"/>
      <c r="I9" s="16" t="s">
        <v>262</v>
      </c>
      <c r="J9" s="16" t="s">
        <v>20</v>
      </c>
      <c r="K9" s="32" t="s">
        <v>20</v>
      </c>
      <c r="L9" s="17" t="s">
        <v>20</v>
      </c>
      <c r="BD9" s="1"/>
      <c r="BE9" s="1"/>
      <c r="BF9" s="1"/>
      <c r="BH9" s="4"/>
    </row>
    <row r="10" spans="2:6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BD10" s="1"/>
      <c r="BE10" s="3"/>
      <c r="BF10" s="1"/>
    </row>
    <row r="11" spans="2:61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BD11" s="1"/>
      <c r="BE11" s="3"/>
      <c r="BF11" s="1"/>
      <c r="BH11" s="1"/>
    </row>
    <row r="12" spans="2:61">
      <c r="B12" s="98" t="s">
        <v>275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BE12" s="3"/>
    </row>
    <row r="13" spans="2:61" ht="20.25">
      <c r="B13" s="98" t="s">
        <v>131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BE13" s="4"/>
    </row>
    <row r="14" spans="2:61">
      <c r="B14" s="98" t="s">
        <v>257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61">
      <c r="B15" s="98" t="s">
        <v>265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6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5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56" ht="20.25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BD18" s="4"/>
    </row>
    <row r="19" spans="2:5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BD21" s="3"/>
    </row>
    <row r="22" spans="2:5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zoomScale="90" zoomScaleNormal="90" workbookViewId="0">
      <selection activeCell="H24" sqref="H24"/>
    </sheetView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10.140625" style="1" bestFit="1" customWidth="1"/>
    <col min="8" max="8" width="10.7109375" style="1" bestFit="1" customWidth="1"/>
    <col min="9" max="9" width="11.28515625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6" t="s">
        <v>196</v>
      </c>
      <c r="C1" s="77" t="s" vm="1">
        <v>276</v>
      </c>
    </row>
    <row r="2" spans="1:60">
      <c r="B2" s="56" t="s">
        <v>195</v>
      </c>
      <c r="C2" s="77" t="s">
        <v>277</v>
      </c>
    </row>
    <row r="3" spans="1:60">
      <c r="B3" s="56" t="s">
        <v>197</v>
      </c>
      <c r="C3" s="77" t="s">
        <v>278</v>
      </c>
    </row>
    <row r="4" spans="1:60">
      <c r="B4" s="56" t="s">
        <v>198</v>
      </c>
      <c r="C4" s="77" t="s">
        <v>279</v>
      </c>
    </row>
    <row r="6" spans="1:60" ht="26.25" customHeight="1">
      <c r="B6" s="215" t="s">
        <v>226</v>
      </c>
      <c r="C6" s="216"/>
      <c r="D6" s="216"/>
      <c r="E6" s="216"/>
      <c r="F6" s="216"/>
      <c r="G6" s="216"/>
      <c r="H6" s="216"/>
      <c r="I6" s="216"/>
      <c r="J6" s="216"/>
      <c r="K6" s="217"/>
      <c r="BD6" s="1" t="s">
        <v>139</v>
      </c>
      <c r="BF6" s="1" t="s">
        <v>204</v>
      </c>
      <c r="BH6" s="3" t="s">
        <v>181</v>
      </c>
    </row>
    <row r="7" spans="1:60" ht="26.25" customHeight="1">
      <c r="B7" s="215" t="s">
        <v>113</v>
      </c>
      <c r="C7" s="216"/>
      <c r="D7" s="216"/>
      <c r="E7" s="216"/>
      <c r="F7" s="216"/>
      <c r="G7" s="216"/>
      <c r="H7" s="216"/>
      <c r="I7" s="216"/>
      <c r="J7" s="216"/>
      <c r="K7" s="217"/>
      <c r="BD7" s="3" t="s">
        <v>141</v>
      </c>
      <c r="BF7" s="1" t="s">
        <v>161</v>
      </c>
      <c r="BH7" s="3" t="s">
        <v>180</v>
      </c>
    </row>
    <row r="8" spans="1:60" s="3" customFormat="1" ht="78.75">
      <c r="A8" s="2"/>
      <c r="B8" s="22" t="s">
        <v>135</v>
      </c>
      <c r="C8" s="30" t="s">
        <v>52</v>
      </c>
      <c r="D8" s="30" t="s">
        <v>138</v>
      </c>
      <c r="E8" s="30" t="s">
        <v>75</v>
      </c>
      <c r="F8" s="30" t="s">
        <v>120</v>
      </c>
      <c r="G8" s="30" t="s">
        <v>259</v>
      </c>
      <c r="H8" s="30" t="s">
        <v>258</v>
      </c>
      <c r="I8" s="30" t="s">
        <v>72</v>
      </c>
      <c r="J8" s="30" t="s">
        <v>199</v>
      </c>
      <c r="K8" s="30" t="s">
        <v>201</v>
      </c>
      <c r="BC8" s="1" t="s">
        <v>154</v>
      </c>
      <c r="BD8" s="1" t="s">
        <v>155</v>
      </c>
      <c r="BE8" s="1" t="s">
        <v>162</v>
      </c>
      <c r="BG8" s="4" t="s">
        <v>182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266</v>
      </c>
      <c r="H9" s="16"/>
      <c r="I9" s="16" t="s">
        <v>262</v>
      </c>
      <c r="J9" s="32" t="s">
        <v>20</v>
      </c>
      <c r="K9" s="57" t="s">
        <v>20</v>
      </c>
      <c r="BC9" s="1" t="s">
        <v>151</v>
      </c>
      <c r="BE9" s="1" t="s">
        <v>163</v>
      </c>
      <c r="BG9" s="4" t="s">
        <v>183</v>
      </c>
    </row>
    <row r="10" spans="1:60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  <c r="L10" s="3"/>
      <c r="M10" s="3"/>
      <c r="N10" s="3"/>
      <c r="O10" s="3"/>
      <c r="BC10" s="1" t="s">
        <v>147</v>
      </c>
      <c r="BD10" s="3"/>
      <c r="BE10" s="1" t="s">
        <v>205</v>
      </c>
      <c r="BG10" s="1" t="s">
        <v>189</v>
      </c>
    </row>
    <row r="11" spans="1:60" s="4" customFormat="1" ht="18" customHeight="1">
      <c r="A11" s="112"/>
      <c r="B11" s="128" t="s">
        <v>56</v>
      </c>
      <c r="C11" s="124"/>
      <c r="D11" s="124"/>
      <c r="E11" s="124"/>
      <c r="F11" s="124"/>
      <c r="G11" s="125"/>
      <c r="H11" s="127"/>
      <c r="I11" s="125">
        <v>195849.93986999997</v>
      </c>
      <c r="J11" s="126">
        <v>1</v>
      </c>
      <c r="K11" s="126">
        <f>I11/'סכום נכסי הקרן'!$C$42</f>
        <v>2.8202236934472451E-3</v>
      </c>
      <c r="L11" s="148"/>
      <c r="M11" s="148"/>
      <c r="N11" s="148"/>
      <c r="O11" s="3"/>
      <c r="BC11" s="99" t="s">
        <v>146</v>
      </c>
      <c r="BD11" s="3"/>
      <c r="BE11" s="99" t="s">
        <v>164</v>
      </c>
      <c r="BG11" s="99" t="s">
        <v>184</v>
      </c>
    </row>
    <row r="12" spans="1:60" s="99" customFormat="1" ht="20.25">
      <c r="A12" s="112"/>
      <c r="B12" s="129" t="s">
        <v>255</v>
      </c>
      <c r="C12" s="124"/>
      <c r="D12" s="124"/>
      <c r="E12" s="124"/>
      <c r="F12" s="124"/>
      <c r="G12" s="125"/>
      <c r="H12" s="127"/>
      <c r="I12" s="125">
        <v>195849.93986999997</v>
      </c>
      <c r="J12" s="126">
        <v>1</v>
      </c>
      <c r="K12" s="126">
        <f>I12/'סכום נכסי הקרן'!$C$42</f>
        <v>2.8202236934472451E-3</v>
      </c>
      <c r="L12" s="148"/>
      <c r="M12" s="148"/>
      <c r="N12" s="148"/>
      <c r="O12" s="3"/>
      <c r="BC12" s="99" t="s">
        <v>144</v>
      </c>
      <c r="BD12" s="4"/>
      <c r="BE12" s="99" t="s">
        <v>165</v>
      </c>
      <c r="BG12" s="99" t="s">
        <v>185</v>
      </c>
    </row>
    <row r="13" spans="1:60">
      <c r="B13" s="82" t="s">
        <v>1974</v>
      </c>
      <c r="C13" s="83" t="s">
        <v>1975</v>
      </c>
      <c r="D13" s="96" t="s">
        <v>30</v>
      </c>
      <c r="E13" s="96" t="s">
        <v>1976</v>
      </c>
      <c r="F13" s="96" t="s">
        <v>183</v>
      </c>
      <c r="G13" s="93">
        <v>857</v>
      </c>
      <c r="H13" s="95">
        <v>721150</v>
      </c>
      <c r="I13" s="93">
        <v>6631.2954400000017</v>
      </c>
      <c r="J13" s="94">
        <v>3.3859062935641851E-2</v>
      </c>
      <c r="K13" s="94">
        <f>I13/'סכום נכסי הקרן'!$C$42</f>
        <v>9.5490131529018588E-5</v>
      </c>
      <c r="L13" s="148"/>
      <c r="M13" s="148"/>
      <c r="N13" s="148"/>
      <c r="P13" s="1"/>
      <c r="BC13" s="1" t="s">
        <v>148</v>
      </c>
      <c r="BE13" s="1" t="s">
        <v>166</v>
      </c>
      <c r="BG13" s="1" t="s">
        <v>186</v>
      </c>
    </row>
    <row r="14" spans="1:60">
      <c r="B14" s="82" t="s">
        <v>1977</v>
      </c>
      <c r="C14" s="83" t="s">
        <v>1978</v>
      </c>
      <c r="D14" s="96" t="s">
        <v>30</v>
      </c>
      <c r="E14" s="96" t="s">
        <v>1976</v>
      </c>
      <c r="F14" s="96" t="s">
        <v>180</v>
      </c>
      <c r="G14" s="93">
        <v>12610</v>
      </c>
      <c r="H14" s="95">
        <v>283775</v>
      </c>
      <c r="I14" s="93">
        <v>189879.08706999995</v>
      </c>
      <c r="J14" s="94">
        <v>0.96951312416044999</v>
      </c>
      <c r="K14" s="94">
        <f>I14/'סכום נכסי הקרן'!$C$42</f>
        <v>2.7342438838653615E-3</v>
      </c>
      <c r="L14" s="148"/>
      <c r="M14" s="148"/>
      <c r="N14" s="148"/>
      <c r="P14" s="1"/>
      <c r="BC14" s="1" t="s">
        <v>145</v>
      </c>
      <c r="BE14" s="1" t="s">
        <v>167</v>
      </c>
      <c r="BG14" s="1" t="s">
        <v>188</v>
      </c>
    </row>
    <row r="15" spans="1:60">
      <c r="B15" s="82" t="s">
        <v>1979</v>
      </c>
      <c r="C15" s="83" t="s">
        <v>1980</v>
      </c>
      <c r="D15" s="96" t="s">
        <v>30</v>
      </c>
      <c r="E15" s="96" t="s">
        <v>1976</v>
      </c>
      <c r="F15" s="96" t="s">
        <v>182</v>
      </c>
      <c r="G15" s="93">
        <v>811</v>
      </c>
      <c r="H15" s="95">
        <v>12250</v>
      </c>
      <c r="I15" s="93">
        <v>-660.44263999999987</v>
      </c>
      <c r="J15" s="94">
        <v>-3.3721870960919582E-3</v>
      </c>
      <c r="K15" s="94">
        <f>I15/'סכום נכסי הקרן'!$C$42</f>
        <v>-9.5103219471356027E-6</v>
      </c>
      <c r="L15" s="148"/>
      <c r="M15" s="148"/>
      <c r="N15" s="148"/>
      <c r="P15" s="1"/>
      <c r="BC15" s="1" t="s">
        <v>156</v>
      </c>
      <c r="BE15" s="1" t="s">
        <v>206</v>
      </c>
      <c r="BG15" s="1" t="s">
        <v>190</v>
      </c>
    </row>
    <row r="16" spans="1:60" ht="20.25">
      <c r="B16" s="104"/>
      <c r="C16" s="83"/>
      <c r="D16" s="83"/>
      <c r="E16" s="83"/>
      <c r="F16" s="83"/>
      <c r="G16" s="93"/>
      <c r="H16" s="95"/>
      <c r="I16" s="83"/>
      <c r="J16" s="94"/>
      <c r="K16" s="83"/>
      <c r="L16" s="148"/>
      <c r="M16" s="148"/>
      <c r="N16" s="148"/>
      <c r="P16" s="1"/>
      <c r="BC16" s="4" t="s">
        <v>142</v>
      </c>
      <c r="BD16" s="1" t="s">
        <v>157</v>
      </c>
      <c r="BE16" s="1" t="s">
        <v>168</v>
      </c>
      <c r="BG16" s="1" t="s">
        <v>191</v>
      </c>
    </row>
    <row r="17" spans="2:6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48"/>
      <c r="M17" s="148"/>
      <c r="N17" s="148"/>
      <c r="P17" s="1"/>
      <c r="BC17" s="1" t="s">
        <v>152</v>
      </c>
      <c r="BE17" s="1" t="s">
        <v>169</v>
      </c>
      <c r="BG17" s="1" t="s">
        <v>192</v>
      </c>
    </row>
    <row r="18" spans="2:6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48"/>
      <c r="M18" s="148"/>
      <c r="N18" s="148"/>
      <c r="BD18" s="1" t="s">
        <v>140</v>
      </c>
      <c r="BF18" s="1" t="s">
        <v>170</v>
      </c>
      <c r="BH18" s="1" t="s">
        <v>30</v>
      </c>
    </row>
    <row r="19" spans="2:60">
      <c r="B19" s="98" t="s">
        <v>275</v>
      </c>
      <c r="C19" s="100"/>
      <c r="D19" s="100"/>
      <c r="E19" s="100"/>
      <c r="F19" s="100"/>
      <c r="G19" s="100"/>
      <c r="H19" s="100"/>
      <c r="I19" s="100"/>
      <c r="J19" s="100"/>
      <c r="K19" s="100"/>
      <c r="BD19" s="1" t="s">
        <v>153</v>
      </c>
      <c r="BF19" s="1" t="s">
        <v>171</v>
      </c>
    </row>
    <row r="20" spans="2:60">
      <c r="B20" s="98" t="s">
        <v>131</v>
      </c>
      <c r="C20" s="100"/>
      <c r="D20" s="100"/>
      <c r="E20" s="100"/>
      <c r="F20" s="100"/>
      <c r="G20" s="100"/>
      <c r="H20" s="100"/>
      <c r="I20" s="100"/>
      <c r="J20" s="100"/>
      <c r="K20" s="100"/>
      <c r="BD20" s="1" t="s">
        <v>158</v>
      </c>
      <c r="BF20" s="1" t="s">
        <v>172</v>
      </c>
    </row>
    <row r="21" spans="2:60">
      <c r="B21" s="98" t="s">
        <v>257</v>
      </c>
      <c r="C21" s="100"/>
      <c r="D21" s="100"/>
      <c r="E21" s="100"/>
      <c r="F21" s="100"/>
      <c r="G21" s="100"/>
      <c r="H21" s="100"/>
      <c r="I21" s="100"/>
      <c r="J21" s="100"/>
      <c r="K21" s="100"/>
      <c r="BD21" s="1" t="s">
        <v>143</v>
      </c>
      <c r="BE21" s="1" t="s">
        <v>159</v>
      </c>
      <c r="BF21" s="1" t="s">
        <v>173</v>
      </c>
    </row>
    <row r="22" spans="2:60">
      <c r="B22" s="98" t="s">
        <v>265</v>
      </c>
      <c r="C22" s="100"/>
      <c r="D22" s="100"/>
      <c r="E22" s="100"/>
      <c r="F22" s="100"/>
      <c r="G22" s="100"/>
      <c r="H22" s="100"/>
      <c r="I22" s="100"/>
      <c r="J22" s="100"/>
      <c r="K22" s="100"/>
      <c r="BD22" s="1" t="s">
        <v>149</v>
      </c>
      <c r="BF22" s="1" t="s">
        <v>174</v>
      </c>
    </row>
    <row r="23" spans="2:6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BD23" s="1" t="s">
        <v>30</v>
      </c>
      <c r="BE23" s="1" t="s">
        <v>150</v>
      </c>
      <c r="BF23" s="1" t="s">
        <v>207</v>
      </c>
    </row>
    <row r="24" spans="2:6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BF24" s="1" t="s">
        <v>210</v>
      </c>
    </row>
    <row r="25" spans="2:6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BF25" s="1" t="s">
        <v>175</v>
      </c>
    </row>
    <row r="26" spans="2:6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BF26" s="1" t="s">
        <v>176</v>
      </c>
    </row>
    <row r="27" spans="2:6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BF27" s="1" t="s">
        <v>209</v>
      </c>
    </row>
    <row r="28" spans="2:6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BF28" s="1" t="s">
        <v>177</v>
      </c>
    </row>
    <row r="29" spans="2:6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BF29" s="1" t="s">
        <v>178</v>
      </c>
    </row>
    <row r="30" spans="2:6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BF30" s="1" t="s">
        <v>208</v>
      </c>
    </row>
    <row r="31" spans="2:6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BF31" s="1" t="s">
        <v>30</v>
      </c>
    </row>
    <row r="32" spans="2:60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6" t="s">
        <v>196</v>
      </c>
      <c r="C1" s="77" t="s" vm="1">
        <v>276</v>
      </c>
    </row>
    <row r="2" spans="2:81">
      <c r="B2" s="56" t="s">
        <v>195</v>
      </c>
      <c r="C2" s="77" t="s">
        <v>277</v>
      </c>
    </row>
    <row r="3" spans="2:81">
      <c r="B3" s="56" t="s">
        <v>197</v>
      </c>
      <c r="C3" s="77" t="s">
        <v>278</v>
      </c>
      <c r="E3" s="2"/>
    </row>
    <row r="4" spans="2:81">
      <c r="B4" s="56" t="s">
        <v>198</v>
      </c>
      <c r="C4" s="77" t="s">
        <v>279</v>
      </c>
    </row>
    <row r="6" spans="2:81" ht="26.25" customHeight="1">
      <c r="B6" s="215" t="s">
        <v>226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</row>
    <row r="7" spans="2:81" ht="26.25" customHeight="1">
      <c r="B7" s="215" t="s">
        <v>114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7"/>
    </row>
    <row r="8" spans="2:81" s="3" customFormat="1" ht="47.25">
      <c r="B8" s="22" t="s">
        <v>135</v>
      </c>
      <c r="C8" s="30" t="s">
        <v>52</v>
      </c>
      <c r="D8" s="13" t="s">
        <v>58</v>
      </c>
      <c r="E8" s="30" t="s">
        <v>15</v>
      </c>
      <c r="F8" s="30" t="s">
        <v>76</v>
      </c>
      <c r="G8" s="30" t="s">
        <v>121</v>
      </c>
      <c r="H8" s="30" t="s">
        <v>18</v>
      </c>
      <c r="I8" s="30" t="s">
        <v>120</v>
      </c>
      <c r="J8" s="30" t="s">
        <v>17</v>
      </c>
      <c r="K8" s="30" t="s">
        <v>19</v>
      </c>
      <c r="L8" s="30" t="s">
        <v>259</v>
      </c>
      <c r="M8" s="30" t="s">
        <v>258</v>
      </c>
      <c r="N8" s="30" t="s">
        <v>72</v>
      </c>
      <c r="O8" s="30" t="s">
        <v>67</v>
      </c>
      <c r="P8" s="30" t="s">
        <v>199</v>
      </c>
      <c r="Q8" s="31" t="s">
        <v>201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266</v>
      </c>
      <c r="M9" s="32"/>
      <c r="N9" s="32" t="s">
        <v>262</v>
      </c>
      <c r="O9" s="32" t="s">
        <v>20</v>
      </c>
      <c r="P9" s="32" t="s">
        <v>20</v>
      </c>
      <c r="Q9" s="33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132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8" t="s">
        <v>275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81">
      <c r="B13" s="98" t="s">
        <v>131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81">
      <c r="B14" s="98" t="s">
        <v>257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81">
      <c r="B15" s="98" t="s">
        <v>265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8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</sheetData>
  <sheetProtection sheet="1" objects="1" scenarios="1"/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48"/>
  <sheetViews>
    <sheetView rightToLeft="1" zoomScale="90" zoomScaleNormal="90" workbookViewId="0">
      <selection activeCell="C15" sqref="C15"/>
    </sheetView>
  </sheetViews>
  <sheetFormatPr defaultColWidth="9.140625" defaultRowHeight="18"/>
  <cols>
    <col min="1" max="1" width="3" style="1" customWidth="1"/>
    <col min="2" max="2" width="35.42578125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9.5703125" style="1" bestFit="1" customWidth="1"/>
    <col min="13" max="13" width="14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6" t="s">
        <v>196</v>
      </c>
      <c r="C1" s="77" t="s" vm="1">
        <v>276</v>
      </c>
    </row>
    <row r="2" spans="2:72">
      <c r="B2" s="56" t="s">
        <v>195</v>
      </c>
      <c r="C2" s="77" t="s">
        <v>277</v>
      </c>
    </row>
    <row r="3" spans="2:72">
      <c r="B3" s="56" t="s">
        <v>197</v>
      </c>
      <c r="C3" s="77" t="s">
        <v>278</v>
      </c>
    </row>
    <row r="4" spans="2:72">
      <c r="B4" s="56" t="s">
        <v>198</v>
      </c>
      <c r="C4" s="77" t="s">
        <v>279</v>
      </c>
    </row>
    <row r="6" spans="2:72" ht="26.25" customHeight="1">
      <c r="B6" s="215" t="s">
        <v>227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7"/>
    </row>
    <row r="7" spans="2:72" ht="26.25" customHeight="1">
      <c r="B7" s="215" t="s">
        <v>105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7"/>
    </row>
    <row r="8" spans="2:72" s="3" customFormat="1" ht="78.75">
      <c r="B8" s="22" t="s">
        <v>135</v>
      </c>
      <c r="C8" s="30" t="s">
        <v>52</v>
      </c>
      <c r="D8" s="30" t="s">
        <v>15</v>
      </c>
      <c r="E8" s="30" t="s">
        <v>76</v>
      </c>
      <c r="F8" s="30" t="s">
        <v>121</v>
      </c>
      <c r="G8" s="30" t="s">
        <v>18</v>
      </c>
      <c r="H8" s="30" t="s">
        <v>120</v>
      </c>
      <c r="I8" s="30" t="s">
        <v>17</v>
      </c>
      <c r="J8" s="30" t="s">
        <v>19</v>
      </c>
      <c r="K8" s="30" t="s">
        <v>259</v>
      </c>
      <c r="L8" s="30" t="s">
        <v>258</v>
      </c>
      <c r="M8" s="30" t="s">
        <v>129</v>
      </c>
      <c r="N8" s="30" t="s">
        <v>67</v>
      </c>
      <c r="O8" s="30" t="s">
        <v>199</v>
      </c>
      <c r="P8" s="31" t="s">
        <v>201</v>
      </c>
    </row>
    <row r="9" spans="2:72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266</v>
      </c>
      <c r="L9" s="32"/>
      <c r="M9" s="32" t="s">
        <v>262</v>
      </c>
      <c r="N9" s="32" t="s">
        <v>20</v>
      </c>
      <c r="O9" s="32" t="s">
        <v>20</v>
      </c>
      <c r="P9" s="33" t="s">
        <v>20</v>
      </c>
    </row>
    <row r="10" spans="2:7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143" customFormat="1" ht="18" customHeight="1">
      <c r="B11" s="78" t="s">
        <v>29</v>
      </c>
      <c r="C11" s="79"/>
      <c r="D11" s="79"/>
      <c r="E11" s="79"/>
      <c r="F11" s="79"/>
      <c r="G11" s="87">
        <v>7.9865448007504751</v>
      </c>
      <c r="H11" s="79"/>
      <c r="I11" s="79"/>
      <c r="J11" s="102">
        <v>4.8503838312328955E-2</v>
      </c>
      <c r="K11" s="87"/>
      <c r="L11" s="79"/>
      <c r="M11" s="87">
        <v>20423366.193919994</v>
      </c>
      <c r="N11" s="79"/>
      <c r="O11" s="88">
        <v>1</v>
      </c>
      <c r="P11" s="88">
        <f>M11/'סכום נכסי הקרן'!$C$42</f>
        <v>0.29409486302765775</v>
      </c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BT11" s="140"/>
    </row>
    <row r="12" spans="2:72" s="140" customFormat="1" ht="21.75" customHeight="1">
      <c r="B12" s="80" t="s">
        <v>253</v>
      </c>
      <c r="C12" s="81"/>
      <c r="D12" s="81"/>
      <c r="E12" s="81"/>
      <c r="F12" s="81"/>
      <c r="G12" s="90">
        <v>7.9865448007504654</v>
      </c>
      <c r="H12" s="81"/>
      <c r="I12" s="81"/>
      <c r="J12" s="103">
        <v>4.8503838312328969E-2</v>
      </c>
      <c r="K12" s="90"/>
      <c r="L12" s="81"/>
      <c r="M12" s="90">
        <v>20423366.193920001</v>
      </c>
      <c r="N12" s="81"/>
      <c r="O12" s="91">
        <v>1.0000000000000004</v>
      </c>
      <c r="P12" s="91">
        <f>M12/'סכום נכסי הקרן'!$C$42</f>
        <v>0.29409486302765786</v>
      </c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</row>
    <row r="13" spans="2:72" s="140" customFormat="1">
      <c r="B13" s="101" t="s">
        <v>81</v>
      </c>
      <c r="C13" s="81"/>
      <c r="D13" s="81"/>
      <c r="E13" s="81"/>
      <c r="F13" s="81"/>
      <c r="G13" s="90">
        <v>7.9865448007504654</v>
      </c>
      <c r="H13" s="81"/>
      <c r="I13" s="81"/>
      <c r="J13" s="103">
        <v>4.8503838312328969E-2</v>
      </c>
      <c r="K13" s="90"/>
      <c r="L13" s="81"/>
      <c r="M13" s="90">
        <v>20423366.193920001</v>
      </c>
      <c r="N13" s="81"/>
      <c r="O13" s="91">
        <v>1.0000000000000004</v>
      </c>
      <c r="P13" s="91">
        <f>M13/'סכום נכסי הקרן'!$C$42</f>
        <v>0.29409486302765786</v>
      </c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</row>
    <row r="14" spans="2:72" s="140" customFormat="1">
      <c r="B14" s="86" t="s">
        <v>1981</v>
      </c>
      <c r="C14" s="83" t="s">
        <v>1982</v>
      </c>
      <c r="D14" s="83" t="s">
        <v>282</v>
      </c>
      <c r="E14" s="83"/>
      <c r="F14" s="105">
        <v>38473</v>
      </c>
      <c r="G14" s="93">
        <v>1.05</v>
      </c>
      <c r="H14" s="96" t="s">
        <v>181</v>
      </c>
      <c r="I14" s="97">
        <v>4.8000000000000001E-2</v>
      </c>
      <c r="J14" s="97">
        <v>4.8300000000000003E-2</v>
      </c>
      <c r="K14" s="93">
        <v>10860000</v>
      </c>
      <c r="L14" s="106">
        <v>126.8108</v>
      </c>
      <c r="M14" s="93">
        <v>13771.652199999999</v>
      </c>
      <c r="N14" s="83"/>
      <c r="O14" s="94">
        <v>6.7430863596324288E-4</v>
      </c>
      <c r="P14" s="94">
        <f>M14/'סכום נכסי הקרן'!$C$42</f>
        <v>1.9831070593197666E-4</v>
      </c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</row>
    <row r="15" spans="2:72" s="140" customFormat="1">
      <c r="B15" s="86" t="s">
        <v>1983</v>
      </c>
      <c r="C15" s="83" t="s">
        <v>1984</v>
      </c>
      <c r="D15" s="83" t="s">
        <v>282</v>
      </c>
      <c r="E15" s="83"/>
      <c r="F15" s="105">
        <v>38565</v>
      </c>
      <c r="G15" s="93">
        <v>1.2999999999999998</v>
      </c>
      <c r="H15" s="96" t="s">
        <v>181</v>
      </c>
      <c r="I15" s="97">
        <v>4.8000000000000001E-2</v>
      </c>
      <c r="J15" s="97">
        <v>4.8299999999999989E-2</v>
      </c>
      <c r="K15" s="93">
        <v>3550000</v>
      </c>
      <c r="L15" s="106">
        <v>123.95529999999999</v>
      </c>
      <c r="M15" s="93">
        <v>4400.4135700000006</v>
      </c>
      <c r="N15" s="83"/>
      <c r="O15" s="94">
        <v>2.1545975958213966E-4</v>
      </c>
      <c r="P15" s="94">
        <f>M15/'סכום נכסי הקרן'!$C$42</f>
        <v>6.3365608482281435E-5</v>
      </c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</row>
    <row r="16" spans="2:72" s="140" customFormat="1">
      <c r="B16" s="86" t="s">
        <v>1985</v>
      </c>
      <c r="C16" s="83" t="s">
        <v>1986</v>
      </c>
      <c r="D16" s="83" t="s">
        <v>282</v>
      </c>
      <c r="E16" s="83"/>
      <c r="F16" s="105">
        <v>38596</v>
      </c>
      <c r="G16" s="93">
        <v>1.3900000000000001</v>
      </c>
      <c r="H16" s="96" t="s">
        <v>181</v>
      </c>
      <c r="I16" s="97">
        <v>4.8000000000000001E-2</v>
      </c>
      <c r="J16" s="97">
        <v>4.82E-2</v>
      </c>
      <c r="K16" s="93">
        <v>7500000</v>
      </c>
      <c r="L16" s="106">
        <v>122.1378</v>
      </c>
      <c r="M16" s="93">
        <v>9160.3385899999994</v>
      </c>
      <c r="N16" s="83"/>
      <c r="O16" s="94">
        <v>4.4852246701266213E-4</v>
      </c>
      <c r="P16" s="94">
        <f>M16/'סכום נכסי הקרן'!$C$42</f>
        <v>1.31908153500916E-4</v>
      </c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</row>
    <row r="17" spans="2:39" s="140" customFormat="1">
      <c r="B17" s="86" t="s">
        <v>1987</v>
      </c>
      <c r="C17" s="83" t="s">
        <v>1988</v>
      </c>
      <c r="D17" s="83" t="s">
        <v>282</v>
      </c>
      <c r="E17" s="83"/>
      <c r="F17" s="105">
        <v>38443</v>
      </c>
      <c r="G17" s="93">
        <v>0.9700000000000002</v>
      </c>
      <c r="H17" s="96" t="s">
        <v>181</v>
      </c>
      <c r="I17" s="97">
        <v>4.8000000000000001E-2</v>
      </c>
      <c r="J17" s="97">
        <v>4.82E-2</v>
      </c>
      <c r="K17" s="93">
        <v>4500000</v>
      </c>
      <c r="L17" s="106">
        <v>127.05800000000001</v>
      </c>
      <c r="M17" s="93">
        <v>5717.6088499999996</v>
      </c>
      <c r="N17" s="83"/>
      <c r="O17" s="94">
        <v>2.7995428352560822E-4</v>
      </c>
      <c r="P17" s="94">
        <f>M17/'סכום נכסי הקרן'!$C$42</f>
        <v>8.2333116667469806E-5</v>
      </c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</row>
    <row r="18" spans="2:39" s="140" customFormat="1">
      <c r="B18" s="86" t="s">
        <v>1989</v>
      </c>
      <c r="C18" s="83" t="s">
        <v>1990</v>
      </c>
      <c r="D18" s="83" t="s">
        <v>282</v>
      </c>
      <c r="E18" s="83"/>
      <c r="F18" s="105">
        <v>38504</v>
      </c>
      <c r="G18" s="93">
        <v>1.1400000000000001</v>
      </c>
      <c r="H18" s="96" t="s">
        <v>181</v>
      </c>
      <c r="I18" s="97">
        <v>4.8000000000000001E-2</v>
      </c>
      <c r="J18" s="97">
        <v>4.82E-2</v>
      </c>
      <c r="K18" s="93">
        <v>3832000</v>
      </c>
      <c r="L18" s="106">
        <v>125.4349</v>
      </c>
      <c r="M18" s="93">
        <v>4806.6660400000001</v>
      </c>
      <c r="N18" s="83"/>
      <c r="O18" s="94">
        <v>2.3535131252902557E-4</v>
      </c>
      <c r="P18" s="94">
        <f>M18/'סכום נכסי הקרן'!$C$42</f>
        <v>6.9215612021603245E-5</v>
      </c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</row>
    <row r="19" spans="2:39" s="140" customFormat="1">
      <c r="B19" s="86" t="s">
        <v>1991</v>
      </c>
      <c r="C19" s="83" t="s">
        <v>1992</v>
      </c>
      <c r="D19" s="83" t="s">
        <v>282</v>
      </c>
      <c r="E19" s="83"/>
      <c r="F19" s="105">
        <v>38627</v>
      </c>
      <c r="G19" s="93">
        <v>1.4400000000000002</v>
      </c>
      <c r="H19" s="96" t="s">
        <v>181</v>
      </c>
      <c r="I19" s="97">
        <v>4.8000000000000001E-2</v>
      </c>
      <c r="J19" s="97">
        <v>4.8399999999999999E-2</v>
      </c>
      <c r="K19" s="93">
        <v>9155000</v>
      </c>
      <c r="L19" s="106">
        <v>124.2925</v>
      </c>
      <c r="M19" s="93">
        <v>11378.980089999999</v>
      </c>
      <c r="N19" s="83"/>
      <c r="O19" s="94">
        <v>5.5715497543140093E-4</v>
      </c>
      <c r="P19" s="94">
        <f>M19/'סכום נכסי הקרן'!$C$42</f>
        <v>1.6385641618467587E-4</v>
      </c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</row>
    <row r="20" spans="2:39" s="140" customFormat="1">
      <c r="B20" s="86" t="s">
        <v>1993</v>
      </c>
      <c r="C20" s="83" t="s">
        <v>1994</v>
      </c>
      <c r="D20" s="83" t="s">
        <v>282</v>
      </c>
      <c r="E20" s="83"/>
      <c r="F20" s="105">
        <v>38718</v>
      </c>
      <c r="G20" s="93">
        <v>1.69</v>
      </c>
      <c r="H20" s="96" t="s">
        <v>181</v>
      </c>
      <c r="I20" s="97">
        <v>4.8000000000000001E-2</v>
      </c>
      <c r="J20" s="97">
        <v>4.8400000000000006E-2</v>
      </c>
      <c r="K20" s="93">
        <v>7900000</v>
      </c>
      <c r="L20" s="106">
        <v>121.89</v>
      </c>
      <c r="M20" s="93">
        <v>9629.3137599999991</v>
      </c>
      <c r="N20" s="83"/>
      <c r="O20" s="94">
        <v>4.7148514444531829E-4</v>
      </c>
      <c r="P20" s="94">
        <f>M20/'סכום נכסי הקרן'!$C$42</f>
        <v>1.3866135897522131E-4</v>
      </c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</row>
    <row r="21" spans="2:39" s="140" customFormat="1">
      <c r="B21" s="86" t="s">
        <v>1995</v>
      </c>
      <c r="C21" s="83" t="s">
        <v>1996</v>
      </c>
      <c r="D21" s="83" t="s">
        <v>282</v>
      </c>
      <c r="E21" s="83"/>
      <c r="F21" s="105">
        <v>39203</v>
      </c>
      <c r="G21" s="93">
        <v>2.85</v>
      </c>
      <c r="H21" s="96" t="s">
        <v>181</v>
      </c>
      <c r="I21" s="97">
        <v>4.8000000000000001E-2</v>
      </c>
      <c r="J21" s="97">
        <v>4.8499999999999995E-2</v>
      </c>
      <c r="K21" s="93">
        <v>106000000</v>
      </c>
      <c r="L21" s="106">
        <v>123.5038</v>
      </c>
      <c r="M21" s="93">
        <v>130914.04142000001</v>
      </c>
      <c r="N21" s="83"/>
      <c r="O21" s="94">
        <v>6.410012932097987E-3</v>
      </c>
      <c r="P21" s="94">
        <f>M21/'סכום נכסי הקרן'!$C$42</f>
        <v>1.8851518752708723E-3</v>
      </c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</row>
    <row r="22" spans="2:39" s="140" customFormat="1">
      <c r="B22" s="86" t="s">
        <v>1997</v>
      </c>
      <c r="C22" s="83" t="s">
        <v>1998</v>
      </c>
      <c r="D22" s="83" t="s">
        <v>282</v>
      </c>
      <c r="E22" s="83"/>
      <c r="F22" s="105">
        <v>39234</v>
      </c>
      <c r="G22" s="93">
        <v>2.9400000000000004</v>
      </c>
      <c r="H22" s="96" t="s">
        <v>181</v>
      </c>
      <c r="I22" s="97">
        <v>4.8000000000000001E-2</v>
      </c>
      <c r="J22" s="97">
        <v>4.8499999999999995E-2</v>
      </c>
      <c r="K22" s="93">
        <v>93000000</v>
      </c>
      <c r="L22" s="106">
        <v>122.3978</v>
      </c>
      <c r="M22" s="93">
        <v>113829.93406999999</v>
      </c>
      <c r="N22" s="83"/>
      <c r="O22" s="94">
        <v>5.5735148157842361E-3</v>
      </c>
      <c r="P22" s="94">
        <f>M22/'סכום נכסי הקרן'!$C$42</f>
        <v>1.639142076330686E-3</v>
      </c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</row>
    <row r="23" spans="2:39" s="140" customFormat="1">
      <c r="B23" s="86" t="s">
        <v>1999</v>
      </c>
      <c r="C23" s="83" t="s">
        <v>2000</v>
      </c>
      <c r="D23" s="83" t="s">
        <v>282</v>
      </c>
      <c r="E23" s="83"/>
      <c r="F23" s="105">
        <v>39264</v>
      </c>
      <c r="G23" s="93">
        <v>3.0200000000000005</v>
      </c>
      <c r="H23" s="96" t="s">
        <v>181</v>
      </c>
      <c r="I23" s="97">
        <v>4.8000000000000001E-2</v>
      </c>
      <c r="J23" s="97">
        <v>4.8499999999999995E-2</v>
      </c>
      <c r="K23" s="93">
        <v>66000000</v>
      </c>
      <c r="L23" s="106">
        <v>121.9158</v>
      </c>
      <c r="M23" s="93">
        <v>80464.437519999992</v>
      </c>
      <c r="N23" s="83"/>
      <c r="O23" s="94">
        <v>3.9398224933142574E-3</v>
      </c>
      <c r="P23" s="94">
        <f>M23/'סכום נכסי הקרן'!$C$42</f>
        <v>1.1586815565245417E-3</v>
      </c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</row>
    <row r="24" spans="2:39" s="140" customFormat="1">
      <c r="B24" s="86" t="s">
        <v>2001</v>
      </c>
      <c r="C24" s="83" t="s">
        <v>2002</v>
      </c>
      <c r="D24" s="83" t="s">
        <v>282</v>
      </c>
      <c r="E24" s="83"/>
      <c r="F24" s="105">
        <v>39295</v>
      </c>
      <c r="G24" s="93">
        <v>3.0999999999999996</v>
      </c>
      <c r="H24" s="96" t="s">
        <v>181</v>
      </c>
      <c r="I24" s="97">
        <v>4.8000000000000001E-2</v>
      </c>
      <c r="J24" s="97">
        <v>4.8499999999999995E-2</v>
      </c>
      <c r="K24" s="93">
        <v>33000000</v>
      </c>
      <c r="L24" s="106">
        <v>120.58759999999999</v>
      </c>
      <c r="M24" s="93">
        <v>39793.922340000005</v>
      </c>
      <c r="N24" s="83"/>
      <c r="O24" s="94">
        <v>1.948450708965234E-3</v>
      </c>
      <c r="P24" s="94">
        <f>M24/'סכום נכסי הקרן'!$C$42</f>
        <v>5.7302934436927308E-4</v>
      </c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</row>
    <row r="25" spans="2:39" s="140" customFormat="1">
      <c r="B25" s="86" t="s">
        <v>2003</v>
      </c>
      <c r="C25" s="83" t="s">
        <v>2004</v>
      </c>
      <c r="D25" s="83" t="s">
        <v>282</v>
      </c>
      <c r="E25" s="83"/>
      <c r="F25" s="105">
        <v>39356</v>
      </c>
      <c r="G25" s="93">
        <v>3.19</v>
      </c>
      <c r="H25" s="96" t="s">
        <v>181</v>
      </c>
      <c r="I25" s="97">
        <v>4.8000000000000001E-2</v>
      </c>
      <c r="J25" s="97">
        <v>4.8500000000000008E-2</v>
      </c>
      <c r="K25" s="93">
        <v>26970000</v>
      </c>
      <c r="L25" s="106">
        <v>120.3434</v>
      </c>
      <c r="M25" s="93">
        <v>32456.61217</v>
      </c>
      <c r="N25" s="83"/>
      <c r="O25" s="94">
        <v>1.5891901394620386E-3</v>
      </c>
      <c r="P25" s="94">
        <f>M25/'סכום נכסי הקרן'!$C$42</f>
        <v>4.6737265638999257E-4</v>
      </c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</row>
    <row r="26" spans="2:39" s="140" customFormat="1">
      <c r="B26" s="86" t="s">
        <v>2005</v>
      </c>
      <c r="C26" s="83" t="s">
        <v>2006</v>
      </c>
      <c r="D26" s="83" t="s">
        <v>282</v>
      </c>
      <c r="E26" s="83"/>
      <c r="F26" s="105">
        <v>39387</v>
      </c>
      <c r="G26" s="93">
        <v>3.2800000000000002</v>
      </c>
      <c r="H26" s="96" t="s">
        <v>181</v>
      </c>
      <c r="I26" s="97">
        <v>4.8000000000000001E-2</v>
      </c>
      <c r="J26" s="97">
        <v>4.8499999999999995E-2</v>
      </c>
      <c r="K26" s="93">
        <v>134156000</v>
      </c>
      <c r="L26" s="106">
        <v>120.4579</v>
      </c>
      <c r="M26" s="93">
        <v>161601.51359000002</v>
      </c>
      <c r="N26" s="83"/>
      <c r="O26" s="94">
        <v>7.9125797410472196E-3</v>
      </c>
      <c r="P26" s="94">
        <f>M26/'סכום נכסי הקרן'!$C$42</f>
        <v>2.3270490551387016E-3</v>
      </c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</row>
    <row r="27" spans="2:39" s="140" customFormat="1">
      <c r="B27" s="86" t="s">
        <v>2007</v>
      </c>
      <c r="C27" s="83" t="s">
        <v>2008</v>
      </c>
      <c r="D27" s="83" t="s">
        <v>282</v>
      </c>
      <c r="E27" s="83"/>
      <c r="F27" s="105">
        <v>39845</v>
      </c>
      <c r="G27" s="93">
        <v>4.3499999999999996</v>
      </c>
      <c r="H27" s="96" t="s">
        <v>181</v>
      </c>
      <c r="I27" s="97">
        <v>4.8000000000000001E-2</v>
      </c>
      <c r="J27" s="97">
        <v>4.8499999999999988E-2</v>
      </c>
      <c r="K27" s="93">
        <v>2965000</v>
      </c>
      <c r="L27" s="106">
        <v>113.4464</v>
      </c>
      <c r="M27" s="93">
        <v>3363.6857400000004</v>
      </c>
      <c r="N27" s="83"/>
      <c r="O27" s="94">
        <v>1.6469791062167629E-4</v>
      </c>
      <c r="P27" s="94">
        <f>M27/'סכום נכסי הקרן'!$C$42</f>
        <v>4.8436809465223307E-5</v>
      </c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</row>
    <row r="28" spans="2:39" s="140" customFormat="1">
      <c r="B28" s="86" t="s">
        <v>2009</v>
      </c>
      <c r="C28" s="83" t="s">
        <v>2010</v>
      </c>
      <c r="D28" s="83" t="s">
        <v>282</v>
      </c>
      <c r="E28" s="83"/>
      <c r="F28" s="105">
        <v>39873</v>
      </c>
      <c r="G28" s="93">
        <v>4.43</v>
      </c>
      <c r="H28" s="96" t="s">
        <v>181</v>
      </c>
      <c r="I28" s="97">
        <v>4.8000000000000001E-2</v>
      </c>
      <c r="J28" s="97">
        <v>4.8500000000000008E-2</v>
      </c>
      <c r="K28" s="93">
        <v>108985000</v>
      </c>
      <c r="L28" s="106">
        <v>113.6015</v>
      </c>
      <c r="M28" s="93">
        <v>123808.59411000001</v>
      </c>
      <c r="N28" s="83"/>
      <c r="O28" s="94">
        <v>6.0621051855231211E-3</v>
      </c>
      <c r="P28" s="94">
        <f>M28/'סכום נכסי הקרן'!$C$42</f>
        <v>1.782833994195676E-3</v>
      </c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</row>
    <row r="29" spans="2:39" s="140" customFormat="1">
      <c r="B29" s="86" t="s">
        <v>2011</v>
      </c>
      <c r="C29" s="83" t="s">
        <v>2012</v>
      </c>
      <c r="D29" s="83" t="s">
        <v>282</v>
      </c>
      <c r="E29" s="83"/>
      <c r="F29" s="105">
        <v>39934</v>
      </c>
      <c r="G29" s="93">
        <v>4.49</v>
      </c>
      <c r="H29" s="96" t="s">
        <v>181</v>
      </c>
      <c r="I29" s="97">
        <v>4.8000000000000001E-2</v>
      </c>
      <c r="J29" s="97">
        <v>4.8500000000000008E-2</v>
      </c>
      <c r="K29" s="93">
        <v>118930000</v>
      </c>
      <c r="L29" s="106">
        <v>114.95140000000001</v>
      </c>
      <c r="M29" s="93">
        <v>136711.64754000001</v>
      </c>
      <c r="N29" s="83"/>
      <c r="O29" s="94">
        <v>6.6938841639483928E-3</v>
      </c>
      <c r="P29" s="94">
        <f>M29/'סכום נכסי הקרן'!$C$42</f>
        <v>1.9686369463194097E-3</v>
      </c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</row>
    <row r="30" spans="2:39" s="140" customFormat="1">
      <c r="B30" s="86" t="s">
        <v>2013</v>
      </c>
      <c r="C30" s="83" t="s">
        <v>2014</v>
      </c>
      <c r="D30" s="83" t="s">
        <v>282</v>
      </c>
      <c r="E30" s="83"/>
      <c r="F30" s="105">
        <v>38412</v>
      </c>
      <c r="G30" s="93">
        <v>0.90999999999999992</v>
      </c>
      <c r="H30" s="96" t="s">
        <v>181</v>
      </c>
      <c r="I30" s="97">
        <v>4.8000000000000001E-2</v>
      </c>
      <c r="J30" s="97">
        <v>4.8300000000000003E-2</v>
      </c>
      <c r="K30" s="93">
        <v>5530000</v>
      </c>
      <c r="L30" s="106">
        <v>124.8107</v>
      </c>
      <c r="M30" s="93">
        <v>6902.0336100000004</v>
      </c>
      <c r="N30" s="83"/>
      <c r="O30" s="94">
        <v>3.3794789480172594E-4</v>
      </c>
      <c r="P30" s="94">
        <f>M30/'סכום נכסי הקרן'!$C$42</f>
        <v>9.9388739832198886E-5</v>
      </c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</row>
    <row r="31" spans="2:39" s="140" customFormat="1">
      <c r="B31" s="86" t="s">
        <v>2015</v>
      </c>
      <c r="C31" s="83" t="s">
        <v>2016</v>
      </c>
      <c r="D31" s="83" t="s">
        <v>282</v>
      </c>
      <c r="E31" s="83"/>
      <c r="F31" s="105">
        <v>39448</v>
      </c>
      <c r="G31" s="93">
        <v>3.44</v>
      </c>
      <c r="H31" s="96" t="s">
        <v>181</v>
      </c>
      <c r="I31" s="97">
        <v>4.8000000000000001E-2</v>
      </c>
      <c r="J31" s="97">
        <v>4.8494994050572629E-2</v>
      </c>
      <c r="K31" s="93">
        <v>54498000</v>
      </c>
      <c r="L31" s="106">
        <v>118.92619999999999</v>
      </c>
      <c r="M31" s="93">
        <v>64812.388880000006</v>
      </c>
      <c r="N31" s="83"/>
      <c r="O31" s="94">
        <v>3.1734430193635053E-3</v>
      </c>
      <c r="P31" s="94">
        <f>M31/'סכום נכסי הקרן'!$C$42</f>
        <v>9.3329329010578669E-4</v>
      </c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</row>
    <row r="32" spans="2:39" s="140" customFormat="1">
      <c r="B32" s="86" t="s">
        <v>2017</v>
      </c>
      <c r="C32" s="83" t="s">
        <v>2018</v>
      </c>
      <c r="D32" s="83" t="s">
        <v>282</v>
      </c>
      <c r="E32" s="83"/>
      <c r="F32" s="105">
        <v>40148</v>
      </c>
      <c r="G32" s="93">
        <v>4.9600000000000009</v>
      </c>
      <c r="H32" s="96" t="s">
        <v>181</v>
      </c>
      <c r="I32" s="97">
        <v>4.8000000000000001E-2</v>
      </c>
      <c r="J32" s="97">
        <v>4.8500000000000008E-2</v>
      </c>
      <c r="K32" s="93">
        <v>158477000</v>
      </c>
      <c r="L32" s="106">
        <v>110.3515</v>
      </c>
      <c r="M32" s="93">
        <v>174881.68692999994</v>
      </c>
      <c r="N32" s="83"/>
      <c r="O32" s="94">
        <v>8.5628238395912409E-3</v>
      </c>
      <c r="P32" s="94">
        <f>M32/'סכום נכסי הקרן'!$C$42</f>
        <v>2.5182825042345479E-3</v>
      </c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</row>
    <row r="33" spans="2:39" s="140" customFormat="1">
      <c r="B33" s="86" t="s">
        <v>2019</v>
      </c>
      <c r="C33" s="83" t="s">
        <v>2020</v>
      </c>
      <c r="D33" s="83" t="s">
        <v>282</v>
      </c>
      <c r="E33" s="83"/>
      <c r="F33" s="105">
        <v>40269</v>
      </c>
      <c r="G33" s="93">
        <v>5.17</v>
      </c>
      <c r="H33" s="96" t="s">
        <v>181</v>
      </c>
      <c r="I33" s="97">
        <v>4.8000000000000001E-2</v>
      </c>
      <c r="J33" s="97">
        <v>4.8499999999999995E-2</v>
      </c>
      <c r="K33" s="93">
        <v>179682000</v>
      </c>
      <c r="L33" s="106">
        <v>111.97199999999999</v>
      </c>
      <c r="M33" s="93">
        <v>201193.58124999999</v>
      </c>
      <c r="N33" s="83"/>
      <c r="O33" s="94">
        <v>9.8511469333539652E-3</v>
      </c>
      <c r="P33" s="94">
        <f>M33/'סכום נכסי הקרן'!$C$42</f>
        <v>2.8971717080300647E-3</v>
      </c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</row>
    <row r="34" spans="2:39" s="140" customFormat="1">
      <c r="B34" s="86" t="s">
        <v>2021</v>
      </c>
      <c r="C34" s="83" t="s">
        <v>2022</v>
      </c>
      <c r="D34" s="83" t="s">
        <v>282</v>
      </c>
      <c r="E34" s="83"/>
      <c r="F34" s="105">
        <v>40391</v>
      </c>
      <c r="G34" s="93">
        <v>5.5000000000000009</v>
      </c>
      <c r="H34" s="96" t="s">
        <v>181</v>
      </c>
      <c r="I34" s="97">
        <v>4.8000000000000001E-2</v>
      </c>
      <c r="J34" s="97">
        <v>4.8499999999999995E-2</v>
      </c>
      <c r="K34" s="93">
        <v>121054000</v>
      </c>
      <c r="L34" s="106">
        <v>108.44929999999999</v>
      </c>
      <c r="M34" s="93">
        <v>131282.18873999998</v>
      </c>
      <c r="N34" s="83"/>
      <c r="O34" s="94">
        <v>6.4280387225824943E-3</v>
      </c>
      <c r="P34" s="94">
        <f>M34/'סכום נכסי הקרן'!$C$42</f>
        <v>1.8904531676543787E-3</v>
      </c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</row>
    <row r="35" spans="2:39" s="140" customFormat="1">
      <c r="B35" s="86" t="s">
        <v>2023</v>
      </c>
      <c r="C35" s="83" t="s">
        <v>2024</v>
      </c>
      <c r="D35" s="83" t="s">
        <v>282</v>
      </c>
      <c r="E35" s="83"/>
      <c r="F35" s="105">
        <v>40452</v>
      </c>
      <c r="G35" s="93">
        <v>5.5400000000000009</v>
      </c>
      <c r="H35" s="96" t="s">
        <v>181</v>
      </c>
      <c r="I35" s="97">
        <v>4.8000000000000001E-2</v>
      </c>
      <c r="J35" s="97">
        <v>4.8600000000000004E-2</v>
      </c>
      <c r="K35" s="93">
        <v>160466000</v>
      </c>
      <c r="L35" s="106">
        <v>109.1125</v>
      </c>
      <c r="M35" s="93">
        <v>175088.47875000001</v>
      </c>
      <c r="N35" s="83"/>
      <c r="O35" s="94">
        <v>8.5729490960272554E-3</v>
      </c>
      <c r="P35" s="94">
        <f>M35/'סכום נכסי הקרן'!$C$42</f>
        <v>2.5212602901392178E-3</v>
      </c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</row>
    <row r="36" spans="2:39" s="140" customFormat="1">
      <c r="B36" s="86" t="s">
        <v>2025</v>
      </c>
      <c r="C36" s="83" t="s">
        <v>2026</v>
      </c>
      <c r="D36" s="83" t="s">
        <v>282</v>
      </c>
      <c r="E36" s="83"/>
      <c r="F36" s="105">
        <v>38384</v>
      </c>
      <c r="G36" s="93">
        <v>0.83000000000000007</v>
      </c>
      <c r="H36" s="96" t="s">
        <v>181</v>
      </c>
      <c r="I36" s="97">
        <v>4.8000000000000001E-2</v>
      </c>
      <c r="J36" s="97">
        <v>4.8013372897060987E-2</v>
      </c>
      <c r="K36" s="93">
        <v>12200000</v>
      </c>
      <c r="L36" s="106">
        <v>124.56310000000001</v>
      </c>
      <c r="M36" s="93">
        <v>15196.70084</v>
      </c>
      <c r="N36" s="83"/>
      <c r="O36" s="94">
        <v>7.4408404058896199E-4</v>
      </c>
      <c r="P36" s="94">
        <f>M36/'סכום נכסי הקרן'!$C$42</f>
        <v>2.1883129399807692E-4</v>
      </c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</row>
    <row r="37" spans="2:39" s="140" customFormat="1">
      <c r="B37" s="86" t="s">
        <v>2027</v>
      </c>
      <c r="C37" s="83" t="s">
        <v>2028</v>
      </c>
      <c r="D37" s="83" t="s">
        <v>282</v>
      </c>
      <c r="E37" s="83"/>
      <c r="F37" s="105">
        <v>39569</v>
      </c>
      <c r="G37" s="93">
        <v>3.69</v>
      </c>
      <c r="H37" s="96" t="s">
        <v>181</v>
      </c>
      <c r="I37" s="97">
        <v>4.8000000000000001E-2</v>
      </c>
      <c r="J37" s="97">
        <v>4.8499999999999995E-2</v>
      </c>
      <c r="K37" s="93">
        <v>112578000</v>
      </c>
      <c r="L37" s="106">
        <v>119.0485</v>
      </c>
      <c r="M37" s="93">
        <v>134022.42655999999</v>
      </c>
      <c r="N37" s="83"/>
      <c r="O37" s="94">
        <v>6.5622104254242997E-3</v>
      </c>
      <c r="P37" s="94">
        <f>M37/'סכום נכסי הקרן'!$C$42</f>
        <v>1.9299123762238273E-3</v>
      </c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</row>
    <row r="38" spans="2:39" s="140" customFormat="1">
      <c r="B38" s="86" t="s">
        <v>2029</v>
      </c>
      <c r="C38" s="83" t="s">
        <v>2030</v>
      </c>
      <c r="D38" s="83" t="s">
        <v>282</v>
      </c>
      <c r="E38" s="83"/>
      <c r="F38" s="105">
        <v>39661</v>
      </c>
      <c r="G38" s="93">
        <v>3.9399999999999991</v>
      </c>
      <c r="H38" s="96" t="s">
        <v>181</v>
      </c>
      <c r="I38" s="97">
        <v>4.8000000000000001E-2</v>
      </c>
      <c r="J38" s="97">
        <v>4.8499999999999995E-2</v>
      </c>
      <c r="K38" s="93">
        <v>20857000</v>
      </c>
      <c r="L38" s="106">
        <v>115.0688</v>
      </c>
      <c r="M38" s="93">
        <v>23999.902620000001</v>
      </c>
      <c r="N38" s="83"/>
      <c r="O38" s="94">
        <v>1.1751198304981055E-3</v>
      </c>
      <c r="P38" s="94">
        <f>M38/'סכום נכסי הקרן'!$C$42</f>
        <v>3.4559670559142469E-4</v>
      </c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</row>
    <row r="39" spans="2:39" s="140" customFormat="1">
      <c r="B39" s="86" t="s">
        <v>2031</v>
      </c>
      <c r="C39" s="83" t="s">
        <v>2032</v>
      </c>
      <c r="D39" s="83" t="s">
        <v>282</v>
      </c>
      <c r="E39" s="83"/>
      <c r="F39" s="105">
        <v>39692</v>
      </c>
      <c r="G39" s="93">
        <v>4.03</v>
      </c>
      <c r="H39" s="96" t="s">
        <v>181</v>
      </c>
      <c r="I39" s="97">
        <v>4.8000000000000001E-2</v>
      </c>
      <c r="J39" s="97">
        <v>4.8499999999999995E-2</v>
      </c>
      <c r="K39" s="93">
        <v>66472000</v>
      </c>
      <c r="L39" s="106">
        <v>113.3181</v>
      </c>
      <c r="M39" s="93">
        <v>75324.815480000005</v>
      </c>
      <c r="N39" s="83"/>
      <c r="O39" s="94">
        <v>3.6881684813752248E-3</v>
      </c>
      <c r="P39" s="94">
        <f>M39/'סכום נכסי הקרן'!$C$42</f>
        <v>1.0846714043529712E-3</v>
      </c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</row>
    <row r="40" spans="2:39" s="140" customFormat="1">
      <c r="B40" s="86" t="s">
        <v>2033</v>
      </c>
      <c r="C40" s="83" t="s">
        <v>2034</v>
      </c>
      <c r="D40" s="83" t="s">
        <v>282</v>
      </c>
      <c r="E40" s="83"/>
      <c r="F40" s="105">
        <v>40909</v>
      </c>
      <c r="G40" s="93">
        <v>6.490311018886854</v>
      </c>
      <c r="H40" s="96" t="s">
        <v>181</v>
      </c>
      <c r="I40" s="97">
        <v>4.8000000000000001E-2</v>
      </c>
      <c r="J40" s="97">
        <v>4.8500075338226978E-2</v>
      </c>
      <c r="K40" s="93">
        <v>114113000</v>
      </c>
      <c r="L40" s="106">
        <v>104.4988</v>
      </c>
      <c r="M40" s="93">
        <v>119246.70065999997</v>
      </c>
      <c r="N40" s="83"/>
      <c r="O40" s="94">
        <v>5.8387388018092505E-3</v>
      </c>
      <c r="P40" s="94">
        <f>M40/'סכום נכסי הקרן'!$C$42</f>
        <v>1.717143088172362E-3</v>
      </c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</row>
    <row r="41" spans="2:39" s="140" customFormat="1">
      <c r="B41" s="86" t="s">
        <v>2035</v>
      </c>
      <c r="C41" s="83">
        <v>8790</v>
      </c>
      <c r="D41" s="83" t="s">
        <v>282</v>
      </c>
      <c r="E41" s="83"/>
      <c r="F41" s="105">
        <v>41030</v>
      </c>
      <c r="G41" s="93">
        <v>6.669999999999999</v>
      </c>
      <c r="H41" s="96" t="s">
        <v>181</v>
      </c>
      <c r="I41" s="97">
        <v>4.8000000000000001E-2</v>
      </c>
      <c r="J41" s="97">
        <v>4.8599632403819405E-2</v>
      </c>
      <c r="K41" s="93">
        <v>157838000</v>
      </c>
      <c r="L41" s="106">
        <v>104.8777</v>
      </c>
      <c r="M41" s="93">
        <v>165536.87501000002</v>
      </c>
      <c r="N41" s="83"/>
      <c r="O41" s="94">
        <v>8.1052689080843149E-3</v>
      </c>
      <c r="P41" s="94">
        <f>M41/'סכום נכסי הקרן'!$C$42</f>
        <v>2.3837179493253896E-3</v>
      </c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</row>
    <row r="42" spans="2:39" s="140" customFormat="1">
      <c r="B42" s="86" t="s">
        <v>2036</v>
      </c>
      <c r="C42" s="83" t="s">
        <v>2037</v>
      </c>
      <c r="D42" s="83" t="s">
        <v>282</v>
      </c>
      <c r="E42" s="83"/>
      <c r="F42" s="105">
        <v>41091</v>
      </c>
      <c r="G42" s="93">
        <v>6.83</v>
      </c>
      <c r="H42" s="96" t="s">
        <v>181</v>
      </c>
      <c r="I42" s="97">
        <v>4.8000000000000001E-2</v>
      </c>
      <c r="J42" s="97">
        <v>4.856684620729719E-2</v>
      </c>
      <c r="K42" s="93">
        <v>23453000</v>
      </c>
      <c r="L42" s="106">
        <v>103.15860000000001</v>
      </c>
      <c r="M42" s="93">
        <v>24193.791980000002</v>
      </c>
      <c r="N42" s="83"/>
      <c r="O42" s="94">
        <v>1.1846133370121159E-3</v>
      </c>
      <c r="P42" s="94">
        <f>M42/'סכום נכסי הקרן'!$C$42</f>
        <v>3.4838869708931481E-4</v>
      </c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</row>
    <row r="43" spans="2:39" s="140" customFormat="1">
      <c r="B43" s="86" t="s">
        <v>2038</v>
      </c>
      <c r="C43" s="83">
        <v>8793</v>
      </c>
      <c r="D43" s="83" t="s">
        <v>282</v>
      </c>
      <c r="E43" s="83"/>
      <c r="F43" s="105">
        <v>41122</v>
      </c>
      <c r="G43" s="93">
        <v>6.9199999999999973</v>
      </c>
      <c r="H43" s="96" t="s">
        <v>181</v>
      </c>
      <c r="I43" s="97">
        <v>4.8000000000000001E-2</v>
      </c>
      <c r="J43" s="97">
        <v>4.8499999999999995E-2</v>
      </c>
      <c r="K43" s="93">
        <v>75336000</v>
      </c>
      <c r="L43" s="106">
        <v>103.08669999999999</v>
      </c>
      <c r="M43" s="93">
        <v>77661.375220000016</v>
      </c>
      <c r="N43" s="83"/>
      <c r="O43" s="94">
        <v>3.8025746824791153E-3</v>
      </c>
      <c r="P43" s="94">
        <f>M43/'סכום נכסי הקרן'!$C$42</f>
        <v>1.1183176803961346E-3</v>
      </c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</row>
    <row r="44" spans="2:39" s="140" customFormat="1">
      <c r="B44" s="86" t="s">
        <v>2039</v>
      </c>
      <c r="C44" s="83" t="s">
        <v>2040</v>
      </c>
      <c r="D44" s="83" t="s">
        <v>282</v>
      </c>
      <c r="E44" s="83"/>
      <c r="F44" s="105">
        <v>41154</v>
      </c>
      <c r="G44" s="93">
        <v>7.0000000000000018</v>
      </c>
      <c r="H44" s="96" t="s">
        <v>181</v>
      </c>
      <c r="I44" s="97">
        <v>4.8000000000000001E-2</v>
      </c>
      <c r="J44" s="97">
        <v>4.8500000000000008E-2</v>
      </c>
      <c r="K44" s="93">
        <v>131434000</v>
      </c>
      <c r="L44" s="106">
        <v>102.5735</v>
      </c>
      <c r="M44" s="93">
        <v>134816.49597999998</v>
      </c>
      <c r="N44" s="83"/>
      <c r="O44" s="94">
        <v>6.6010908632747646E-3</v>
      </c>
      <c r="P44" s="94">
        <f>M44/'סכום נכסי הקרן'!$C$42</f>
        <v>1.9413469132679149E-3</v>
      </c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</row>
    <row r="45" spans="2:39" s="140" customFormat="1">
      <c r="B45" s="86" t="s">
        <v>2041</v>
      </c>
      <c r="C45" s="83" t="s">
        <v>2042</v>
      </c>
      <c r="D45" s="83" t="s">
        <v>282</v>
      </c>
      <c r="E45" s="83"/>
      <c r="F45" s="105">
        <v>41184</v>
      </c>
      <c r="G45" s="93">
        <v>6.9200000000000008</v>
      </c>
      <c r="H45" s="96" t="s">
        <v>181</v>
      </c>
      <c r="I45" s="97">
        <v>4.8000000000000001E-2</v>
      </c>
      <c r="J45" s="97">
        <v>4.8600000000000004E-2</v>
      </c>
      <c r="K45" s="93">
        <v>147548000</v>
      </c>
      <c r="L45" s="106">
        <v>103.5291</v>
      </c>
      <c r="M45" s="93">
        <v>152755.10270999998</v>
      </c>
      <c r="N45" s="83"/>
      <c r="O45" s="94">
        <v>7.4794282812925784E-3</v>
      </c>
      <c r="P45" s="94">
        <f>M45/'סכום נכסי הקרן'!$C$42</f>
        <v>2.1996614359119306E-3</v>
      </c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</row>
    <row r="46" spans="2:39" s="140" customFormat="1">
      <c r="B46" s="86" t="s">
        <v>2043</v>
      </c>
      <c r="C46" s="83" t="s">
        <v>2044</v>
      </c>
      <c r="D46" s="83" t="s">
        <v>282</v>
      </c>
      <c r="E46" s="83"/>
      <c r="F46" s="105">
        <v>41214</v>
      </c>
      <c r="G46" s="93">
        <v>7.0100000000000016</v>
      </c>
      <c r="H46" s="96" t="s">
        <v>181</v>
      </c>
      <c r="I46" s="97">
        <v>4.8000000000000001E-2</v>
      </c>
      <c r="J46" s="97">
        <v>4.8500000000000008E-2</v>
      </c>
      <c r="K46" s="93">
        <v>155301000</v>
      </c>
      <c r="L46" s="106">
        <v>103.1387</v>
      </c>
      <c r="M46" s="93">
        <v>160175.43219999998</v>
      </c>
      <c r="N46" s="83"/>
      <c r="O46" s="94">
        <v>7.8427537693411178E-3</v>
      </c>
      <c r="P46" s="94">
        <f>M46/'סכום נכסי הקרן'!$C$42</f>
        <v>2.3065135955540224E-3</v>
      </c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</row>
    <row r="47" spans="2:39" s="140" customFormat="1">
      <c r="B47" s="86" t="s">
        <v>2045</v>
      </c>
      <c r="C47" s="83" t="s">
        <v>2046</v>
      </c>
      <c r="D47" s="83" t="s">
        <v>282</v>
      </c>
      <c r="E47" s="83"/>
      <c r="F47" s="105">
        <v>41245</v>
      </c>
      <c r="G47" s="93">
        <v>7.0900000000000007</v>
      </c>
      <c r="H47" s="96" t="s">
        <v>181</v>
      </c>
      <c r="I47" s="97">
        <v>4.8000000000000001E-2</v>
      </c>
      <c r="J47" s="97">
        <v>4.8500000000000015E-2</v>
      </c>
      <c r="K47" s="93">
        <v>162206000</v>
      </c>
      <c r="L47" s="106">
        <v>102.91240000000001</v>
      </c>
      <c r="M47" s="93">
        <v>166930.07640000002</v>
      </c>
      <c r="N47" s="83"/>
      <c r="O47" s="94">
        <v>8.17348495909038E-3</v>
      </c>
      <c r="P47" s="94">
        <f>M47/'סכום נכסי הקרן'!$C$42</f>
        <v>2.4037799395023062E-3</v>
      </c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</row>
    <row r="48" spans="2:39" s="140" customFormat="1">
      <c r="B48" s="86" t="s">
        <v>2047</v>
      </c>
      <c r="C48" s="83" t="s">
        <v>2048</v>
      </c>
      <c r="D48" s="83" t="s">
        <v>282</v>
      </c>
      <c r="E48" s="83"/>
      <c r="F48" s="105">
        <v>41275</v>
      </c>
      <c r="G48" s="93">
        <v>7.1700000000000017</v>
      </c>
      <c r="H48" s="96" t="s">
        <v>181</v>
      </c>
      <c r="I48" s="97">
        <v>4.8000000000000001E-2</v>
      </c>
      <c r="J48" s="97">
        <v>4.8500000000000008E-2</v>
      </c>
      <c r="K48" s="93">
        <v>158898000</v>
      </c>
      <c r="L48" s="106">
        <v>103.0005</v>
      </c>
      <c r="M48" s="93">
        <v>163665.75844999999</v>
      </c>
      <c r="N48" s="83"/>
      <c r="O48" s="94">
        <v>8.0136524457326257E-3</v>
      </c>
      <c r="P48" s="94">
        <f>M48/'סכום נכסי הקרן'!$C$42</f>
        <v>2.3567740183789913E-3</v>
      </c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</row>
    <row r="49" spans="2:39" s="140" customFormat="1">
      <c r="B49" s="86" t="s">
        <v>2049</v>
      </c>
      <c r="C49" s="83" t="s">
        <v>2050</v>
      </c>
      <c r="D49" s="83" t="s">
        <v>282</v>
      </c>
      <c r="E49" s="83"/>
      <c r="F49" s="105">
        <v>41306</v>
      </c>
      <c r="G49" s="93">
        <v>7.26</v>
      </c>
      <c r="H49" s="96" t="s">
        <v>181</v>
      </c>
      <c r="I49" s="97">
        <v>4.8000000000000001E-2</v>
      </c>
      <c r="J49" s="97">
        <v>4.8499999999999988E-2</v>
      </c>
      <c r="K49" s="93">
        <v>186475000</v>
      </c>
      <c r="L49" s="106">
        <v>102.40089999999999</v>
      </c>
      <c r="M49" s="93">
        <v>190952.09279000005</v>
      </c>
      <c r="N49" s="83"/>
      <c r="O49" s="94">
        <v>9.3496875577174059E-3</v>
      </c>
      <c r="P49" s="94">
        <f>M49/'סכום נכסי הקרן'!$C$42</f>
        <v>2.7496950816382963E-3</v>
      </c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</row>
    <row r="50" spans="2:39" s="140" customFormat="1">
      <c r="B50" s="86" t="s">
        <v>2051</v>
      </c>
      <c r="C50" s="83" t="s">
        <v>2052</v>
      </c>
      <c r="D50" s="83" t="s">
        <v>282</v>
      </c>
      <c r="E50" s="83"/>
      <c r="F50" s="105">
        <v>41334</v>
      </c>
      <c r="G50" s="93">
        <v>7.34</v>
      </c>
      <c r="H50" s="96" t="s">
        <v>181</v>
      </c>
      <c r="I50" s="97">
        <v>4.8000000000000001E-2</v>
      </c>
      <c r="J50" s="97">
        <v>4.8500000000000008E-2</v>
      </c>
      <c r="K50" s="93">
        <v>140108000</v>
      </c>
      <c r="L50" s="106">
        <v>102.175</v>
      </c>
      <c r="M50" s="93">
        <v>143155.35389000003</v>
      </c>
      <c r="N50" s="83"/>
      <c r="O50" s="94">
        <v>7.0093907405243102E-3</v>
      </c>
      <c r="P50" s="94">
        <f>M50/'סכום נכסי הקרן'!$C$42</f>
        <v>2.0614258097418296E-3</v>
      </c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</row>
    <row r="51" spans="2:39" s="140" customFormat="1">
      <c r="B51" s="86" t="s">
        <v>2053</v>
      </c>
      <c r="C51" s="83" t="s">
        <v>2054</v>
      </c>
      <c r="D51" s="83" t="s">
        <v>282</v>
      </c>
      <c r="E51" s="83"/>
      <c r="F51" s="105">
        <v>41366</v>
      </c>
      <c r="G51" s="93">
        <v>7.2500000000000009</v>
      </c>
      <c r="H51" s="96" t="s">
        <v>181</v>
      </c>
      <c r="I51" s="97">
        <v>4.8000000000000001E-2</v>
      </c>
      <c r="J51" s="97">
        <v>4.8500000000000008E-2</v>
      </c>
      <c r="K51" s="93">
        <v>194177000</v>
      </c>
      <c r="L51" s="106">
        <v>104.20359999999999</v>
      </c>
      <c r="M51" s="93">
        <v>202339.45040999999</v>
      </c>
      <c r="N51" s="83"/>
      <c r="O51" s="94">
        <v>9.9072527265478966E-3</v>
      </c>
      <c r="P51" s="94">
        <f>M51/'סכום נכסי הקרן'!$C$42</f>
        <v>2.9136721335944922E-3</v>
      </c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</row>
    <row r="52" spans="2:39" s="140" customFormat="1">
      <c r="B52" s="86" t="s">
        <v>2055</v>
      </c>
      <c r="C52" s="83">
        <v>2704</v>
      </c>
      <c r="D52" s="83" t="s">
        <v>282</v>
      </c>
      <c r="E52" s="83"/>
      <c r="F52" s="105">
        <v>41395</v>
      </c>
      <c r="G52" s="93">
        <v>7.330000000000001</v>
      </c>
      <c r="H52" s="96" t="s">
        <v>181</v>
      </c>
      <c r="I52" s="97">
        <v>4.8000000000000001E-2</v>
      </c>
      <c r="J52" s="97">
        <v>4.8500000000000008E-2</v>
      </c>
      <c r="K52" s="93">
        <v>132964000</v>
      </c>
      <c r="L52" s="106">
        <v>103.5962</v>
      </c>
      <c r="M52" s="93">
        <v>137745.59347999998</v>
      </c>
      <c r="N52" s="83"/>
      <c r="O52" s="94">
        <v>6.744509801768459E-3</v>
      </c>
      <c r="P52" s="94">
        <f>M52/'סכום נכסי הקרן'!$C$42</f>
        <v>1.98352568633979E-3</v>
      </c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</row>
    <row r="53" spans="2:39" s="140" customFormat="1">
      <c r="B53" s="86" t="s">
        <v>2056</v>
      </c>
      <c r="C53" s="83" t="s">
        <v>2057</v>
      </c>
      <c r="D53" s="83" t="s">
        <v>282</v>
      </c>
      <c r="E53" s="83"/>
      <c r="F53" s="105">
        <v>41427</v>
      </c>
      <c r="G53" s="93">
        <v>7.4200000000000008</v>
      </c>
      <c r="H53" s="96" t="s">
        <v>181</v>
      </c>
      <c r="I53" s="97">
        <v>4.8000000000000001E-2</v>
      </c>
      <c r="J53" s="97">
        <v>4.8500000000000008E-2</v>
      </c>
      <c r="K53" s="93">
        <v>262860000</v>
      </c>
      <c r="L53" s="106">
        <v>102.76900000000001</v>
      </c>
      <c r="M53" s="93">
        <v>270138.62875999999</v>
      </c>
      <c r="N53" s="83"/>
      <c r="O53" s="94">
        <v>1.3226939486617044E-2</v>
      </c>
      <c r="P53" s="94">
        <f>M53/'סכום נכסי הקרן'!$C$42</f>
        <v>3.8899749565917568E-3</v>
      </c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</row>
    <row r="54" spans="2:39" s="140" customFormat="1">
      <c r="B54" s="86" t="s">
        <v>2058</v>
      </c>
      <c r="C54" s="83">
        <v>8805</v>
      </c>
      <c r="D54" s="83" t="s">
        <v>282</v>
      </c>
      <c r="E54" s="83"/>
      <c r="F54" s="105">
        <v>41487</v>
      </c>
      <c r="G54" s="93">
        <v>7.5799990066964709</v>
      </c>
      <c r="H54" s="96" t="s">
        <v>181</v>
      </c>
      <c r="I54" s="97">
        <v>4.8000000000000001E-2</v>
      </c>
      <c r="J54" s="97">
        <v>4.8501762978020786E-2</v>
      </c>
      <c r="K54" s="93">
        <v>138551000</v>
      </c>
      <c r="L54" s="106">
        <v>101.0676</v>
      </c>
      <c r="M54" s="93">
        <v>140030.20802999998</v>
      </c>
      <c r="N54" s="83"/>
      <c r="O54" s="94">
        <v>6.8563725832662577E-3</v>
      </c>
      <c r="P54" s="94">
        <f>M54/'סכום נכסי הקרן'!$C$42</f>
        <v>2.0164239557422777E-3</v>
      </c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</row>
    <row r="55" spans="2:39" s="140" customFormat="1">
      <c r="B55" s="86" t="s">
        <v>2059</v>
      </c>
      <c r="C55" s="83">
        <v>8806</v>
      </c>
      <c r="D55" s="83" t="s">
        <v>282</v>
      </c>
      <c r="E55" s="83"/>
      <c r="F55" s="105">
        <v>41518</v>
      </c>
      <c r="G55" s="93">
        <v>7.67</v>
      </c>
      <c r="H55" s="96" t="s">
        <v>181</v>
      </c>
      <c r="I55" s="97">
        <v>4.8000000000000001E-2</v>
      </c>
      <c r="J55" s="97">
        <v>4.8500000000000015E-2</v>
      </c>
      <c r="K55" s="93">
        <v>15041000</v>
      </c>
      <c r="L55" s="106">
        <v>100.3903</v>
      </c>
      <c r="M55" s="93">
        <v>15099.708980000001</v>
      </c>
      <c r="N55" s="83"/>
      <c r="O55" s="94">
        <v>7.3933497723285022E-4</v>
      </c>
      <c r="P55" s="94">
        <f>M55/'סכום נכסי הקרן'!$C$42</f>
        <v>2.1743461886085153E-4</v>
      </c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</row>
    <row r="56" spans="2:39" s="140" customFormat="1">
      <c r="B56" s="86" t="s">
        <v>2060</v>
      </c>
      <c r="C56" s="83" t="s">
        <v>2061</v>
      </c>
      <c r="D56" s="83" t="s">
        <v>282</v>
      </c>
      <c r="E56" s="83"/>
      <c r="F56" s="105">
        <v>41548</v>
      </c>
      <c r="G56" s="93">
        <v>7.57</v>
      </c>
      <c r="H56" s="96" t="s">
        <v>181</v>
      </c>
      <c r="I56" s="97">
        <v>4.8000000000000001E-2</v>
      </c>
      <c r="J56" s="97">
        <v>4.8500000000000008E-2</v>
      </c>
      <c r="K56" s="93">
        <v>345920000</v>
      </c>
      <c r="L56" s="106">
        <v>102.3835</v>
      </c>
      <c r="M56" s="93">
        <v>354165.01327</v>
      </c>
      <c r="N56" s="83"/>
      <c r="O56" s="94">
        <v>1.734116746021204E-2</v>
      </c>
      <c r="P56" s="94">
        <f>M56/'סכום נכסי הקרן'!$C$42</f>
        <v>5.0999482689507349E-3</v>
      </c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</row>
    <row r="57" spans="2:39" s="140" customFormat="1">
      <c r="B57" s="86" t="s">
        <v>2062</v>
      </c>
      <c r="C57" s="83" t="s">
        <v>2063</v>
      </c>
      <c r="D57" s="83" t="s">
        <v>282</v>
      </c>
      <c r="E57" s="83"/>
      <c r="F57" s="105">
        <v>41579</v>
      </c>
      <c r="G57" s="93">
        <v>7.65</v>
      </c>
      <c r="H57" s="96" t="s">
        <v>181</v>
      </c>
      <c r="I57" s="97">
        <v>4.8000000000000001E-2</v>
      </c>
      <c r="J57" s="97">
        <v>4.8500000000000008E-2</v>
      </c>
      <c r="K57" s="93">
        <v>240034000</v>
      </c>
      <c r="L57" s="106">
        <v>101.98480000000001</v>
      </c>
      <c r="M57" s="93">
        <v>244798.24671000001</v>
      </c>
      <c r="N57" s="83"/>
      <c r="O57" s="94">
        <v>1.1986185058116232E-2</v>
      </c>
      <c r="P57" s="94">
        <f>M57/'סכום נכסי הקרן'!$C$42</f>
        <v>3.525075452890851E-3</v>
      </c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</row>
    <row r="58" spans="2:39" s="140" customFormat="1">
      <c r="B58" s="86" t="s">
        <v>2064</v>
      </c>
      <c r="C58" s="83" t="s">
        <v>2065</v>
      </c>
      <c r="D58" s="83" t="s">
        <v>282</v>
      </c>
      <c r="E58" s="83"/>
      <c r="F58" s="105">
        <v>41609</v>
      </c>
      <c r="G58" s="93">
        <v>7.7399999999999984</v>
      </c>
      <c r="H58" s="96" t="s">
        <v>181</v>
      </c>
      <c r="I58" s="97">
        <v>4.8000000000000001E-2</v>
      </c>
      <c r="J58" s="97">
        <v>4.8499999999999981E-2</v>
      </c>
      <c r="K58" s="93">
        <v>232816000</v>
      </c>
      <c r="L58" s="106">
        <v>101.5825</v>
      </c>
      <c r="M58" s="93">
        <v>236500.21107000005</v>
      </c>
      <c r="N58" s="83"/>
      <c r="O58" s="94">
        <v>1.1579883983101953E-2</v>
      </c>
      <c r="P58" s="94">
        <f>M58/'סכום נכסי הקרן'!$C$42</f>
        <v>3.4055843938865368E-3</v>
      </c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</row>
    <row r="59" spans="2:39" s="140" customFormat="1">
      <c r="B59" s="86" t="s">
        <v>2066</v>
      </c>
      <c r="C59" s="83" t="s">
        <v>2067</v>
      </c>
      <c r="D59" s="83" t="s">
        <v>282</v>
      </c>
      <c r="E59" s="83"/>
      <c r="F59" s="105">
        <v>41672</v>
      </c>
      <c r="G59" s="93">
        <v>7.9099999999999993</v>
      </c>
      <c r="H59" s="96" t="s">
        <v>181</v>
      </c>
      <c r="I59" s="97">
        <v>4.8000000000000001E-2</v>
      </c>
      <c r="J59" s="97">
        <v>4.8499999999999995E-2</v>
      </c>
      <c r="K59" s="93">
        <v>72238000</v>
      </c>
      <c r="L59" s="106">
        <v>100.7745</v>
      </c>
      <c r="M59" s="93">
        <v>72797.483749999999</v>
      </c>
      <c r="N59" s="83"/>
      <c r="O59" s="94">
        <v>3.564421411181067E-3</v>
      </c>
      <c r="P59" s="94">
        <f>M59/'סכום נכסי הקרן'!$C$42</f>
        <v>1.0482780266941464E-3</v>
      </c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</row>
    <row r="60" spans="2:39" s="140" customFormat="1">
      <c r="B60" s="86" t="s">
        <v>2068</v>
      </c>
      <c r="C60" s="83" t="s">
        <v>2069</v>
      </c>
      <c r="D60" s="83" t="s">
        <v>282</v>
      </c>
      <c r="E60" s="83"/>
      <c r="F60" s="105">
        <v>41700</v>
      </c>
      <c r="G60" s="93">
        <v>7.9800000000000013</v>
      </c>
      <c r="H60" s="96" t="s">
        <v>181</v>
      </c>
      <c r="I60" s="97">
        <v>4.8000000000000001E-2</v>
      </c>
      <c r="J60" s="97">
        <v>4.8500135595582326E-2</v>
      </c>
      <c r="K60" s="93">
        <v>312935000</v>
      </c>
      <c r="L60" s="106">
        <v>100.7612</v>
      </c>
      <c r="M60" s="93">
        <v>315317.04258000001</v>
      </c>
      <c r="N60" s="83"/>
      <c r="O60" s="94">
        <v>1.5439033878453858E-2</v>
      </c>
      <c r="P60" s="94">
        <f>M60/'סכום נכסי הקרן'!$C$42</f>
        <v>4.5405405537632549E-3</v>
      </c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</row>
    <row r="61" spans="2:39" s="140" customFormat="1">
      <c r="B61" s="86" t="s">
        <v>2070</v>
      </c>
      <c r="C61" s="83" t="s">
        <v>2071</v>
      </c>
      <c r="D61" s="83" t="s">
        <v>282</v>
      </c>
      <c r="E61" s="83"/>
      <c r="F61" s="105">
        <v>41730</v>
      </c>
      <c r="G61" s="93">
        <v>7.8800000000000008</v>
      </c>
      <c r="H61" s="96" t="s">
        <v>181</v>
      </c>
      <c r="I61" s="97">
        <v>4.8000000000000001E-2</v>
      </c>
      <c r="J61" s="97">
        <v>4.8499999999999995E-2</v>
      </c>
      <c r="K61" s="93">
        <v>181199000</v>
      </c>
      <c r="L61" s="106">
        <v>102.98520000000001</v>
      </c>
      <c r="M61" s="93">
        <v>186608.08869</v>
      </c>
      <c r="N61" s="83"/>
      <c r="O61" s="94">
        <v>9.1369898046264747E-3</v>
      </c>
      <c r="P61" s="94">
        <f>M61/'סכום נכסי הקרן'!$C$42</f>
        <v>2.6871417650767286E-3</v>
      </c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</row>
    <row r="62" spans="2:39" s="140" customFormat="1">
      <c r="B62" s="86" t="s">
        <v>2072</v>
      </c>
      <c r="C62" s="83" t="s">
        <v>2073</v>
      </c>
      <c r="D62" s="83" t="s">
        <v>282</v>
      </c>
      <c r="E62" s="83"/>
      <c r="F62" s="105">
        <v>41760</v>
      </c>
      <c r="G62" s="93">
        <v>7.9600000000000009</v>
      </c>
      <c r="H62" s="96" t="s">
        <v>181</v>
      </c>
      <c r="I62" s="97">
        <v>4.8000000000000001E-2</v>
      </c>
      <c r="J62" s="97">
        <v>4.8500000000000008E-2</v>
      </c>
      <c r="K62" s="93">
        <v>66584000</v>
      </c>
      <c r="L62" s="106">
        <v>102.27679999999999</v>
      </c>
      <c r="M62" s="93">
        <v>68099.957619999986</v>
      </c>
      <c r="N62" s="83"/>
      <c r="O62" s="94">
        <v>3.3344139733573032E-3</v>
      </c>
      <c r="P62" s="94">
        <f>M62/'סכום נכסי הקרן'!$C$42</f>
        <v>9.8063402077202405E-4</v>
      </c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</row>
    <row r="63" spans="2:39" s="140" customFormat="1">
      <c r="B63" s="86" t="s">
        <v>2074</v>
      </c>
      <c r="C63" s="83" t="s">
        <v>2075</v>
      </c>
      <c r="D63" s="83" t="s">
        <v>282</v>
      </c>
      <c r="E63" s="83"/>
      <c r="F63" s="105">
        <v>41791</v>
      </c>
      <c r="G63" s="93">
        <v>8.0400000000000009</v>
      </c>
      <c r="H63" s="96" t="s">
        <v>181</v>
      </c>
      <c r="I63" s="97">
        <v>4.8000000000000001E-2</v>
      </c>
      <c r="J63" s="97">
        <v>4.8500000000000008E-2</v>
      </c>
      <c r="K63" s="93">
        <v>266600000</v>
      </c>
      <c r="L63" s="106">
        <v>101.76649999999999</v>
      </c>
      <c r="M63" s="93">
        <v>271309.46435999998</v>
      </c>
      <c r="N63" s="83"/>
      <c r="O63" s="94">
        <v>1.3284267724718583E-2</v>
      </c>
      <c r="P63" s="94">
        <f>M63/'סכום נכסי הקרן'!$C$42</f>
        <v>3.9068348969238465E-3</v>
      </c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</row>
    <row r="64" spans="2:39" s="140" customFormat="1">
      <c r="B64" s="86" t="s">
        <v>2076</v>
      </c>
      <c r="C64" s="83" t="s">
        <v>2077</v>
      </c>
      <c r="D64" s="83" t="s">
        <v>282</v>
      </c>
      <c r="E64" s="83"/>
      <c r="F64" s="105">
        <v>41821</v>
      </c>
      <c r="G64" s="93">
        <v>8.1299999999999972</v>
      </c>
      <c r="H64" s="96" t="s">
        <v>181</v>
      </c>
      <c r="I64" s="97">
        <v>4.8000000000000001E-2</v>
      </c>
      <c r="J64" s="97">
        <v>4.8499999999999995E-2</v>
      </c>
      <c r="K64" s="93">
        <v>173523000</v>
      </c>
      <c r="L64" s="106">
        <v>101.27200000000001</v>
      </c>
      <c r="M64" s="93">
        <v>175730.23268000002</v>
      </c>
      <c r="N64" s="83"/>
      <c r="O64" s="94">
        <v>8.6043716305843187E-3</v>
      </c>
      <c r="P64" s="94">
        <f>M64/'סכום נכסי הקרן'!$C$42</f>
        <v>2.5305014961357589E-3</v>
      </c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</row>
    <row r="65" spans="2:39" s="140" customFormat="1">
      <c r="B65" s="86" t="s">
        <v>2078</v>
      </c>
      <c r="C65" s="83" t="s">
        <v>2079</v>
      </c>
      <c r="D65" s="83" t="s">
        <v>282</v>
      </c>
      <c r="E65" s="83"/>
      <c r="F65" s="105">
        <v>41852</v>
      </c>
      <c r="G65" s="93">
        <v>8.2100000000000009</v>
      </c>
      <c r="H65" s="96" t="s">
        <v>181</v>
      </c>
      <c r="I65" s="97">
        <v>4.8000000000000001E-2</v>
      </c>
      <c r="J65" s="97">
        <v>4.8500000000000008E-2</v>
      </c>
      <c r="K65" s="93">
        <v>127692000</v>
      </c>
      <c r="L65" s="106">
        <v>100.78270000000001</v>
      </c>
      <c r="M65" s="93">
        <v>128691.39171</v>
      </c>
      <c r="N65" s="83"/>
      <c r="O65" s="94">
        <v>6.3011841675889467E-3</v>
      </c>
      <c r="P65" s="94">
        <f>M65/'סכום נכסי הקרן'!$C$42</f>
        <v>1.8531458946791169E-3</v>
      </c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</row>
    <row r="66" spans="2:39" s="140" customFormat="1">
      <c r="B66" s="86" t="s">
        <v>2080</v>
      </c>
      <c r="C66" s="83" t="s">
        <v>2081</v>
      </c>
      <c r="D66" s="83" t="s">
        <v>282</v>
      </c>
      <c r="E66" s="83"/>
      <c r="F66" s="105">
        <v>41883</v>
      </c>
      <c r="G66" s="93">
        <v>8.3000000000000007</v>
      </c>
      <c r="H66" s="96" t="s">
        <v>181</v>
      </c>
      <c r="I66" s="97">
        <v>4.8000000000000001E-2</v>
      </c>
      <c r="J66" s="97">
        <v>4.8500000000000008E-2</v>
      </c>
      <c r="K66" s="93">
        <v>207869000</v>
      </c>
      <c r="L66" s="106">
        <v>100.3776</v>
      </c>
      <c r="M66" s="93">
        <v>208653.81694999998</v>
      </c>
      <c r="N66" s="83"/>
      <c r="O66" s="94">
        <v>1.0216426370111109E-2</v>
      </c>
      <c r="P66" s="94">
        <f>M66/'סכום נכסי הקרן'!$C$42</f>
        <v>3.004598513949977E-3</v>
      </c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</row>
    <row r="67" spans="2:39" s="140" customFormat="1">
      <c r="B67" s="86" t="s">
        <v>2082</v>
      </c>
      <c r="C67" s="83" t="s">
        <v>2083</v>
      </c>
      <c r="D67" s="83" t="s">
        <v>282</v>
      </c>
      <c r="E67" s="83"/>
      <c r="F67" s="105">
        <v>41913</v>
      </c>
      <c r="G67" s="93">
        <v>8.1799999999999962</v>
      </c>
      <c r="H67" s="96" t="s">
        <v>181</v>
      </c>
      <c r="I67" s="97">
        <v>4.8000000000000001E-2</v>
      </c>
      <c r="J67" s="97">
        <v>4.8499999999999981E-2</v>
      </c>
      <c r="K67" s="93">
        <v>180780000</v>
      </c>
      <c r="L67" s="106">
        <v>102.3896</v>
      </c>
      <c r="M67" s="93">
        <v>185099.98879000006</v>
      </c>
      <c r="N67" s="83"/>
      <c r="O67" s="94">
        <v>9.0631479175604292E-3</v>
      </c>
      <c r="P67" s="94">
        <f>M67/'סכום נכסי הקרן'!$C$42</f>
        <v>2.6654252454143359E-3</v>
      </c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</row>
    <row r="68" spans="2:39" s="140" customFormat="1">
      <c r="B68" s="86" t="s">
        <v>2084</v>
      </c>
      <c r="C68" s="83" t="s">
        <v>2085</v>
      </c>
      <c r="D68" s="83" t="s">
        <v>282</v>
      </c>
      <c r="E68" s="83"/>
      <c r="F68" s="105">
        <v>41945</v>
      </c>
      <c r="G68" s="93">
        <v>8.27</v>
      </c>
      <c r="H68" s="96" t="s">
        <v>181</v>
      </c>
      <c r="I68" s="97">
        <v>4.8000000000000001E-2</v>
      </c>
      <c r="J68" s="97">
        <v>4.8499999999999988E-2</v>
      </c>
      <c r="K68" s="93">
        <v>97161000</v>
      </c>
      <c r="L68" s="106">
        <v>102.0622</v>
      </c>
      <c r="M68" s="93">
        <v>99164.654330000019</v>
      </c>
      <c r="N68" s="83"/>
      <c r="O68" s="94">
        <v>4.8554510254789039E-3</v>
      </c>
      <c r="P68" s="94">
        <f>M68/'סכום נכסי הקרן'!$C$42</f>
        <v>1.4279632042757187E-3</v>
      </c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</row>
    <row r="69" spans="2:39" s="140" customFormat="1">
      <c r="B69" s="86" t="s">
        <v>2086</v>
      </c>
      <c r="C69" s="83" t="s">
        <v>2087</v>
      </c>
      <c r="D69" s="83" t="s">
        <v>282</v>
      </c>
      <c r="E69" s="83"/>
      <c r="F69" s="105">
        <v>41974</v>
      </c>
      <c r="G69" s="93">
        <v>8.35</v>
      </c>
      <c r="H69" s="96" t="s">
        <v>181</v>
      </c>
      <c r="I69" s="97">
        <v>4.8000000000000001E-2</v>
      </c>
      <c r="J69" s="97">
        <v>4.8500000000000008E-2</v>
      </c>
      <c r="K69" s="93">
        <v>329104000</v>
      </c>
      <c r="L69" s="106">
        <v>101.5796</v>
      </c>
      <c r="M69" s="93">
        <v>334302.68569999997</v>
      </c>
      <c r="N69" s="83"/>
      <c r="O69" s="94">
        <v>1.6368637888866791E-2</v>
      </c>
      <c r="P69" s="94">
        <f>M69/'סכום נכסי הקרן'!$C$42</f>
        <v>4.8139323178756077E-3</v>
      </c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</row>
    <row r="70" spans="2:39" s="140" customFormat="1">
      <c r="B70" s="86" t="s">
        <v>2088</v>
      </c>
      <c r="C70" s="83" t="s">
        <v>2089</v>
      </c>
      <c r="D70" s="83" t="s">
        <v>282</v>
      </c>
      <c r="E70" s="83"/>
      <c r="F70" s="105">
        <v>42005</v>
      </c>
      <c r="G70" s="93">
        <v>8.4299999999999962</v>
      </c>
      <c r="H70" s="96" t="s">
        <v>181</v>
      </c>
      <c r="I70" s="97">
        <v>4.8000000000000001E-2</v>
      </c>
      <c r="J70" s="97">
        <v>4.8499999999999988E-2</v>
      </c>
      <c r="K70" s="93">
        <v>28183000</v>
      </c>
      <c r="L70" s="106">
        <v>101.18210000000001</v>
      </c>
      <c r="M70" s="93">
        <v>28516.160130000007</v>
      </c>
      <c r="N70" s="83"/>
      <c r="O70" s="94">
        <v>1.3962517177256131E-3</v>
      </c>
      <c r="P70" s="94">
        <f>M70/'סכום נכסי הקרן'!$C$42</f>
        <v>4.1063045767664603E-4</v>
      </c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</row>
    <row r="71" spans="2:39" s="140" customFormat="1">
      <c r="B71" s="86" t="s">
        <v>2090</v>
      </c>
      <c r="C71" s="83" t="s">
        <v>2091</v>
      </c>
      <c r="D71" s="83" t="s">
        <v>282</v>
      </c>
      <c r="E71" s="83"/>
      <c r="F71" s="105">
        <v>42036</v>
      </c>
      <c r="G71" s="93">
        <v>8.52</v>
      </c>
      <c r="H71" s="96" t="s">
        <v>181</v>
      </c>
      <c r="I71" s="97">
        <v>4.8000000000000001E-2</v>
      </c>
      <c r="J71" s="97">
        <v>4.8500000000000008E-2</v>
      </c>
      <c r="K71" s="93">
        <v>194187000</v>
      </c>
      <c r="L71" s="106">
        <v>100.783</v>
      </c>
      <c r="M71" s="93">
        <v>195707.39358999999</v>
      </c>
      <c r="N71" s="83"/>
      <c r="O71" s="94">
        <v>9.5825238470366256E-3</v>
      </c>
      <c r="P71" s="94">
        <f>M71/'סכום נכסי הקרן'!$C$42</f>
        <v>2.8181710382535006E-3</v>
      </c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</row>
    <row r="72" spans="2:39" s="140" customFormat="1">
      <c r="B72" s="86" t="s">
        <v>2092</v>
      </c>
      <c r="C72" s="83" t="s">
        <v>2093</v>
      </c>
      <c r="D72" s="83" t="s">
        <v>282</v>
      </c>
      <c r="E72" s="83"/>
      <c r="F72" s="105">
        <v>42064</v>
      </c>
      <c r="G72" s="93">
        <v>8.6000000000000014</v>
      </c>
      <c r="H72" s="96" t="s">
        <v>181</v>
      </c>
      <c r="I72" s="97">
        <v>4.8000000000000001E-2</v>
      </c>
      <c r="J72" s="97">
        <v>4.8500000000000008E-2</v>
      </c>
      <c r="K72" s="93">
        <v>481429000</v>
      </c>
      <c r="L72" s="106">
        <v>101.27930000000001</v>
      </c>
      <c r="M72" s="93">
        <v>487587.69999999995</v>
      </c>
      <c r="N72" s="83"/>
      <c r="O72" s="94">
        <v>2.3874012509512467E-2</v>
      </c>
      <c r="P72" s="94">
        <f>M72/'סכום נכסי הקרן'!$C$42</f>
        <v>7.0212244389056561E-3</v>
      </c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</row>
    <row r="73" spans="2:39" s="140" customFormat="1">
      <c r="B73" s="86" t="s">
        <v>2094</v>
      </c>
      <c r="C73" s="83" t="s">
        <v>2095</v>
      </c>
      <c r="D73" s="83" t="s">
        <v>282</v>
      </c>
      <c r="E73" s="83"/>
      <c r="F73" s="105">
        <v>42095</v>
      </c>
      <c r="G73" s="93">
        <v>8.48</v>
      </c>
      <c r="H73" s="96" t="s">
        <v>181</v>
      </c>
      <c r="I73" s="97">
        <v>4.8000000000000001E-2</v>
      </c>
      <c r="J73" s="97">
        <v>4.8499999999999995E-2</v>
      </c>
      <c r="K73" s="93">
        <v>287715000</v>
      </c>
      <c r="L73" s="106">
        <v>104.04089999999999</v>
      </c>
      <c r="M73" s="93">
        <v>299341.19748999999</v>
      </c>
      <c r="N73" s="83"/>
      <c r="O73" s="94">
        <v>1.4656800188947963E-2</v>
      </c>
      <c r="P73" s="94">
        <f>M73/'סכום נכסי הקרן'!$C$42</f>
        <v>4.3104896439923992E-3</v>
      </c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</row>
    <row r="74" spans="2:39" s="140" customFormat="1">
      <c r="B74" s="86" t="s">
        <v>2096</v>
      </c>
      <c r="C74" s="83" t="s">
        <v>2097</v>
      </c>
      <c r="D74" s="83" t="s">
        <v>282</v>
      </c>
      <c r="E74" s="83"/>
      <c r="F74" s="105">
        <v>42125</v>
      </c>
      <c r="G74" s="93">
        <v>8.5599999999999987</v>
      </c>
      <c r="H74" s="96" t="s">
        <v>181</v>
      </c>
      <c r="I74" s="97">
        <v>4.8000000000000001E-2</v>
      </c>
      <c r="J74" s="97">
        <v>4.8499999999999988E-2</v>
      </c>
      <c r="K74" s="93">
        <v>273555000</v>
      </c>
      <c r="L74" s="106">
        <v>103.31570000000001</v>
      </c>
      <c r="M74" s="93">
        <v>282625.39522000001</v>
      </c>
      <c r="N74" s="83"/>
      <c r="O74" s="94">
        <v>1.3838335587604417E-2</v>
      </c>
      <c r="P74" s="94">
        <f>M74/'סכום נכסי הקרן'!$C$42</f>
        <v>4.0697834091672821E-3</v>
      </c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</row>
    <row r="75" spans="2:39" s="140" customFormat="1">
      <c r="B75" s="86" t="s">
        <v>2098</v>
      </c>
      <c r="C75" s="83" t="s">
        <v>2099</v>
      </c>
      <c r="D75" s="83" t="s">
        <v>282</v>
      </c>
      <c r="E75" s="83"/>
      <c r="F75" s="105">
        <v>42156</v>
      </c>
      <c r="G75" s="93">
        <v>8.64</v>
      </c>
      <c r="H75" s="96" t="s">
        <v>181</v>
      </c>
      <c r="I75" s="97">
        <v>4.8000000000000001E-2</v>
      </c>
      <c r="J75" s="97">
        <v>4.8499999999999995E-2</v>
      </c>
      <c r="K75" s="93">
        <v>102930000</v>
      </c>
      <c r="L75" s="106">
        <v>102.28749999999999</v>
      </c>
      <c r="M75" s="93">
        <v>105284.50611</v>
      </c>
      <c r="N75" s="83"/>
      <c r="O75" s="94">
        <v>5.1551005407396086E-3</v>
      </c>
      <c r="P75" s="94">
        <f>M75/'סכום נכסי הקרן'!$C$42</f>
        <v>1.5160885874226195E-3</v>
      </c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</row>
    <row r="76" spans="2:39" s="140" customFormat="1">
      <c r="B76" s="86" t="s">
        <v>2100</v>
      </c>
      <c r="C76" s="83" t="s">
        <v>2101</v>
      </c>
      <c r="D76" s="83" t="s">
        <v>282</v>
      </c>
      <c r="E76" s="83"/>
      <c r="F76" s="105">
        <v>42218</v>
      </c>
      <c r="G76" s="93">
        <v>8.8199999999999985</v>
      </c>
      <c r="H76" s="96" t="s">
        <v>181</v>
      </c>
      <c r="I76" s="97">
        <v>4.8000000000000001E-2</v>
      </c>
      <c r="J76" s="97">
        <v>4.8499999999999995E-2</v>
      </c>
      <c r="K76" s="93">
        <v>113473000</v>
      </c>
      <c r="L76" s="106">
        <v>100.9601</v>
      </c>
      <c r="M76" s="93">
        <v>114562.45895999999</v>
      </c>
      <c r="N76" s="83"/>
      <c r="O76" s="94">
        <v>5.6093818165051101E-3</v>
      </c>
      <c r="P76" s="94">
        <f>M76/'סכום נכסי הקרן'!$C$42</f>
        <v>1.6496903769949044E-3</v>
      </c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</row>
    <row r="77" spans="2:39" s="140" customFormat="1">
      <c r="B77" s="86" t="s">
        <v>2102</v>
      </c>
      <c r="C77" s="83" t="s">
        <v>2103</v>
      </c>
      <c r="D77" s="83" t="s">
        <v>282</v>
      </c>
      <c r="E77" s="83"/>
      <c r="F77" s="105">
        <v>42309</v>
      </c>
      <c r="G77" s="93">
        <v>8.8499999999999961</v>
      </c>
      <c r="H77" s="96" t="s">
        <v>181</v>
      </c>
      <c r="I77" s="97">
        <v>4.8000000000000001E-2</v>
      </c>
      <c r="J77" s="97">
        <v>4.8499999999999995E-2</v>
      </c>
      <c r="K77" s="93">
        <v>244582000</v>
      </c>
      <c r="L77" s="106">
        <v>102.5886</v>
      </c>
      <c r="M77" s="93">
        <v>250913.30704000004</v>
      </c>
      <c r="N77" s="83"/>
      <c r="O77" s="94">
        <v>1.2285599967095363E-2</v>
      </c>
      <c r="P77" s="94">
        <f>M77/'סכום נכסי הקרן'!$C$42</f>
        <v>3.6131318395355074E-3</v>
      </c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</row>
    <row r="78" spans="2:39" s="140" customFormat="1">
      <c r="B78" s="86" t="s">
        <v>2104</v>
      </c>
      <c r="C78" s="83" t="s">
        <v>2105</v>
      </c>
      <c r="D78" s="83" t="s">
        <v>282</v>
      </c>
      <c r="E78" s="83"/>
      <c r="F78" s="105">
        <v>42339</v>
      </c>
      <c r="G78" s="93">
        <v>8.94</v>
      </c>
      <c r="H78" s="96" t="s">
        <v>181</v>
      </c>
      <c r="I78" s="97">
        <v>4.8000000000000001E-2</v>
      </c>
      <c r="J78" s="97">
        <v>4.8499999999999995E-2</v>
      </c>
      <c r="K78" s="93">
        <v>195315000</v>
      </c>
      <c r="L78" s="106">
        <v>102.0812</v>
      </c>
      <c r="M78" s="93">
        <v>199379.93194000001</v>
      </c>
      <c r="N78" s="83"/>
      <c r="O78" s="94">
        <v>9.7623442701309012E-3</v>
      </c>
      <c r="P78" s="94">
        <f>M78/'סכום נכסי הקרן'!$C$42</f>
        <v>2.8710553009529869E-3</v>
      </c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</row>
    <row r="79" spans="2:39" s="140" customFormat="1">
      <c r="B79" s="86" t="s">
        <v>2106</v>
      </c>
      <c r="C79" s="83" t="s">
        <v>2107</v>
      </c>
      <c r="D79" s="83" t="s">
        <v>282</v>
      </c>
      <c r="E79" s="83"/>
      <c r="F79" s="105">
        <v>42370</v>
      </c>
      <c r="G79" s="93">
        <v>9.02</v>
      </c>
      <c r="H79" s="96" t="s">
        <v>181</v>
      </c>
      <c r="I79" s="97">
        <v>4.8000000000000001E-2</v>
      </c>
      <c r="J79" s="97">
        <v>4.8500000000000008E-2</v>
      </c>
      <c r="K79" s="93">
        <v>104113000</v>
      </c>
      <c r="L79" s="106">
        <v>102.08839999999999</v>
      </c>
      <c r="M79" s="93">
        <v>106287.29987</v>
      </c>
      <c r="N79" s="83"/>
      <c r="O79" s="94">
        <v>5.2042008580173021E-3</v>
      </c>
      <c r="P79" s="94">
        <f>M79/'סכום נכסי הקרן'!$C$42</f>
        <v>1.5305287385070174E-3</v>
      </c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</row>
    <row r="80" spans="2:39" s="140" customFormat="1">
      <c r="B80" s="86" t="s">
        <v>2108</v>
      </c>
      <c r="C80" s="83" t="s">
        <v>2109</v>
      </c>
      <c r="D80" s="83" t="s">
        <v>282</v>
      </c>
      <c r="E80" s="83"/>
      <c r="F80" s="105">
        <v>42461</v>
      </c>
      <c r="G80" s="93">
        <v>9.0499999999999972</v>
      </c>
      <c r="H80" s="96" t="s">
        <v>181</v>
      </c>
      <c r="I80" s="97">
        <v>4.8000000000000001E-2</v>
      </c>
      <c r="J80" s="97">
        <v>4.8500000000000008E-2</v>
      </c>
      <c r="K80" s="93">
        <v>283638000</v>
      </c>
      <c r="L80" s="106">
        <v>104.252</v>
      </c>
      <c r="M80" s="93">
        <v>295698.27208000002</v>
      </c>
      <c r="N80" s="83"/>
      <c r="O80" s="94">
        <v>1.4478429719779933E-2</v>
      </c>
      <c r="P80" s="94">
        <f>M80/'סכום נכסי הקרן'!$C$42</f>
        <v>4.2580318052942486E-3</v>
      </c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</row>
    <row r="81" spans="2:39" s="140" customFormat="1">
      <c r="B81" s="86" t="s">
        <v>2110</v>
      </c>
      <c r="C81" s="83" t="s">
        <v>2111</v>
      </c>
      <c r="D81" s="83" t="s">
        <v>282</v>
      </c>
      <c r="E81" s="83"/>
      <c r="F81" s="105">
        <v>42491</v>
      </c>
      <c r="G81" s="93">
        <v>9.1300000000000026</v>
      </c>
      <c r="H81" s="96" t="s">
        <v>181</v>
      </c>
      <c r="I81" s="97">
        <v>4.8000000000000001E-2</v>
      </c>
      <c r="J81" s="97">
        <v>4.8500000000000008E-2</v>
      </c>
      <c r="K81" s="93">
        <v>304960000</v>
      </c>
      <c r="L81" s="106">
        <v>104.0523</v>
      </c>
      <c r="M81" s="93">
        <v>317317.96705000004</v>
      </c>
      <c r="N81" s="83"/>
      <c r="O81" s="94">
        <v>1.5537006193644275E-2</v>
      </c>
      <c r="P81" s="94">
        <f>M81/'סכום נכסי הקרן'!$C$42</f>
        <v>4.569353708379683E-3</v>
      </c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</row>
    <row r="82" spans="2:39" s="140" customFormat="1">
      <c r="B82" s="86" t="s">
        <v>2112</v>
      </c>
      <c r="C82" s="83" t="s">
        <v>2113</v>
      </c>
      <c r="D82" s="83" t="s">
        <v>282</v>
      </c>
      <c r="E82" s="83"/>
      <c r="F82" s="105">
        <v>42522</v>
      </c>
      <c r="G82" s="93">
        <v>9.2199999999999971</v>
      </c>
      <c r="H82" s="96" t="s">
        <v>181</v>
      </c>
      <c r="I82" s="97">
        <v>4.8000000000000001E-2</v>
      </c>
      <c r="J82" s="97">
        <v>4.8499999999999995E-2</v>
      </c>
      <c r="K82" s="93">
        <v>173660000</v>
      </c>
      <c r="L82" s="106">
        <v>103.2209</v>
      </c>
      <c r="M82" s="93">
        <v>179253.34118000002</v>
      </c>
      <c r="N82" s="83"/>
      <c r="O82" s="94">
        <v>8.7768754414912983E-3</v>
      </c>
      <c r="P82" s="94">
        <f>M82/'סכום נכסי הקרן'!$C$42</f>
        <v>2.5812339807761964E-3</v>
      </c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/>
      <c r="AL82" s="148"/>
      <c r="AM82" s="148"/>
    </row>
    <row r="83" spans="2:39" s="140" customFormat="1">
      <c r="B83" s="86" t="s">
        <v>2114</v>
      </c>
      <c r="C83" s="83" t="s">
        <v>2115</v>
      </c>
      <c r="D83" s="83" t="s">
        <v>282</v>
      </c>
      <c r="E83" s="83"/>
      <c r="F83" s="105">
        <v>42552</v>
      </c>
      <c r="G83" s="93">
        <v>9.2999999999999989</v>
      </c>
      <c r="H83" s="96" t="s">
        <v>181</v>
      </c>
      <c r="I83" s="97">
        <v>4.8000000000000001E-2</v>
      </c>
      <c r="J83" s="97">
        <v>4.8499999999999995E-2</v>
      </c>
      <c r="K83" s="93">
        <v>53454000</v>
      </c>
      <c r="L83" s="106">
        <v>102.5008</v>
      </c>
      <c r="M83" s="93">
        <v>54790.776119999995</v>
      </c>
      <c r="N83" s="83"/>
      <c r="O83" s="94">
        <v>2.6827495330476485E-3</v>
      </c>
      <c r="P83" s="94">
        <f>M83/'סכום נכסי הקרן'!$C$42</f>
        <v>7.88982856459161E-4</v>
      </c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  <c r="AH83" s="148"/>
      <c r="AI83" s="148"/>
      <c r="AJ83" s="148"/>
      <c r="AK83" s="148"/>
      <c r="AL83" s="148"/>
      <c r="AM83" s="148"/>
    </row>
    <row r="84" spans="2:39" s="140" customFormat="1">
      <c r="B84" s="86" t="s">
        <v>2116</v>
      </c>
      <c r="C84" s="83" t="s">
        <v>2117</v>
      </c>
      <c r="D84" s="83" t="s">
        <v>282</v>
      </c>
      <c r="E84" s="83"/>
      <c r="F84" s="105">
        <v>42583</v>
      </c>
      <c r="G84" s="93">
        <v>9.3900000000000023</v>
      </c>
      <c r="H84" s="96" t="s">
        <v>181</v>
      </c>
      <c r="I84" s="97">
        <v>4.8000000000000001E-2</v>
      </c>
      <c r="J84" s="97">
        <v>4.8499999999999995E-2</v>
      </c>
      <c r="K84" s="93">
        <v>457624000</v>
      </c>
      <c r="L84" s="106">
        <v>101.7996</v>
      </c>
      <c r="M84" s="93">
        <v>465859.33474999998</v>
      </c>
      <c r="N84" s="83"/>
      <c r="O84" s="94">
        <v>2.2810115155683083E-2</v>
      </c>
      <c r="P84" s="94">
        <f>M84/'סכום נכסי הקרן'!$C$42</f>
        <v>6.7083376923557161E-3</v>
      </c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148"/>
    </row>
    <row r="85" spans="2:39" s="140" customFormat="1">
      <c r="B85" s="86" t="s">
        <v>2118</v>
      </c>
      <c r="C85" s="83" t="s">
        <v>2119</v>
      </c>
      <c r="D85" s="83" t="s">
        <v>282</v>
      </c>
      <c r="E85" s="83"/>
      <c r="F85" s="105">
        <v>42614</v>
      </c>
      <c r="G85" s="93">
        <v>9.4700000000000006</v>
      </c>
      <c r="H85" s="96" t="s">
        <v>181</v>
      </c>
      <c r="I85" s="97">
        <v>4.8000000000000001E-2</v>
      </c>
      <c r="J85" s="97">
        <v>4.8500000000000008E-2</v>
      </c>
      <c r="K85" s="93">
        <v>140188000</v>
      </c>
      <c r="L85" s="106">
        <v>100.9794</v>
      </c>
      <c r="M85" s="93">
        <v>141561.03764</v>
      </c>
      <c r="N85" s="83"/>
      <c r="O85" s="94">
        <v>6.9313273970547764E-3</v>
      </c>
      <c r="P85" s="94">
        <f>M85/'סכום נכסי הקרן'!$C$42</f>
        <v>2.0384677814366762E-3</v>
      </c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</row>
    <row r="86" spans="2:39" s="140" customFormat="1">
      <c r="B86" s="86" t="s">
        <v>2120</v>
      </c>
      <c r="C86" s="83" t="s">
        <v>2121</v>
      </c>
      <c r="D86" s="83" t="s">
        <v>282</v>
      </c>
      <c r="E86" s="83"/>
      <c r="F86" s="105">
        <v>42644</v>
      </c>
      <c r="G86" s="93">
        <v>9.33</v>
      </c>
      <c r="H86" s="96" t="s">
        <v>181</v>
      </c>
      <c r="I86" s="97">
        <v>4.8000000000000001E-2</v>
      </c>
      <c r="J86" s="97">
        <v>4.8500000000000008E-2</v>
      </c>
      <c r="K86" s="93">
        <v>107831000</v>
      </c>
      <c r="L86" s="106">
        <v>103.3064</v>
      </c>
      <c r="M86" s="93">
        <v>111396.27132</v>
      </c>
      <c r="N86" s="83"/>
      <c r="O86" s="94">
        <v>5.4543541090284371E-3</v>
      </c>
      <c r="P86" s="94">
        <f>M86/'סכום נכסי הקרן'!$C$42</f>
        <v>1.6040975245990604E-3</v>
      </c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8"/>
      <c r="AK86" s="148"/>
      <c r="AL86" s="148"/>
      <c r="AM86" s="148"/>
    </row>
    <row r="87" spans="2:39" s="140" customFormat="1">
      <c r="B87" s="86" t="s">
        <v>2122</v>
      </c>
      <c r="C87" s="83" t="s">
        <v>2123</v>
      </c>
      <c r="D87" s="83" t="s">
        <v>282</v>
      </c>
      <c r="E87" s="83"/>
      <c r="F87" s="105">
        <v>42675</v>
      </c>
      <c r="G87" s="93">
        <v>9.4100000000000019</v>
      </c>
      <c r="H87" s="96" t="s">
        <v>181</v>
      </c>
      <c r="I87" s="97">
        <v>4.8000000000000001E-2</v>
      </c>
      <c r="J87" s="97">
        <v>4.8500419332944411E-2</v>
      </c>
      <c r="K87" s="93">
        <v>157278000</v>
      </c>
      <c r="L87" s="106">
        <v>103.0017</v>
      </c>
      <c r="M87" s="93">
        <v>161998.99604</v>
      </c>
      <c r="N87" s="83"/>
      <c r="O87" s="94">
        <v>7.9320418829011089E-3</v>
      </c>
      <c r="P87" s="94">
        <f>M87/'סכום נכסי הקרן'!$C$42</f>
        <v>2.332772771081446E-3</v>
      </c>
      <c r="Q87" s="148"/>
      <c r="R87" s="148"/>
      <c r="S87" s="148"/>
      <c r="T87" s="148"/>
      <c r="U87" s="148"/>
      <c r="V87" s="148"/>
      <c r="W87" s="148"/>
      <c r="X87" s="148"/>
      <c r="Y87" s="148"/>
      <c r="Z87" s="148"/>
      <c r="AA87" s="148"/>
      <c r="AB87" s="148"/>
      <c r="AC87" s="148"/>
      <c r="AD87" s="148"/>
      <c r="AE87" s="148"/>
      <c r="AF87" s="148"/>
      <c r="AG87" s="148"/>
      <c r="AH87" s="148"/>
      <c r="AI87" s="148"/>
      <c r="AJ87" s="148"/>
      <c r="AK87" s="148"/>
      <c r="AL87" s="148"/>
      <c r="AM87" s="148"/>
    </row>
    <row r="88" spans="2:39" s="140" customFormat="1">
      <c r="B88" s="86" t="s">
        <v>2124</v>
      </c>
      <c r="C88" s="83" t="s">
        <v>2125</v>
      </c>
      <c r="D88" s="83" t="s">
        <v>282</v>
      </c>
      <c r="E88" s="83"/>
      <c r="F88" s="105">
        <v>42705</v>
      </c>
      <c r="G88" s="93">
        <v>9.49</v>
      </c>
      <c r="H88" s="96" t="s">
        <v>181</v>
      </c>
      <c r="I88" s="97">
        <v>4.8000000000000001E-2</v>
      </c>
      <c r="J88" s="97">
        <v>4.8500000000000008E-2</v>
      </c>
      <c r="K88" s="93">
        <v>175719000</v>
      </c>
      <c r="L88" s="106">
        <v>102.3888</v>
      </c>
      <c r="M88" s="93">
        <v>179916.5595</v>
      </c>
      <c r="N88" s="83"/>
      <c r="O88" s="94">
        <v>8.8093489482434541E-3</v>
      </c>
      <c r="P88" s="94">
        <f>M88/'סכום נכסי הקרן'!$C$42</f>
        <v>2.5907842722964992E-3</v>
      </c>
      <c r="Q88" s="148"/>
      <c r="R88" s="148"/>
      <c r="S88" s="148"/>
      <c r="T88" s="148"/>
      <c r="U88" s="148"/>
      <c r="V88" s="148"/>
      <c r="W88" s="148"/>
      <c r="X88" s="148"/>
      <c r="Y88" s="148"/>
      <c r="Z88" s="148"/>
      <c r="AA88" s="148"/>
      <c r="AB88" s="148"/>
      <c r="AC88" s="148"/>
      <c r="AD88" s="148"/>
      <c r="AE88" s="148"/>
      <c r="AF88" s="148"/>
      <c r="AG88" s="148"/>
      <c r="AH88" s="148"/>
      <c r="AI88" s="148"/>
      <c r="AJ88" s="148"/>
      <c r="AK88" s="148"/>
      <c r="AL88" s="148"/>
      <c r="AM88" s="148"/>
    </row>
    <row r="89" spans="2:39" s="140" customFormat="1">
      <c r="B89" s="86" t="s">
        <v>2126</v>
      </c>
      <c r="C89" s="83" t="s">
        <v>2127</v>
      </c>
      <c r="D89" s="83" t="s">
        <v>282</v>
      </c>
      <c r="E89" s="83"/>
      <c r="F89" s="105">
        <v>42736</v>
      </c>
      <c r="G89" s="93">
        <v>9.58</v>
      </c>
      <c r="H89" s="96" t="s">
        <v>181</v>
      </c>
      <c r="I89" s="97">
        <v>4.8000000000000001E-2</v>
      </c>
      <c r="J89" s="97">
        <v>4.8499999999999995E-2</v>
      </c>
      <c r="K89" s="93">
        <v>355923000</v>
      </c>
      <c r="L89" s="106">
        <v>102.3974</v>
      </c>
      <c r="M89" s="93">
        <v>364455.8285</v>
      </c>
      <c r="N89" s="83"/>
      <c r="O89" s="94">
        <v>1.7845042048381721E-2</v>
      </c>
      <c r="P89" s="94">
        <f>M89/'סכום נכסי הקרן'!$C$42</f>
        <v>5.2481351969416142E-3</v>
      </c>
      <c r="Q89" s="148"/>
      <c r="R89" s="148"/>
      <c r="S89" s="148"/>
      <c r="T89" s="148"/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  <c r="AF89" s="148"/>
      <c r="AG89" s="148"/>
      <c r="AH89" s="148"/>
      <c r="AI89" s="148"/>
      <c r="AJ89" s="148"/>
      <c r="AK89" s="148"/>
      <c r="AL89" s="148"/>
      <c r="AM89" s="148"/>
    </row>
    <row r="90" spans="2:39" s="140" customFormat="1">
      <c r="B90" s="86" t="s">
        <v>2128</v>
      </c>
      <c r="C90" s="83" t="s">
        <v>2129</v>
      </c>
      <c r="D90" s="83" t="s">
        <v>282</v>
      </c>
      <c r="E90" s="83"/>
      <c r="F90" s="105">
        <v>42767</v>
      </c>
      <c r="G90" s="93">
        <v>9.67</v>
      </c>
      <c r="H90" s="96" t="s">
        <v>181</v>
      </c>
      <c r="I90" s="97">
        <v>4.8000000000000001E-2</v>
      </c>
      <c r="J90" s="97">
        <v>4.8500000000000008E-2</v>
      </c>
      <c r="K90" s="93">
        <v>194559000</v>
      </c>
      <c r="L90" s="106">
        <v>101.9933</v>
      </c>
      <c r="M90" s="93">
        <v>198437.19214999999</v>
      </c>
      <c r="N90" s="83"/>
      <c r="O90" s="94">
        <v>9.7161844069110631E-3</v>
      </c>
      <c r="P90" s="94">
        <f>M90/'סכום נכסי הקרן'!$C$42</f>
        <v>2.8574799223019731E-3</v>
      </c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</row>
    <row r="91" spans="2:39" s="140" customFormat="1">
      <c r="B91" s="86" t="s">
        <v>2130</v>
      </c>
      <c r="C91" s="83" t="s">
        <v>2131</v>
      </c>
      <c r="D91" s="83" t="s">
        <v>282</v>
      </c>
      <c r="E91" s="83"/>
      <c r="F91" s="105">
        <v>42795</v>
      </c>
      <c r="G91" s="93">
        <v>9.7500000000000018</v>
      </c>
      <c r="H91" s="96" t="s">
        <v>181</v>
      </c>
      <c r="I91" s="97">
        <v>4.8000000000000001E-2</v>
      </c>
      <c r="J91" s="97">
        <v>4.8499999999999995E-2</v>
      </c>
      <c r="K91" s="93">
        <v>241051000</v>
      </c>
      <c r="L91" s="106">
        <v>101.7945</v>
      </c>
      <c r="M91" s="93">
        <v>245376.64899000002</v>
      </c>
      <c r="N91" s="83"/>
      <c r="O91" s="94">
        <v>1.2014505672578514E-2</v>
      </c>
      <c r="P91" s="94">
        <f>M91/'סכום נכסי הקרן'!$C$42</f>
        <v>3.533404400121995E-3</v>
      </c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</row>
    <row r="92" spans="2:39" s="140" customFormat="1">
      <c r="B92" s="86" t="s">
        <v>2132</v>
      </c>
      <c r="C92" s="83" t="s">
        <v>2133</v>
      </c>
      <c r="D92" s="83" t="s">
        <v>282</v>
      </c>
      <c r="E92" s="83"/>
      <c r="F92" s="105">
        <v>42826</v>
      </c>
      <c r="G92" s="93">
        <v>9.5999999999999979</v>
      </c>
      <c r="H92" s="96" t="s">
        <v>181</v>
      </c>
      <c r="I92" s="97">
        <v>4.8000000000000001E-2</v>
      </c>
      <c r="J92" s="97">
        <v>4.8500000000000008E-2</v>
      </c>
      <c r="K92" s="93">
        <v>170117000</v>
      </c>
      <c r="L92" s="106">
        <v>103.8265</v>
      </c>
      <c r="M92" s="93">
        <v>176626.58981</v>
      </c>
      <c r="N92" s="83"/>
      <c r="O92" s="94">
        <v>8.6482604352744498E-3</v>
      </c>
      <c r="P92" s="94">
        <f>M92/'סכום נכסי הקרן'!$C$42</f>
        <v>2.5434089681395508E-3</v>
      </c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</row>
    <row r="93" spans="2:39" s="140" customFormat="1">
      <c r="B93" s="86" t="s">
        <v>2134</v>
      </c>
      <c r="C93" s="83" t="s">
        <v>2135</v>
      </c>
      <c r="D93" s="83" t="s">
        <v>282</v>
      </c>
      <c r="E93" s="83"/>
      <c r="F93" s="105">
        <v>42856</v>
      </c>
      <c r="G93" s="93">
        <v>9.6800000000000015</v>
      </c>
      <c r="H93" s="96" t="s">
        <v>181</v>
      </c>
      <c r="I93" s="97">
        <v>4.8000000000000001E-2</v>
      </c>
      <c r="J93" s="97">
        <v>4.8518449586186757E-2</v>
      </c>
      <c r="K93" s="93">
        <v>307442000</v>
      </c>
      <c r="L93" s="106">
        <v>103.1031</v>
      </c>
      <c r="M93" s="93">
        <v>316982.08685000002</v>
      </c>
      <c r="N93" s="83"/>
      <c r="O93" s="94">
        <v>1.5520560315094635E-2</v>
      </c>
      <c r="P93" s="94">
        <f>M93/'סכום נכסי הקרן'!$C$42</f>
        <v>4.5645170599802574E-3</v>
      </c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</row>
    <row r="94" spans="2:39" s="140" customFormat="1">
      <c r="B94" s="86" t="s">
        <v>2136</v>
      </c>
      <c r="C94" s="83" t="s">
        <v>2137</v>
      </c>
      <c r="D94" s="83" t="s">
        <v>282</v>
      </c>
      <c r="E94" s="83"/>
      <c r="F94" s="105">
        <v>42887</v>
      </c>
      <c r="G94" s="93">
        <v>9.7699995623486551</v>
      </c>
      <c r="H94" s="96" t="s">
        <v>181</v>
      </c>
      <c r="I94" s="97">
        <v>4.8000000000000001E-2</v>
      </c>
      <c r="J94" s="97">
        <v>4.8500018600182118E-2</v>
      </c>
      <c r="K94" s="93">
        <v>269983000</v>
      </c>
      <c r="L94" s="106">
        <v>102.49460000000001</v>
      </c>
      <c r="M94" s="93">
        <v>276717.98965999996</v>
      </c>
      <c r="N94" s="83"/>
      <c r="O94" s="94">
        <v>1.3549088188135142E-2</v>
      </c>
      <c r="P94" s="94">
        <f>M94/'סכום נכסי הקרן'!$C$42</f>
        <v>3.9847172348392596E-3</v>
      </c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</row>
    <row r="95" spans="2:39" s="140" customFormat="1">
      <c r="B95" s="86" t="s">
        <v>2138</v>
      </c>
      <c r="C95" s="83" t="s">
        <v>2139</v>
      </c>
      <c r="D95" s="83" t="s">
        <v>282</v>
      </c>
      <c r="E95" s="83"/>
      <c r="F95" s="105">
        <v>42918</v>
      </c>
      <c r="G95" s="93">
        <v>9.8499959630285083</v>
      </c>
      <c r="H95" s="96" t="s">
        <v>181</v>
      </c>
      <c r="I95" s="97">
        <v>4.8000000000000001E-2</v>
      </c>
      <c r="J95" s="97">
        <v>4.8500215305146262E-2</v>
      </c>
      <c r="K95" s="93">
        <v>117212000</v>
      </c>
      <c r="L95" s="106">
        <v>101.67059999999999</v>
      </c>
      <c r="M95" s="93">
        <v>119170.10088</v>
      </c>
      <c r="N95" s="83"/>
      <c r="O95" s="94">
        <v>5.8349882065708032E-3</v>
      </c>
      <c r="P95" s="94">
        <f>M95/'סכום נכסי הקרן'!$C$42</f>
        <v>1.7160400573794387E-3</v>
      </c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</row>
    <row r="96" spans="2:39" s="140" customFormat="1">
      <c r="B96" s="86" t="s">
        <v>2140</v>
      </c>
      <c r="C96" s="83" t="s">
        <v>2141</v>
      </c>
      <c r="D96" s="83" t="s">
        <v>282</v>
      </c>
      <c r="E96" s="83"/>
      <c r="F96" s="105">
        <v>42949</v>
      </c>
      <c r="G96" s="93">
        <v>9.94</v>
      </c>
      <c r="H96" s="96" t="s">
        <v>181</v>
      </c>
      <c r="I96" s="97">
        <v>4.8000000000000001E-2</v>
      </c>
      <c r="J96" s="97">
        <v>4.8499999999999988E-2</v>
      </c>
      <c r="K96" s="93">
        <v>287016000</v>
      </c>
      <c r="L96" s="106">
        <v>101.992</v>
      </c>
      <c r="M96" s="93">
        <v>292733.29275999998</v>
      </c>
      <c r="N96" s="83"/>
      <c r="O96" s="94">
        <v>1.4333253880897765E-2</v>
      </c>
      <c r="P96" s="94">
        <f>M96/'סכום נכסי הקרן'!$C$42</f>
        <v>4.2153363368432721E-3</v>
      </c>
      <c r="Q96" s="148"/>
      <c r="R96" s="148"/>
      <c r="S96" s="148"/>
      <c r="T96" s="148"/>
      <c r="U96" s="148"/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</row>
    <row r="97" spans="2:39" s="140" customFormat="1">
      <c r="B97" s="86" t="s">
        <v>2142</v>
      </c>
      <c r="C97" s="83" t="s">
        <v>2143</v>
      </c>
      <c r="D97" s="83" t="s">
        <v>282</v>
      </c>
      <c r="E97" s="83"/>
      <c r="F97" s="105">
        <v>42979</v>
      </c>
      <c r="G97" s="93">
        <v>10.019999999999998</v>
      </c>
      <c r="H97" s="96" t="s">
        <v>181</v>
      </c>
      <c r="I97" s="97">
        <v>4.8000000000000001E-2</v>
      </c>
      <c r="J97" s="97">
        <v>4.8499999999999988E-2</v>
      </c>
      <c r="K97" s="93">
        <v>128924000</v>
      </c>
      <c r="L97" s="106">
        <v>101.7047</v>
      </c>
      <c r="M97" s="93">
        <v>131121.81638000003</v>
      </c>
      <c r="N97" s="83"/>
      <c r="O97" s="94">
        <v>6.4201863265339089E-3</v>
      </c>
      <c r="P97" s="94">
        <f>M97/'סכום נכסי הקרן'!$C$42</f>
        <v>1.8881438183140312E-3</v>
      </c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</row>
    <row r="98" spans="2:39" s="140" customFormat="1">
      <c r="B98" s="86" t="s">
        <v>2144</v>
      </c>
      <c r="C98" s="83" t="s">
        <v>2145</v>
      </c>
      <c r="D98" s="83" t="s">
        <v>282</v>
      </c>
      <c r="E98" s="83"/>
      <c r="F98" s="105">
        <v>43009</v>
      </c>
      <c r="G98" s="93">
        <v>9.860000000000003</v>
      </c>
      <c r="H98" s="96" t="s">
        <v>181</v>
      </c>
      <c r="I98" s="97">
        <v>4.8000000000000001E-2</v>
      </c>
      <c r="J98" s="97">
        <v>4.8500000000000015E-2</v>
      </c>
      <c r="K98" s="93">
        <v>246406000</v>
      </c>
      <c r="L98" s="106">
        <v>103.4241</v>
      </c>
      <c r="M98" s="93">
        <v>254843.30804999996</v>
      </c>
      <c r="N98" s="83"/>
      <c r="O98" s="94">
        <v>1.2478026669563729E-2</v>
      </c>
      <c r="P98" s="94">
        <f>M98/'סכום נכסי הקרן'!$C$42</f>
        <v>3.6697235442408054E-3</v>
      </c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</row>
    <row r="99" spans="2:39" s="140" customFormat="1">
      <c r="B99" s="86" t="s">
        <v>2146</v>
      </c>
      <c r="C99" s="83" t="s">
        <v>2147</v>
      </c>
      <c r="D99" s="83" t="s">
        <v>282</v>
      </c>
      <c r="E99" s="83"/>
      <c r="F99" s="105">
        <v>43040</v>
      </c>
      <c r="G99" s="93">
        <v>9.9499999999999993</v>
      </c>
      <c r="H99" s="96" t="s">
        <v>181</v>
      </c>
      <c r="I99" s="97">
        <v>4.8000000000000001E-2</v>
      </c>
      <c r="J99" s="97">
        <v>4.8500000000000008E-2</v>
      </c>
      <c r="K99" s="93">
        <v>264355000</v>
      </c>
      <c r="L99" s="106">
        <v>102.9134</v>
      </c>
      <c r="M99" s="93">
        <v>272056.75073999993</v>
      </c>
      <c r="N99" s="83"/>
      <c r="O99" s="94">
        <v>1.3320857500023224E-2</v>
      </c>
      <c r="P99" s="94">
        <f>M99/'סכום נכסי הקרן'!$C$42</f>
        <v>3.9175957618802779E-3</v>
      </c>
      <c r="Q99" s="148"/>
      <c r="R99" s="148"/>
      <c r="S99" s="148"/>
      <c r="T99" s="148"/>
      <c r="U99" s="148"/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</row>
    <row r="100" spans="2:39" s="140" customFormat="1">
      <c r="B100" s="86" t="s">
        <v>2148</v>
      </c>
      <c r="C100" s="83" t="s">
        <v>2149</v>
      </c>
      <c r="D100" s="83" t="s">
        <v>282</v>
      </c>
      <c r="E100" s="83"/>
      <c r="F100" s="105">
        <v>43070</v>
      </c>
      <c r="G100" s="93">
        <v>10.030000000000003</v>
      </c>
      <c r="H100" s="96" t="s">
        <v>181</v>
      </c>
      <c r="I100" s="97">
        <v>4.8000000000000001E-2</v>
      </c>
      <c r="J100" s="97">
        <v>4.8500000000000015E-2</v>
      </c>
      <c r="K100" s="93">
        <v>270718000</v>
      </c>
      <c r="L100" s="106">
        <v>102.20180000000001</v>
      </c>
      <c r="M100" s="93">
        <v>276678.60168999992</v>
      </c>
      <c r="N100" s="83"/>
      <c r="O100" s="94">
        <v>1.3547159614283698E-2</v>
      </c>
      <c r="P100" s="94">
        <f>M100/'סכום נכסי הקרן'!$C$42</f>
        <v>3.9841500511765809E-3</v>
      </c>
      <c r="Q100" s="148"/>
      <c r="R100" s="148"/>
      <c r="S100" s="148"/>
      <c r="T100" s="148"/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</row>
    <row r="101" spans="2:39" s="140" customFormat="1">
      <c r="B101" s="86" t="s">
        <v>2150</v>
      </c>
      <c r="C101" s="83" t="s">
        <v>2151</v>
      </c>
      <c r="D101" s="83" t="s">
        <v>282</v>
      </c>
      <c r="E101" s="83"/>
      <c r="F101" s="105">
        <v>43101</v>
      </c>
      <c r="G101" s="93">
        <v>10.110000000000001</v>
      </c>
      <c r="H101" s="96" t="s">
        <v>181</v>
      </c>
      <c r="I101" s="97">
        <v>4.8000000000000001E-2</v>
      </c>
      <c r="J101" s="97">
        <v>4.8499999999999995E-2</v>
      </c>
      <c r="K101" s="93">
        <v>369597000</v>
      </c>
      <c r="L101" s="106">
        <v>102.1031</v>
      </c>
      <c r="M101" s="93">
        <v>377370.15758</v>
      </c>
      <c r="N101" s="83"/>
      <c r="O101" s="94">
        <v>1.8477373122376982E-2</v>
      </c>
      <c r="P101" s="94">
        <f>M101/'סכום נכסי הקרן'!$C$42</f>
        <v>5.4341005175363834E-3</v>
      </c>
      <c r="Q101" s="148"/>
      <c r="R101" s="148"/>
      <c r="S101" s="148"/>
      <c r="T101" s="148"/>
      <c r="U101" s="148"/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</row>
    <row r="102" spans="2:39" s="140" customFormat="1">
      <c r="B102" s="86" t="s">
        <v>2152</v>
      </c>
      <c r="C102" s="83" t="s">
        <v>2153</v>
      </c>
      <c r="D102" s="83" t="s">
        <v>282</v>
      </c>
      <c r="E102" s="83"/>
      <c r="F102" s="105">
        <v>43132</v>
      </c>
      <c r="G102" s="93">
        <v>10.200000000000001</v>
      </c>
      <c r="H102" s="96" t="s">
        <v>181</v>
      </c>
      <c r="I102" s="97">
        <v>4.8000000000000001E-2</v>
      </c>
      <c r="J102" s="97">
        <v>4.8500000000000008E-2</v>
      </c>
      <c r="K102" s="93">
        <v>354824000</v>
      </c>
      <c r="L102" s="106">
        <v>101.59529999999999</v>
      </c>
      <c r="M102" s="93">
        <v>360484.58718999993</v>
      </c>
      <c r="N102" s="83"/>
      <c r="O102" s="94">
        <v>1.7650596075455754E-2</v>
      </c>
      <c r="P102" s="94">
        <f>M102/'סכום נכסי הקרן'!$C$42</f>
        <v>5.1909496351676731E-3</v>
      </c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</row>
    <row r="103" spans="2:39" s="140" customFormat="1">
      <c r="B103" s="86" t="s">
        <v>2154</v>
      </c>
      <c r="C103" s="83" t="s">
        <v>2155</v>
      </c>
      <c r="D103" s="83" t="s">
        <v>282</v>
      </c>
      <c r="E103" s="83"/>
      <c r="F103" s="105">
        <v>43161</v>
      </c>
      <c r="G103" s="93">
        <v>10.28</v>
      </c>
      <c r="H103" s="96" t="s">
        <v>181</v>
      </c>
      <c r="I103" s="97">
        <v>4.8000000000000001E-2</v>
      </c>
      <c r="J103" s="97">
        <v>4.8500000000000008E-2</v>
      </c>
      <c r="K103" s="93">
        <v>83465000</v>
      </c>
      <c r="L103" s="106">
        <v>101.6913</v>
      </c>
      <c r="M103" s="93">
        <v>84876.67873</v>
      </c>
      <c r="N103" s="83"/>
      <c r="O103" s="94">
        <v>4.1558613758425223E-3</v>
      </c>
      <c r="P103" s="94">
        <f>M103/'סכום נכסי הקרן'!$C$42</f>
        <v>1.2222174820903397E-3</v>
      </c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</row>
    <row r="104" spans="2:39" s="140" customFormat="1">
      <c r="B104" s="86" t="s">
        <v>2156</v>
      </c>
      <c r="C104" s="83" t="s">
        <v>2157</v>
      </c>
      <c r="D104" s="83" t="s">
        <v>282</v>
      </c>
      <c r="E104" s="83"/>
      <c r="F104" s="105">
        <v>43221</v>
      </c>
      <c r="G104" s="93">
        <v>10.199999999999999</v>
      </c>
      <c r="H104" s="96" t="s">
        <v>181</v>
      </c>
      <c r="I104" s="97">
        <v>4.8000000000000001E-2</v>
      </c>
      <c r="J104" s="97">
        <v>4.8541577135378038E-2</v>
      </c>
      <c r="K104" s="93">
        <v>337822000</v>
      </c>
      <c r="L104" s="106">
        <v>102.9019</v>
      </c>
      <c r="M104" s="93">
        <v>347625.25362999999</v>
      </c>
      <c r="N104" s="83"/>
      <c r="O104" s="94">
        <v>1.7020957775975613E-2</v>
      </c>
      <c r="P104" s="94">
        <f>M104/'סכום נכסי הקרן'!$C$42</f>
        <v>5.0057762457250939E-3</v>
      </c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</row>
    <row r="105" spans="2:39" s="140" customFormat="1">
      <c r="B105" s="86" t="s">
        <v>2158</v>
      </c>
      <c r="C105" s="83" t="s">
        <v>2159</v>
      </c>
      <c r="D105" s="83" t="s">
        <v>282</v>
      </c>
      <c r="E105" s="83"/>
      <c r="F105" s="105">
        <v>43252</v>
      </c>
      <c r="G105" s="93">
        <v>10.289999999999997</v>
      </c>
      <c r="H105" s="96" t="s">
        <v>181</v>
      </c>
      <c r="I105" s="97">
        <v>4.8000000000000001E-2</v>
      </c>
      <c r="J105" s="97">
        <v>4.8500233664481973E-2</v>
      </c>
      <c r="K105" s="93">
        <v>188257000</v>
      </c>
      <c r="L105" s="106">
        <v>102.0992</v>
      </c>
      <c r="M105" s="93">
        <v>192208.87410000002</v>
      </c>
      <c r="N105" s="83"/>
      <c r="O105" s="94">
        <v>9.4112240007340371E-3</v>
      </c>
      <c r="P105" s="94">
        <f>M105/'סכום נכסי הקרן'!$C$42</f>
        <v>2.767792633418482E-3</v>
      </c>
      <c r="Q105" s="148"/>
      <c r="R105" s="148"/>
      <c r="S105" s="148"/>
      <c r="T105" s="148"/>
      <c r="U105" s="148"/>
      <c r="V105" s="148"/>
      <c r="W105" s="148"/>
      <c r="X105" s="148"/>
      <c r="Y105" s="148"/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</row>
    <row r="106" spans="2:39" s="140" customFormat="1">
      <c r="B106" s="86" t="s">
        <v>2160</v>
      </c>
      <c r="C106" s="83" t="s">
        <v>2161</v>
      </c>
      <c r="D106" s="83" t="s">
        <v>282</v>
      </c>
      <c r="E106" s="83"/>
      <c r="F106" s="105">
        <v>43282</v>
      </c>
      <c r="G106" s="93">
        <v>10.370000000000003</v>
      </c>
      <c r="H106" s="96" t="s">
        <v>181</v>
      </c>
      <c r="I106" s="97">
        <v>4.8000000000000001E-2</v>
      </c>
      <c r="J106" s="97">
        <v>4.8499999999999995E-2</v>
      </c>
      <c r="K106" s="93">
        <v>144384000</v>
      </c>
      <c r="L106" s="106">
        <v>101.19540000000001</v>
      </c>
      <c r="M106" s="93">
        <v>146109.90185999998</v>
      </c>
      <c r="N106" s="83"/>
      <c r="O106" s="94">
        <v>7.1540558237405882E-3</v>
      </c>
      <c r="P106" s="94">
        <f>M106/'סכום נכסי הקרן'!$C$42</f>
        <v>2.1039710675752055E-3</v>
      </c>
      <c r="Q106" s="148"/>
      <c r="R106" s="148"/>
      <c r="S106" s="148"/>
      <c r="T106" s="148"/>
      <c r="U106" s="148"/>
      <c r="V106" s="148"/>
      <c r="W106" s="148"/>
      <c r="X106" s="148"/>
      <c r="Y106" s="148"/>
      <c r="Z106" s="148"/>
      <c r="AA106" s="148"/>
      <c r="AB106" s="148"/>
      <c r="AC106" s="148"/>
      <c r="AD106" s="148"/>
      <c r="AE106" s="148"/>
      <c r="AF106" s="148"/>
      <c r="AG106" s="148"/>
      <c r="AH106" s="148"/>
      <c r="AI106" s="148"/>
      <c r="AJ106" s="148"/>
      <c r="AK106" s="148"/>
      <c r="AL106" s="148"/>
      <c r="AM106" s="148"/>
    </row>
    <row r="107" spans="2:39" s="140" customFormat="1">
      <c r="B107" s="86" t="s">
        <v>2162</v>
      </c>
      <c r="C107" s="83" t="s">
        <v>2163</v>
      </c>
      <c r="D107" s="83" t="s">
        <v>282</v>
      </c>
      <c r="E107" s="83"/>
      <c r="F107" s="105">
        <v>43313</v>
      </c>
      <c r="G107" s="93">
        <v>10.460001109769594</v>
      </c>
      <c r="H107" s="96" t="s">
        <v>181</v>
      </c>
      <c r="I107" s="97">
        <v>4.8000000000000001E-2</v>
      </c>
      <c r="J107" s="97">
        <v>4.8556510544324E-2</v>
      </c>
      <c r="K107" s="93">
        <v>407913000</v>
      </c>
      <c r="L107" s="106">
        <v>100.77330000000001</v>
      </c>
      <c r="M107" s="93">
        <v>411067.30870999995</v>
      </c>
      <c r="N107" s="83"/>
      <c r="O107" s="94">
        <v>2.0127304422146341E-2</v>
      </c>
      <c r="P107" s="94">
        <f>M107/'סכום נכסי הקרן'!$C$42</f>
        <v>5.919336837147098E-3</v>
      </c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8"/>
      <c r="AL107" s="148"/>
      <c r="AM107" s="148"/>
    </row>
    <row r="108" spans="2:39" s="140" customFormat="1">
      <c r="B108" s="86" t="s">
        <v>2164</v>
      </c>
      <c r="C108" s="83" t="s">
        <v>2165</v>
      </c>
      <c r="D108" s="83" t="s">
        <v>282</v>
      </c>
      <c r="E108" s="83"/>
      <c r="F108" s="105">
        <v>43345</v>
      </c>
      <c r="G108" s="93">
        <v>10.539999999999997</v>
      </c>
      <c r="H108" s="96" t="s">
        <v>181</v>
      </c>
      <c r="I108" s="97">
        <v>4.8000000000000001E-2</v>
      </c>
      <c r="J108" s="97">
        <v>4.8500000000000008E-2</v>
      </c>
      <c r="K108" s="93">
        <v>378605000</v>
      </c>
      <c r="L108" s="106">
        <v>100.38290000000001</v>
      </c>
      <c r="M108" s="93">
        <v>380054.81869000004</v>
      </c>
      <c r="N108" s="83"/>
      <c r="O108" s="94">
        <v>1.8608823593592609E-2</v>
      </c>
      <c r="P108" s="94">
        <f>M108/'סכום נכסי הקרן'!$C$42</f>
        <v>5.4727594258634641E-3</v>
      </c>
      <c r="Q108" s="148"/>
      <c r="R108" s="148"/>
      <c r="S108" s="148"/>
      <c r="T108" s="148"/>
      <c r="U108" s="148"/>
      <c r="V108" s="148"/>
      <c r="W108" s="148"/>
      <c r="X108" s="148"/>
      <c r="Y108" s="148"/>
      <c r="Z108" s="148"/>
      <c r="AA108" s="148"/>
      <c r="AB108" s="148"/>
      <c r="AC108" s="148"/>
      <c r="AD108" s="148"/>
      <c r="AE108" s="148"/>
      <c r="AF108" s="148"/>
      <c r="AG108" s="148"/>
      <c r="AH108" s="148"/>
      <c r="AI108" s="148"/>
      <c r="AJ108" s="148"/>
      <c r="AK108" s="148"/>
      <c r="AL108" s="148"/>
      <c r="AM108" s="148"/>
    </row>
    <row r="109" spans="2:39" s="140" customFormat="1">
      <c r="B109" s="86" t="s">
        <v>2166</v>
      </c>
      <c r="C109" s="83" t="s">
        <v>2167</v>
      </c>
      <c r="D109" s="83" t="s">
        <v>282</v>
      </c>
      <c r="E109" s="83"/>
      <c r="F109" s="105">
        <v>43375</v>
      </c>
      <c r="G109" s="93">
        <v>10.379999999999999</v>
      </c>
      <c r="H109" s="96" t="s">
        <v>181</v>
      </c>
      <c r="I109" s="97">
        <v>4.8000000000000001E-2</v>
      </c>
      <c r="J109" s="97">
        <v>4.8499999999999988E-2</v>
      </c>
      <c r="K109" s="93">
        <v>135958000</v>
      </c>
      <c r="L109" s="106">
        <v>102.3866</v>
      </c>
      <c r="M109" s="93">
        <v>139202.80649000002</v>
      </c>
      <c r="N109" s="83"/>
      <c r="O109" s="94">
        <v>6.8158600873268627E-3</v>
      </c>
      <c r="P109" s="94">
        <f>M109/'סכום נכסי הקרן'!$C$42</f>
        <v>2.0045094387980728E-3</v>
      </c>
      <c r="Q109" s="148"/>
      <c r="R109" s="148"/>
      <c r="S109" s="148"/>
      <c r="T109" s="148"/>
      <c r="U109" s="148"/>
      <c r="V109" s="148"/>
      <c r="W109" s="148"/>
      <c r="X109" s="148"/>
      <c r="Y109" s="148"/>
      <c r="Z109" s="148"/>
      <c r="AA109" s="148"/>
      <c r="AB109" s="148"/>
      <c r="AC109" s="148"/>
      <c r="AD109" s="148"/>
      <c r="AE109" s="148"/>
      <c r="AF109" s="148"/>
      <c r="AG109" s="148"/>
      <c r="AH109" s="148"/>
      <c r="AI109" s="148"/>
      <c r="AJ109" s="148"/>
      <c r="AK109" s="148"/>
      <c r="AL109" s="148"/>
      <c r="AM109" s="148"/>
    </row>
    <row r="110" spans="2:39" s="140" customFormat="1">
      <c r="B110" s="86" t="s">
        <v>2168</v>
      </c>
      <c r="C110" s="83" t="s">
        <v>2169</v>
      </c>
      <c r="D110" s="83" t="s">
        <v>282</v>
      </c>
      <c r="E110" s="83"/>
      <c r="F110" s="105">
        <v>43405</v>
      </c>
      <c r="G110" s="93">
        <v>10.459999999999999</v>
      </c>
      <c r="H110" s="96" t="s">
        <v>181</v>
      </c>
      <c r="I110" s="97">
        <v>4.8000000000000001E-2</v>
      </c>
      <c r="J110" s="97">
        <v>4.8499999999999995E-2</v>
      </c>
      <c r="K110" s="93">
        <v>92000</v>
      </c>
      <c r="L110" s="106">
        <v>101.9962</v>
      </c>
      <c r="M110" s="93">
        <v>93.836460000000002</v>
      </c>
      <c r="N110" s="83"/>
      <c r="O110" s="94">
        <v>4.5945638495154133E-6</v>
      </c>
      <c r="P110" s="94">
        <f>M110/'סכום נכסי הקרן'!$C$42</f>
        <v>1.3512376259950633E-6</v>
      </c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</row>
    <row r="111" spans="2:39" s="140" customFormat="1">
      <c r="B111" s="86" t="s">
        <v>2170</v>
      </c>
      <c r="C111" s="83" t="s">
        <v>2171</v>
      </c>
      <c r="D111" s="83" t="s">
        <v>282</v>
      </c>
      <c r="E111" s="83"/>
      <c r="F111" s="105">
        <v>43435</v>
      </c>
      <c r="G111" s="93">
        <v>10.540000000000001</v>
      </c>
      <c r="H111" s="96" t="s">
        <v>181</v>
      </c>
      <c r="I111" s="97">
        <v>4.8000000000000001E-2</v>
      </c>
      <c r="J111" s="97">
        <v>4.8500333644201581E-2</v>
      </c>
      <c r="K111" s="93">
        <v>157298000</v>
      </c>
      <c r="L111" s="106">
        <v>101.5937</v>
      </c>
      <c r="M111" s="93">
        <v>159804.78230000002</v>
      </c>
      <c r="N111" s="83"/>
      <c r="O111" s="94">
        <v>7.824605443718366E-3</v>
      </c>
      <c r="P111" s="94">
        <f>M111/'סכום נכסי הקרן'!$C$42</f>
        <v>2.3011762662158179E-3</v>
      </c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48"/>
      <c r="AL111" s="148"/>
      <c r="AM111" s="148"/>
    </row>
    <row r="112" spans="2:39" s="140" customFormat="1">
      <c r="B112" s="86" t="s">
        <v>2172</v>
      </c>
      <c r="C112" s="83" t="s">
        <v>2173</v>
      </c>
      <c r="D112" s="83" t="s">
        <v>282</v>
      </c>
      <c r="E112" s="83"/>
      <c r="F112" s="105">
        <v>43497</v>
      </c>
      <c r="G112" s="93">
        <v>10.709999999999999</v>
      </c>
      <c r="H112" s="96" t="s">
        <v>181</v>
      </c>
      <c r="I112" s="97">
        <v>4.8000000000000001E-2</v>
      </c>
      <c r="J112" s="97">
        <v>4.8499999999999988E-2</v>
      </c>
      <c r="K112" s="93">
        <v>237407000</v>
      </c>
      <c r="L112" s="106">
        <v>100.7957</v>
      </c>
      <c r="M112" s="93">
        <v>239296.05981999999</v>
      </c>
      <c r="N112" s="83"/>
      <c r="O112" s="94">
        <v>1.1716778593101763E-2</v>
      </c>
      <c r="P112" s="94">
        <f>M112/'סכום נכסי הקרן'!$C$42</f>
        <v>3.4458443954636549E-3</v>
      </c>
      <c r="Q112" s="148"/>
      <c r="R112" s="148"/>
      <c r="S112" s="148"/>
      <c r="T112" s="148"/>
      <c r="U112" s="148"/>
      <c r="V112" s="148"/>
      <c r="W112" s="148"/>
      <c r="X112" s="148"/>
      <c r="Y112" s="148"/>
      <c r="Z112" s="148"/>
      <c r="AA112" s="148"/>
      <c r="AB112" s="148"/>
      <c r="AC112" s="148"/>
      <c r="AD112" s="148"/>
      <c r="AE112" s="148"/>
      <c r="AF112" s="148"/>
      <c r="AG112" s="148"/>
      <c r="AH112" s="148"/>
      <c r="AI112" s="148"/>
      <c r="AJ112" s="148"/>
      <c r="AK112" s="148"/>
      <c r="AL112" s="148"/>
      <c r="AM112" s="148"/>
    </row>
    <row r="113" spans="2:39" s="140" customFormat="1">
      <c r="B113" s="86" t="s">
        <v>2174</v>
      </c>
      <c r="C113" s="83" t="s">
        <v>2175</v>
      </c>
      <c r="D113" s="83" t="s">
        <v>282</v>
      </c>
      <c r="E113" s="83"/>
      <c r="F113" s="105">
        <v>43525</v>
      </c>
      <c r="G113" s="93">
        <v>10.790000000000001</v>
      </c>
      <c r="H113" s="96" t="s">
        <v>181</v>
      </c>
      <c r="I113" s="97">
        <v>4.8000000000000001E-2</v>
      </c>
      <c r="J113" s="97">
        <v>4.8499999999999995E-2</v>
      </c>
      <c r="K113" s="93">
        <v>372537000</v>
      </c>
      <c r="L113" s="106">
        <v>100.4965</v>
      </c>
      <c r="M113" s="93">
        <v>374386.72955999995</v>
      </c>
      <c r="N113" s="83"/>
      <c r="O113" s="94">
        <v>1.8331293970112249E-2</v>
      </c>
      <c r="P113" s="94">
        <f>M113/'סכום נכסי הקרן'!$C$42</f>
        <v>5.3911393892598905E-3</v>
      </c>
      <c r="Q113" s="148"/>
      <c r="R113" s="148"/>
      <c r="S113" s="148"/>
      <c r="T113" s="148"/>
      <c r="U113" s="148"/>
      <c r="V113" s="148"/>
      <c r="W113" s="148"/>
      <c r="X113" s="148"/>
      <c r="Y113" s="148"/>
      <c r="Z113" s="148"/>
      <c r="AA113" s="148"/>
      <c r="AB113" s="148"/>
      <c r="AC113" s="148"/>
      <c r="AD113" s="148"/>
      <c r="AE113" s="148"/>
      <c r="AF113" s="148"/>
      <c r="AG113" s="148"/>
      <c r="AH113" s="148"/>
      <c r="AI113" s="148"/>
      <c r="AJ113" s="148"/>
      <c r="AK113" s="148"/>
      <c r="AL113" s="148"/>
      <c r="AM113" s="148"/>
    </row>
    <row r="114" spans="2:39" s="140" customFormat="1">
      <c r="B114" s="86" t="s">
        <v>2176</v>
      </c>
      <c r="C114" s="83" t="s">
        <v>2177</v>
      </c>
      <c r="D114" s="83" t="s">
        <v>282</v>
      </c>
      <c r="E114" s="83"/>
      <c r="F114" s="105">
        <v>40057</v>
      </c>
      <c r="G114" s="93">
        <v>4.830000000000001</v>
      </c>
      <c r="H114" s="96" t="s">
        <v>181</v>
      </c>
      <c r="I114" s="97">
        <v>4.8000000000000001E-2</v>
      </c>
      <c r="J114" s="97">
        <v>4.8500000000000008E-2</v>
      </c>
      <c r="K114" s="93">
        <v>108168000</v>
      </c>
      <c r="L114" s="106">
        <v>109.4699</v>
      </c>
      <c r="M114" s="93">
        <v>118411.42299999998</v>
      </c>
      <c r="N114" s="83"/>
      <c r="O114" s="94">
        <v>5.7978406632718015E-3</v>
      </c>
      <c r="P114" s="94">
        <f>M114/'סכום נכסי הקרן'!$C$42</f>
        <v>1.7051151557211047E-3</v>
      </c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  <c r="AC114" s="148"/>
      <c r="AD114" s="148"/>
      <c r="AE114" s="148"/>
      <c r="AF114" s="148"/>
      <c r="AG114" s="148"/>
      <c r="AH114" s="148"/>
      <c r="AI114" s="148"/>
      <c r="AJ114" s="148"/>
      <c r="AK114" s="148"/>
      <c r="AL114" s="148"/>
      <c r="AM114" s="148"/>
    </row>
    <row r="115" spans="2:39" s="140" customFormat="1">
      <c r="B115" s="86" t="s">
        <v>2178</v>
      </c>
      <c r="C115" s="83" t="s">
        <v>2179</v>
      </c>
      <c r="D115" s="83" t="s">
        <v>282</v>
      </c>
      <c r="E115" s="83"/>
      <c r="F115" s="105">
        <v>40087</v>
      </c>
      <c r="G115" s="93">
        <v>4.79</v>
      </c>
      <c r="H115" s="96" t="s">
        <v>181</v>
      </c>
      <c r="I115" s="97">
        <v>4.8000000000000001E-2</v>
      </c>
      <c r="J115" s="97">
        <v>4.8499999999999995E-2</v>
      </c>
      <c r="K115" s="93">
        <v>100332000</v>
      </c>
      <c r="L115" s="106">
        <v>111.1219</v>
      </c>
      <c r="M115" s="93">
        <v>111490.78837000001</v>
      </c>
      <c r="N115" s="83"/>
      <c r="O115" s="94">
        <v>5.4589819969633928E-3</v>
      </c>
      <c r="P115" s="94">
        <f>M115/'סכום נכסי הקרן'!$C$42</f>
        <v>1.6054585626673985E-3</v>
      </c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  <c r="AC115" s="148"/>
      <c r="AD115" s="148"/>
      <c r="AE115" s="148"/>
      <c r="AF115" s="148"/>
      <c r="AG115" s="148"/>
      <c r="AH115" s="148"/>
      <c r="AI115" s="148"/>
      <c r="AJ115" s="148"/>
      <c r="AK115" s="148"/>
      <c r="AL115" s="148"/>
      <c r="AM115" s="148"/>
    </row>
    <row r="116" spans="2:39" s="140" customFormat="1">
      <c r="B116" s="86" t="s">
        <v>2180</v>
      </c>
      <c r="C116" s="83" t="s">
        <v>2181</v>
      </c>
      <c r="D116" s="83" t="s">
        <v>282</v>
      </c>
      <c r="E116" s="83"/>
      <c r="F116" s="105">
        <v>40118</v>
      </c>
      <c r="G116" s="93">
        <v>4.88</v>
      </c>
      <c r="H116" s="96" t="s">
        <v>181</v>
      </c>
      <c r="I116" s="97">
        <v>4.8000000000000001E-2</v>
      </c>
      <c r="J116" s="97">
        <v>4.8499999999999995E-2</v>
      </c>
      <c r="K116" s="93">
        <v>122827000</v>
      </c>
      <c r="L116" s="106">
        <v>110.9988</v>
      </c>
      <c r="M116" s="93">
        <v>136336.44955000002</v>
      </c>
      <c r="N116" s="83"/>
      <c r="O116" s="94">
        <v>6.6755131478074938E-3</v>
      </c>
      <c r="P116" s="94">
        <f>M116/'סכום נכסי הקרן'!$C$42</f>
        <v>1.9632341248437732E-3</v>
      </c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8"/>
      <c r="AE116" s="148"/>
      <c r="AF116" s="148"/>
      <c r="AG116" s="148"/>
      <c r="AH116" s="148"/>
      <c r="AI116" s="148"/>
      <c r="AJ116" s="148"/>
      <c r="AK116" s="148"/>
      <c r="AL116" s="148"/>
      <c r="AM116" s="148"/>
    </row>
    <row r="117" spans="2:39" s="140" customFormat="1">
      <c r="B117" s="86" t="s">
        <v>2182</v>
      </c>
      <c r="C117" s="83" t="s">
        <v>2183</v>
      </c>
      <c r="D117" s="83" t="s">
        <v>282</v>
      </c>
      <c r="E117" s="83"/>
      <c r="F117" s="105">
        <v>39509</v>
      </c>
      <c r="G117" s="93">
        <v>3.6100000000000003</v>
      </c>
      <c r="H117" s="96" t="s">
        <v>181</v>
      </c>
      <c r="I117" s="97">
        <v>4.8000000000000001E-2</v>
      </c>
      <c r="J117" s="97">
        <v>4.8500000000000008E-2</v>
      </c>
      <c r="K117" s="93">
        <v>14639000</v>
      </c>
      <c r="L117" s="106">
        <v>117.28279999999999</v>
      </c>
      <c r="M117" s="93">
        <v>17169.036469999999</v>
      </c>
      <c r="N117" s="83"/>
      <c r="O117" s="94">
        <v>8.4065654539902418E-4</v>
      </c>
      <c r="P117" s="94">
        <f>M117/'סכום נכסי הקרן'!$C$42</f>
        <v>2.4723277157242998E-4</v>
      </c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  <c r="AC117" s="148"/>
      <c r="AD117" s="148"/>
      <c r="AE117" s="148"/>
      <c r="AF117" s="148"/>
      <c r="AG117" s="148"/>
      <c r="AH117" s="148"/>
      <c r="AI117" s="148"/>
      <c r="AJ117" s="148"/>
      <c r="AK117" s="148"/>
      <c r="AL117" s="148"/>
      <c r="AM117" s="148"/>
    </row>
    <row r="118" spans="2:39" s="140" customFormat="1">
      <c r="B118" s="86" t="s">
        <v>2184</v>
      </c>
      <c r="C118" s="83" t="s">
        <v>2185</v>
      </c>
      <c r="D118" s="83" t="s">
        <v>282</v>
      </c>
      <c r="E118" s="83"/>
      <c r="F118" s="105">
        <v>39600</v>
      </c>
      <c r="G118" s="93">
        <v>3.7700000000000005</v>
      </c>
      <c r="H118" s="96" t="s">
        <v>181</v>
      </c>
      <c r="I118" s="97">
        <v>4.8000000000000001E-2</v>
      </c>
      <c r="J118" s="97">
        <v>4.8521904388753485E-2</v>
      </c>
      <c r="K118" s="93">
        <v>43655000</v>
      </c>
      <c r="L118" s="106">
        <v>116.8633</v>
      </c>
      <c r="M118" s="93">
        <v>51016.664859999997</v>
      </c>
      <c r="N118" s="83"/>
      <c r="O118" s="94">
        <v>2.4979557422413344E-3</v>
      </c>
      <c r="P118" s="94">
        <f>M118/'סכום נכסי הקרן'!$C$42</f>
        <v>7.3463595186361644E-4</v>
      </c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148"/>
      <c r="AF118" s="148"/>
      <c r="AG118" s="148"/>
      <c r="AH118" s="148"/>
      <c r="AI118" s="148"/>
      <c r="AJ118" s="148"/>
      <c r="AK118" s="148"/>
      <c r="AL118" s="148"/>
      <c r="AM118" s="148"/>
    </row>
    <row r="119" spans="2:39" s="140" customFormat="1">
      <c r="B119" s="86" t="s">
        <v>2186</v>
      </c>
      <c r="C119" s="83" t="s">
        <v>2187</v>
      </c>
      <c r="D119" s="83" t="s">
        <v>282</v>
      </c>
      <c r="E119" s="83"/>
      <c r="F119" s="105">
        <v>39630</v>
      </c>
      <c r="G119" s="93">
        <v>3.8499999999999996</v>
      </c>
      <c r="H119" s="96" t="s">
        <v>181</v>
      </c>
      <c r="I119" s="97">
        <v>4.8000000000000001E-2</v>
      </c>
      <c r="J119" s="97">
        <v>4.8499999999999995E-2</v>
      </c>
      <c r="K119" s="93">
        <v>20479000</v>
      </c>
      <c r="L119" s="106">
        <v>115.6348</v>
      </c>
      <c r="M119" s="93">
        <v>23680.850260000003</v>
      </c>
      <c r="N119" s="83"/>
      <c r="O119" s="94">
        <v>1.1594979023119977E-3</v>
      </c>
      <c r="P119" s="94">
        <f>M119/'סכום נכסי הקרן'!$C$42</f>
        <v>3.4100237676130344E-4</v>
      </c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  <c r="AF119" s="148"/>
      <c r="AG119" s="148"/>
      <c r="AH119" s="148"/>
      <c r="AI119" s="148"/>
      <c r="AJ119" s="148"/>
      <c r="AK119" s="148"/>
      <c r="AL119" s="148"/>
      <c r="AM119" s="148"/>
    </row>
    <row r="120" spans="2:39" s="140" customFormat="1">
      <c r="B120" s="86" t="s">
        <v>2188</v>
      </c>
      <c r="C120" s="83" t="s">
        <v>2189</v>
      </c>
      <c r="D120" s="83" t="s">
        <v>282</v>
      </c>
      <c r="E120" s="83"/>
      <c r="F120" s="105">
        <v>39904</v>
      </c>
      <c r="G120" s="93">
        <v>4.41</v>
      </c>
      <c r="H120" s="96" t="s">
        <v>181</v>
      </c>
      <c r="I120" s="97">
        <v>4.8000000000000001E-2</v>
      </c>
      <c r="J120" s="97">
        <v>4.8500000000000008E-2</v>
      </c>
      <c r="K120" s="93">
        <v>156290000</v>
      </c>
      <c r="L120" s="106">
        <v>115.9819</v>
      </c>
      <c r="M120" s="93">
        <v>181268.04306999999</v>
      </c>
      <c r="N120" s="83"/>
      <c r="O120" s="94">
        <v>8.8755223477294948E-3</v>
      </c>
      <c r="P120" s="94">
        <f>M120/'סכום נכסי הקרן'!$C$42</f>
        <v>2.610245529154421E-3</v>
      </c>
      <c r="Q120" s="148"/>
      <c r="R120" s="148"/>
      <c r="S120" s="148"/>
      <c r="T120" s="148"/>
      <c r="U120" s="148"/>
      <c r="V120" s="148"/>
      <c r="W120" s="148"/>
      <c r="X120" s="148"/>
      <c r="Y120" s="148"/>
      <c r="Z120" s="148"/>
      <c r="AA120" s="148"/>
      <c r="AB120" s="148"/>
      <c r="AC120" s="148"/>
      <c r="AD120" s="148"/>
      <c r="AE120" s="148"/>
      <c r="AF120" s="148"/>
      <c r="AG120" s="148"/>
      <c r="AH120" s="148"/>
      <c r="AI120" s="148"/>
      <c r="AJ120" s="148"/>
      <c r="AK120" s="148"/>
      <c r="AL120" s="148"/>
      <c r="AM120" s="148"/>
    </row>
    <row r="121" spans="2:39" s="140" customFormat="1">
      <c r="B121" s="86" t="s">
        <v>2190</v>
      </c>
      <c r="C121" s="83" t="s">
        <v>2191</v>
      </c>
      <c r="D121" s="83" t="s">
        <v>282</v>
      </c>
      <c r="E121" s="83"/>
      <c r="F121" s="105">
        <v>39965</v>
      </c>
      <c r="G121" s="93">
        <v>4.57</v>
      </c>
      <c r="H121" s="96" t="s">
        <v>181</v>
      </c>
      <c r="I121" s="97">
        <v>4.8000000000000001E-2</v>
      </c>
      <c r="J121" s="97">
        <v>4.8518403326513901E-2</v>
      </c>
      <c r="K121" s="93">
        <v>73638000</v>
      </c>
      <c r="L121" s="106">
        <v>113.37009999999999</v>
      </c>
      <c r="M121" s="93">
        <v>83483.444899999988</v>
      </c>
      <c r="N121" s="83"/>
      <c r="O121" s="94">
        <v>4.0876437364597068E-3</v>
      </c>
      <c r="P121" s="94">
        <f>M121/'סכום נכסי הקרן'!$C$42</f>
        <v>1.2021550247799807E-3</v>
      </c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</row>
    <row r="122" spans="2:39" s="140" customFormat="1">
      <c r="B122" s="86" t="s">
        <v>2192</v>
      </c>
      <c r="C122" s="83" t="s">
        <v>2193</v>
      </c>
      <c r="D122" s="83" t="s">
        <v>282</v>
      </c>
      <c r="E122" s="83"/>
      <c r="F122" s="105">
        <v>39995</v>
      </c>
      <c r="G122" s="93">
        <v>4.6500000000000012</v>
      </c>
      <c r="H122" s="96" t="s">
        <v>181</v>
      </c>
      <c r="I122" s="97">
        <v>4.8000000000000001E-2</v>
      </c>
      <c r="J122" s="97">
        <v>4.8500000000000008E-2</v>
      </c>
      <c r="K122" s="93">
        <v>112496000</v>
      </c>
      <c r="L122" s="106">
        <v>112.48560000000001</v>
      </c>
      <c r="M122" s="93">
        <v>126541.75786999997</v>
      </c>
      <c r="N122" s="83"/>
      <c r="O122" s="94">
        <v>6.1959305174516853E-3</v>
      </c>
      <c r="P122" s="94">
        <f>M122/'סכום נכסי הקרן'!$C$42</f>
        <v>1.822191336858838E-3</v>
      </c>
      <c r="Q122" s="148"/>
      <c r="R122" s="148"/>
      <c r="S122" s="148"/>
      <c r="T122" s="148"/>
      <c r="U122" s="148"/>
      <c r="V122" s="148"/>
      <c r="W122" s="148"/>
      <c r="X122" s="148"/>
      <c r="Y122" s="148"/>
      <c r="Z122" s="148"/>
      <c r="AA122" s="148"/>
      <c r="AB122" s="148"/>
      <c r="AC122" s="148"/>
      <c r="AD122" s="148"/>
      <c r="AE122" s="148"/>
      <c r="AF122" s="148"/>
      <c r="AG122" s="148"/>
      <c r="AH122" s="148"/>
      <c r="AI122" s="148"/>
      <c r="AJ122" s="148"/>
      <c r="AK122" s="148"/>
      <c r="AL122" s="148"/>
      <c r="AM122" s="148"/>
    </row>
    <row r="123" spans="2:39" s="140" customFormat="1">
      <c r="B123" s="86" t="s">
        <v>2194</v>
      </c>
      <c r="C123" s="83" t="s">
        <v>2195</v>
      </c>
      <c r="D123" s="83" t="s">
        <v>282</v>
      </c>
      <c r="E123" s="83"/>
      <c r="F123" s="105">
        <v>40027</v>
      </c>
      <c r="G123" s="93">
        <v>4.7400000000000011</v>
      </c>
      <c r="H123" s="96" t="s">
        <v>181</v>
      </c>
      <c r="I123" s="97">
        <v>4.8000000000000001E-2</v>
      </c>
      <c r="J123" s="97">
        <v>4.8500000000000008E-2</v>
      </c>
      <c r="K123" s="93">
        <v>141650000</v>
      </c>
      <c r="L123" s="106">
        <v>111.0587</v>
      </c>
      <c r="M123" s="93">
        <v>157314.6366</v>
      </c>
      <c r="N123" s="83"/>
      <c r="O123" s="94">
        <v>7.7026791326315408E-3</v>
      </c>
      <c r="P123" s="94">
        <f>M123/'סכום נכסי הקרן'!$C$42</f>
        <v>2.2653183644572705E-3</v>
      </c>
      <c r="Q123" s="148"/>
      <c r="R123" s="148"/>
      <c r="S123" s="148"/>
      <c r="T123" s="148"/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8"/>
      <c r="AE123" s="148"/>
      <c r="AF123" s="148"/>
      <c r="AG123" s="148"/>
      <c r="AH123" s="148"/>
      <c r="AI123" s="148"/>
      <c r="AJ123" s="148"/>
      <c r="AK123" s="148"/>
      <c r="AL123" s="148"/>
      <c r="AM123" s="148"/>
    </row>
    <row r="124" spans="2:39" s="140" customFormat="1">
      <c r="B124" s="86" t="s">
        <v>2196</v>
      </c>
      <c r="C124" s="83" t="s">
        <v>2197</v>
      </c>
      <c r="D124" s="83" t="s">
        <v>282</v>
      </c>
      <c r="E124" s="83"/>
      <c r="F124" s="105">
        <v>40179</v>
      </c>
      <c r="G124" s="93">
        <v>5.04</v>
      </c>
      <c r="H124" s="96" t="s">
        <v>181</v>
      </c>
      <c r="I124" s="97">
        <v>4.8000000000000001E-2</v>
      </c>
      <c r="J124" s="97">
        <v>4.8500000000000008E-2</v>
      </c>
      <c r="K124" s="93">
        <v>55112000</v>
      </c>
      <c r="L124" s="106">
        <v>109.60429999999999</v>
      </c>
      <c r="M124" s="93">
        <v>60405.128950000006</v>
      </c>
      <c r="N124" s="83"/>
      <c r="O124" s="94">
        <v>2.9576480378627557E-3</v>
      </c>
      <c r="P124" s="94">
        <f>M124/'סכום נכסי הקרן'!$C$42</f>
        <v>8.6982909457926783E-4</v>
      </c>
      <c r="Q124" s="148"/>
      <c r="R124" s="148"/>
      <c r="S124" s="148"/>
      <c r="T124" s="148"/>
      <c r="U124" s="148"/>
      <c r="V124" s="148"/>
      <c r="W124" s="148"/>
      <c r="X124" s="148"/>
      <c r="Y124" s="148"/>
      <c r="Z124" s="148"/>
      <c r="AA124" s="148"/>
      <c r="AB124" s="148"/>
      <c r="AC124" s="148"/>
      <c r="AD124" s="148"/>
      <c r="AE124" s="148"/>
      <c r="AF124" s="148"/>
      <c r="AG124" s="148"/>
      <c r="AH124" s="148"/>
      <c r="AI124" s="148"/>
      <c r="AJ124" s="148"/>
      <c r="AK124" s="148"/>
      <c r="AL124" s="148"/>
      <c r="AM124" s="148"/>
    </row>
    <row r="125" spans="2:39" s="140" customFormat="1">
      <c r="B125" s="86" t="s">
        <v>2198</v>
      </c>
      <c r="C125" s="83" t="s">
        <v>2199</v>
      </c>
      <c r="D125" s="83" t="s">
        <v>282</v>
      </c>
      <c r="E125" s="83"/>
      <c r="F125" s="105">
        <v>40210</v>
      </c>
      <c r="G125" s="93">
        <v>5.13</v>
      </c>
      <c r="H125" s="96" t="s">
        <v>181</v>
      </c>
      <c r="I125" s="97">
        <v>4.8000000000000001E-2</v>
      </c>
      <c r="J125" s="97">
        <v>4.8500000000000008E-2</v>
      </c>
      <c r="K125" s="93">
        <v>80740000</v>
      </c>
      <c r="L125" s="106">
        <v>109.1722</v>
      </c>
      <c r="M125" s="93">
        <v>88145.606299999999</v>
      </c>
      <c r="N125" s="83"/>
      <c r="O125" s="94">
        <v>4.3159195924441099E-3</v>
      </c>
      <c r="P125" s="94">
        <f>M125/'סכום נכסי הקרן'!$C$42</f>
        <v>1.269289781378235E-3</v>
      </c>
      <c r="Q125" s="148"/>
      <c r="R125" s="148"/>
      <c r="S125" s="148"/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</row>
    <row r="126" spans="2:39" s="140" customFormat="1">
      <c r="B126" s="86" t="s">
        <v>2200</v>
      </c>
      <c r="C126" s="83" t="s">
        <v>2201</v>
      </c>
      <c r="D126" s="83" t="s">
        <v>282</v>
      </c>
      <c r="E126" s="83"/>
      <c r="F126" s="105">
        <v>40238</v>
      </c>
      <c r="G126" s="93">
        <v>5.21</v>
      </c>
      <c r="H126" s="96" t="s">
        <v>181</v>
      </c>
      <c r="I126" s="97">
        <v>4.8000000000000001E-2</v>
      </c>
      <c r="J126" s="97">
        <v>4.8500000000000008E-2</v>
      </c>
      <c r="K126" s="93">
        <v>115180000</v>
      </c>
      <c r="L126" s="106">
        <v>109.4696</v>
      </c>
      <c r="M126" s="93">
        <v>126087.13021999999</v>
      </c>
      <c r="N126" s="83"/>
      <c r="O126" s="94">
        <v>6.1736703451723812E-3</v>
      </c>
      <c r="P126" s="94">
        <f>M126/'סכום נכסי הקרן'!$C$42</f>
        <v>1.815644734541384E-3</v>
      </c>
      <c r="Q126" s="148"/>
      <c r="R126" s="148"/>
      <c r="S126" s="148"/>
      <c r="T126" s="148"/>
      <c r="U126" s="148"/>
      <c r="V126" s="148"/>
      <c r="W126" s="148"/>
      <c r="X126" s="148"/>
      <c r="Y126" s="148"/>
      <c r="Z126" s="148"/>
      <c r="AA126" s="148"/>
      <c r="AB126" s="148"/>
      <c r="AC126" s="148"/>
      <c r="AD126" s="148"/>
      <c r="AE126" s="148"/>
      <c r="AF126" s="148"/>
      <c r="AG126" s="148"/>
      <c r="AH126" s="148"/>
      <c r="AI126" s="148"/>
      <c r="AJ126" s="148"/>
      <c r="AK126" s="148"/>
      <c r="AL126" s="148"/>
      <c r="AM126" s="148"/>
    </row>
    <row r="127" spans="2:39" s="140" customFormat="1">
      <c r="B127" s="86" t="s">
        <v>2202</v>
      </c>
      <c r="C127" s="83" t="s">
        <v>2203</v>
      </c>
      <c r="D127" s="83" t="s">
        <v>282</v>
      </c>
      <c r="E127" s="83"/>
      <c r="F127" s="105">
        <v>40300</v>
      </c>
      <c r="G127" s="93">
        <v>5.2500000000000009</v>
      </c>
      <c r="H127" s="96" t="s">
        <v>181</v>
      </c>
      <c r="I127" s="97">
        <v>4.8000000000000001E-2</v>
      </c>
      <c r="J127" s="97">
        <v>4.8500000000000008E-2</v>
      </c>
      <c r="K127" s="93">
        <v>18001000</v>
      </c>
      <c r="L127" s="106">
        <v>111.4196</v>
      </c>
      <c r="M127" s="93">
        <v>20056.648739999997</v>
      </c>
      <c r="N127" s="83"/>
      <c r="O127" s="94">
        <v>9.8204422079896077E-4</v>
      </c>
      <c r="P127" s="94">
        <f>M127/'סכום נכסי הקרן'!$C$42</f>
        <v>2.8881416060297323E-4</v>
      </c>
      <c r="Q127" s="148"/>
      <c r="R127" s="148"/>
      <c r="S127" s="148"/>
      <c r="T127" s="148"/>
      <c r="U127" s="148"/>
      <c r="V127" s="148"/>
      <c r="W127" s="148"/>
      <c r="X127" s="148"/>
      <c r="Y127" s="148"/>
      <c r="Z127" s="148"/>
      <c r="AA127" s="148"/>
      <c r="AB127" s="148"/>
      <c r="AC127" s="148"/>
      <c r="AD127" s="148"/>
      <c r="AE127" s="148"/>
      <c r="AF127" s="148"/>
      <c r="AG127" s="148"/>
      <c r="AH127" s="148"/>
      <c r="AI127" s="148"/>
      <c r="AJ127" s="148"/>
      <c r="AK127" s="148"/>
      <c r="AL127" s="148"/>
      <c r="AM127" s="148"/>
    </row>
    <row r="128" spans="2:39" s="140" customFormat="1">
      <c r="B128" s="86" t="s">
        <v>2204</v>
      </c>
      <c r="C128" s="83" t="s">
        <v>2205</v>
      </c>
      <c r="D128" s="83" t="s">
        <v>282</v>
      </c>
      <c r="E128" s="83"/>
      <c r="F128" s="105">
        <v>40360</v>
      </c>
      <c r="G128" s="93">
        <v>5.4200000000000008</v>
      </c>
      <c r="H128" s="96" t="s">
        <v>181</v>
      </c>
      <c r="I128" s="97">
        <v>4.8000000000000001E-2</v>
      </c>
      <c r="J128" s="97">
        <v>4.8500000000000008E-2</v>
      </c>
      <c r="K128" s="93">
        <v>50554000</v>
      </c>
      <c r="L128" s="106">
        <v>109.1879</v>
      </c>
      <c r="M128" s="93">
        <v>55198.859549999994</v>
      </c>
      <c r="N128" s="83"/>
      <c r="O128" s="94">
        <v>2.7027307362501589E-3</v>
      </c>
      <c r="P128" s="94">
        <f>M128/'סכום נכסי הקרן'!$C$42</f>
        <v>7.948592256781311E-4</v>
      </c>
      <c r="Q128" s="148"/>
      <c r="R128" s="148"/>
      <c r="S128" s="148"/>
      <c r="T128" s="148"/>
      <c r="U128" s="148"/>
      <c r="V128" s="148"/>
      <c r="W128" s="148"/>
      <c r="X128" s="148"/>
      <c r="Y128" s="148"/>
      <c r="Z128" s="148"/>
      <c r="AA128" s="148"/>
      <c r="AB128" s="148"/>
      <c r="AC128" s="148"/>
      <c r="AD128" s="148"/>
      <c r="AE128" s="148"/>
      <c r="AF128" s="148"/>
      <c r="AG128" s="148"/>
      <c r="AH128" s="148"/>
      <c r="AI128" s="148"/>
      <c r="AJ128" s="148"/>
      <c r="AK128" s="148"/>
      <c r="AL128" s="148"/>
      <c r="AM128" s="148"/>
    </row>
    <row r="129" spans="2:39" s="140" customFormat="1">
      <c r="B129" s="86" t="s">
        <v>2206</v>
      </c>
      <c r="C129" s="83" t="s">
        <v>2207</v>
      </c>
      <c r="D129" s="83" t="s">
        <v>282</v>
      </c>
      <c r="E129" s="83"/>
      <c r="F129" s="105">
        <v>40422</v>
      </c>
      <c r="G129" s="93">
        <v>5.59</v>
      </c>
      <c r="H129" s="96" t="s">
        <v>181</v>
      </c>
      <c r="I129" s="97">
        <v>4.8000000000000001E-2</v>
      </c>
      <c r="J129" s="97">
        <v>4.8499999999999995E-2</v>
      </c>
      <c r="K129" s="93">
        <v>100420000</v>
      </c>
      <c r="L129" s="106">
        <v>107.5095</v>
      </c>
      <c r="M129" s="93">
        <v>107961.04728</v>
      </c>
      <c r="N129" s="83"/>
      <c r="O129" s="94">
        <v>5.2861534310705274E-3</v>
      </c>
      <c r="P129" s="94">
        <f>M129/'סכום נכסי הקרן'!$C$42</f>
        <v>1.5546305692538697E-3</v>
      </c>
      <c r="Q129" s="148"/>
      <c r="R129" s="148"/>
      <c r="S129" s="148"/>
      <c r="T129" s="148"/>
      <c r="U129" s="148"/>
      <c r="V129" s="148"/>
      <c r="W129" s="148"/>
      <c r="X129" s="148"/>
      <c r="Y129" s="148"/>
      <c r="Z129" s="148"/>
      <c r="AA129" s="148"/>
      <c r="AB129" s="148"/>
      <c r="AC129" s="148"/>
      <c r="AD129" s="148"/>
      <c r="AE129" s="148"/>
      <c r="AF129" s="148"/>
      <c r="AG129" s="148"/>
      <c r="AH129" s="148"/>
      <c r="AI129" s="148"/>
      <c r="AJ129" s="148"/>
      <c r="AK129" s="148"/>
      <c r="AL129" s="148"/>
      <c r="AM129" s="148"/>
    </row>
    <row r="130" spans="2:39" s="140" customFormat="1">
      <c r="B130" s="86" t="s">
        <v>2208</v>
      </c>
      <c r="C130" s="83" t="s">
        <v>2209</v>
      </c>
      <c r="D130" s="83" t="s">
        <v>282</v>
      </c>
      <c r="E130" s="83"/>
      <c r="F130" s="105">
        <v>40483</v>
      </c>
      <c r="G130" s="93">
        <v>5.620000000000001</v>
      </c>
      <c r="H130" s="96" t="s">
        <v>181</v>
      </c>
      <c r="I130" s="97">
        <v>4.8000000000000001E-2</v>
      </c>
      <c r="J130" s="97">
        <v>4.850015723015276E-2</v>
      </c>
      <c r="K130" s="93">
        <v>195177000</v>
      </c>
      <c r="L130" s="106">
        <v>108.40819999999999</v>
      </c>
      <c r="M130" s="93">
        <v>211587.93919</v>
      </c>
      <c r="N130" s="83"/>
      <c r="O130" s="94">
        <v>1.0360091337587113E-2</v>
      </c>
      <c r="P130" s="94">
        <f>M130/'סכום נכסי הקרן'!$C$42</f>
        <v>3.0468496428817052E-3</v>
      </c>
      <c r="Q130" s="148"/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  <c r="AE130" s="148"/>
      <c r="AF130" s="148"/>
      <c r="AG130" s="148"/>
      <c r="AH130" s="148"/>
      <c r="AI130" s="148"/>
      <c r="AJ130" s="148"/>
      <c r="AK130" s="148"/>
      <c r="AL130" s="148"/>
      <c r="AM130" s="148"/>
    </row>
    <row r="131" spans="2:39" s="140" customFormat="1">
      <c r="B131" s="86" t="s">
        <v>2210</v>
      </c>
      <c r="C131" s="83" t="s">
        <v>2211</v>
      </c>
      <c r="D131" s="83" t="s">
        <v>282</v>
      </c>
      <c r="E131" s="83"/>
      <c r="F131" s="105">
        <v>40513</v>
      </c>
      <c r="G131" s="93">
        <v>5.6999999999999993</v>
      </c>
      <c r="H131" s="96" t="s">
        <v>181</v>
      </c>
      <c r="I131" s="97">
        <v>4.8000000000000001E-2</v>
      </c>
      <c r="J131" s="97">
        <v>4.8499999999999995E-2</v>
      </c>
      <c r="K131" s="93">
        <v>66342000</v>
      </c>
      <c r="L131" s="106">
        <v>107.68170000000001</v>
      </c>
      <c r="M131" s="93">
        <v>71438.202680000002</v>
      </c>
      <c r="N131" s="83"/>
      <c r="O131" s="94">
        <v>3.4978662186093031E-3</v>
      </c>
      <c r="P131" s="94">
        <f>M131/'סכום נכסי הקרן'!$C$42</f>
        <v>1.0287044864509742E-3</v>
      </c>
      <c r="Q131" s="148"/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  <c r="AE131" s="148"/>
      <c r="AF131" s="148"/>
      <c r="AG131" s="148"/>
      <c r="AH131" s="148"/>
      <c r="AI131" s="148"/>
      <c r="AJ131" s="148"/>
      <c r="AK131" s="148"/>
      <c r="AL131" s="148"/>
      <c r="AM131" s="148"/>
    </row>
    <row r="132" spans="2:39" s="140" customFormat="1">
      <c r="B132" s="86" t="s">
        <v>2212</v>
      </c>
      <c r="C132" s="83" t="s">
        <v>2213</v>
      </c>
      <c r="D132" s="83" t="s">
        <v>282</v>
      </c>
      <c r="E132" s="83"/>
      <c r="F132" s="105">
        <v>40544</v>
      </c>
      <c r="G132" s="93">
        <v>5.7899999999999991</v>
      </c>
      <c r="H132" s="96" t="s">
        <v>181</v>
      </c>
      <c r="I132" s="97">
        <v>4.8000000000000001E-2</v>
      </c>
      <c r="J132" s="97">
        <v>4.8499999999999995E-2</v>
      </c>
      <c r="K132" s="93">
        <v>166735000</v>
      </c>
      <c r="L132" s="106">
        <v>107.1583</v>
      </c>
      <c r="M132" s="93">
        <v>178670.38375000004</v>
      </c>
      <c r="N132" s="83"/>
      <c r="O132" s="94">
        <v>8.748331790828387E-3</v>
      </c>
      <c r="P132" s="94">
        <f>M132/'סכום נכסי הקרן'!$C$42</f>
        <v>2.5728394397441781E-3</v>
      </c>
      <c r="Q132" s="148"/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  <c r="AE132" s="148"/>
      <c r="AF132" s="148"/>
      <c r="AG132" s="148"/>
      <c r="AH132" s="148"/>
      <c r="AI132" s="148"/>
      <c r="AJ132" s="148"/>
      <c r="AK132" s="148"/>
      <c r="AL132" s="148"/>
      <c r="AM132" s="148"/>
    </row>
    <row r="133" spans="2:39" s="140" customFormat="1">
      <c r="B133" s="86" t="s">
        <v>2214</v>
      </c>
      <c r="C133" s="83" t="s">
        <v>2215</v>
      </c>
      <c r="D133" s="83" t="s">
        <v>282</v>
      </c>
      <c r="E133" s="83"/>
      <c r="F133" s="105">
        <v>40575</v>
      </c>
      <c r="G133" s="93">
        <v>5.87</v>
      </c>
      <c r="H133" s="96" t="s">
        <v>181</v>
      </c>
      <c r="I133" s="97">
        <v>4.8000000000000001E-2</v>
      </c>
      <c r="J133" s="97">
        <v>4.8499999999999995E-2</v>
      </c>
      <c r="K133" s="93">
        <v>65718000</v>
      </c>
      <c r="L133" s="106">
        <v>106.3417</v>
      </c>
      <c r="M133" s="93">
        <v>69885.65095000001</v>
      </c>
      <c r="N133" s="83"/>
      <c r="O133" s="94">
        <v>3.4218478132564097E-3</v>
      </c>
      <c r="P133" s="94">
        <f>M133/'סכום נכסי הקרן'!$C$42</f>
        <v>1.006347863941134E-3</v>
      </c>
      <c r="Q133" s="148"/>
      <c r="R133" s="148"/>
      <c r="S133" s="148"/>
      <c r="T133" s="148"/>
      <c r="U133" s="148"/>
      <c r="V133" s="148"/>
      <c r="W133" s="148"/>
      <c r="X133" s="148"/>
      <c r="Y133" s="148"/>
      <c r="Z133" s="148"/>
      <c r="AA133" s="148"/>
      <c r="AB133" s="148"/>
      <c r="AC133" s="148"/>
      <c r="AD133" s="148"/>
      <c r="AE133" s="148"/>
      <c r="AF133" s="148"/>
      <c r="AG133" s="148"/>
      <c r="AH133" s="148"/>
      <c r="AI133" s="148"/>
      <c r="AJ133" s="148"/>
      <c r="AK133" s="148"/>
      <c r="AL133" s="148"/>
      <c r="AM133" s="148"/>
    </row>
    <row r="134" spans="2:39" s="140" customFormat="1">
      <c r="B134" s="86" t="s">
        <v>2216</v>
      </c>
      <c r="C134" s="83" t="s">
        <v>2217</v>
      </c>
      <c r="D134" s="83" t="s">
        <v>282</v>
      </c>
      <c r="E134" s="83"/>
      <c r="F134" s="105">
        <v>40603</v>
      </c>
      <c r="G134" s="93">
        <v>5.9499999999999993</v>
      </c>
      <c r="H134" s="96" t="s">
        <v>181</v>
      </c>
      <c r="I134" s="97">
        <v>4.8000000000000001E-2</v>
      </c>
      <c r="J134" s="97">
        <v>4.8501568680994624E-2</v>
      </c>
      <c r="K134" s="93">
        <v>101895000</v>
      </c>
      <c r="L134" s="106">
        <v>105.7034</v>
      </c>
      <c r="M134" s="93">
        <v>107706.43654000001</v>
      </c>
      <c r="N134" s="83"/>
      <c r="O134" s="94">
        <v>5.2736867917524809E-3</v>
      </c>
      <c r="P134" s="94">
        <f>M134/'סכום נכסי הקרן'!$C$42</f>
        <v>1.5509641946712136E-3</v>
      </c>
      <c r="Q134" s="148"/>
      <c r="R134" s="148"/>
      <c r="S134" s="148"/>
      <c r="T134" s="148"/>
      <c r="U134" s="148"/>
      <c r="V134" s="148"/>
      <c r="W134" s="148"/>
      <c r="X134" s="148"/>
      <c r="Y134" s="148"/>
      <c r="Z134" s="148"/>
      <c r="AA134" s="148"/>
      <c r="AB134" s="148"/>
      <c r="AC134" s="148"/>
      <c r="AD134" s="148"/>
      <c r="AE134" s="148"/>
      <c r="AF134" s="148"/>
      <c r="AG134" s="148"/>
      <c r="AH134" s="148"/>
      <c r="AI134" s="148"/>
      <c r="AJ134" s="148"/>
      <c r="AK134" s="148"/>
      <c r="AL134" s="148"/>
      <c r="AM134" s="148"/>
    </row>
    <row r="135" spans="2:39" s="140" customFormat="1">
      <c r="B135" s="86" t="s">
        <v>2218</v>
      </c>
      <c r="C135" s="83" t="s">
        <v>2219</v>
      </c>
      <c r="D135" s="83" t="s">
        <v>282</v>
      </c>
      <c r="E135" s="83"/>
      <c r="F135" s="105">
        <v>40634</v>
      </c>
      <c r="G135" s="93">
        <v>5.89</v>
      </c>
      <c r="H135" s="96" t="s">
        <v>181</v>
      </c>
      <c r="I135" s="97">
        <v>4.8000000000000001E-2</v>
      </c>
      <c r="J135" s="97">
        <v>4.8500000000000008E-2</v>
      </c>
      <c r="K135" s="93">
        <v>36138000</v>
      </c>
      <c r="L135" s="106">
        <v>107.4966</v>
      </c>
      <c r="M135" s="93">
        <v>38847.118999999999</v>
      </c>
      <c r="N135" s="83"/>
      <c r="O135" s="94">
        <v>1.9020918800136252E-3</v>
      </c>
      <c r="P135" s="94">
        <f>M135/'סכום נכסי הקרן'!$C$42</f>
        <v>5.5939545091862716E-4</v>
      </c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</row>
    <row r="136" spans="2:39" s="140" customFormat="1">
      <c r="B136" s="86" t="s">
        <v>2220</v>
      </c>
      <c r="C136" s="83" t="s">
        <v>2221</v>
      </c>
      <c r="D136" s="83" t="s">
        <v>282</v>
      </c>
      <c r="E136" s="83"/>
      <c r="F136" s="105">
        <v>40664</v>
      </c>
      <c r="G136" s="93">
        <v>5.9705669616243151</v>
      </c>
      <c r="H136" s="96" t="s">
        <v>181</v>
      </c>
      <c r="I136" s="97">
        <v>4.8000000000000001E-2</v>
      </c>
      <c r="J136" s="97">
        <v>4.8500000000000008E-2</v>
      </c>
      <c r="K136" s="93">
        <v>134113000</v>
      </c>
      <c r="L136" s="106">
        <v>106.8689</v>
      </c>
      <c r="M136" s="93">
        <v>143325.06825000001</v>
      </c>
      <c r="N136" s="83"/>
      <c r="O136" s="94">
        <v>7.0177005538228894E-3</v>
      </c>
      <c r="P136" s="94">
        <f>M136/'סכום נכסי הקרן'!$C$42</f>
        <v>2.0638696831456606E-3</v>
      </c>
      <c r="Q136" s="148"/>
      <c r="R136" s="148"/>
      <c r="S136" s="148"/>
      <c r="T136" s="148"/>
      <c r="U136" s="148"/>
      <c r="V136" s="148"/>
      <c r="W136" s="148"/>
      <c r="X136" s="148"/>
      <c r="Y136" s="148"/>
      <c r="Z136" s="148"/>
      <c r="AA136" s="148"/>
      <c r="AB136" s="148"/>
      <c r="AC136" s="148"/>
      <c r="AD136" s="148"/>
      <c r="AE136" s="148"/>
      <c r="AF136" s="148"/>
      <c r="AG136" s="148"/>
      <c r="AH136" s="148"/>
      <c r="AI136" s="148"/>
      <c r="AJ136" s="148"/>
      <c r="AK136" s="148"/>
      <c r="AL136" s="148"/>
      <c r="AM136" s="148"/>
    </row>
    <row r="137" spans="2:39" s="140" customFormat="1">
      <c r="B137" s="86" t="s">
        <v>2222</v>
      </c>
      <c r="C137" s="83" t="s">
        <v>2223</v>
      </c>
      <c r="D137" s="83" t="s">
        <v>282</v>
      </c>
      <c r="E137" s="83"/>
      <c r="F137" s="105">
        <v>40756</v>
      </c>
      <c r="G137" s="93">
        <v>6.23</v>
      </c>
      <c r="H137" s="96" t="s">
        <v>181</v>
      </c>
      <c r="I137" s="97">
        <v>4.8000000000000001E-2</v>
      </c>
      <c r="J137" s="97">
        <v>4.8500000000000008E-2</v>
      </c>
      <c r="K137" s="93">
        <v>73797000</v>
      </c>
      <c r="L137" s="106">
        <v>104.08</v>
      </c>
      <c r="M137" s="93">
        <v>76807.943409999993</v>
      </c>
      <c r="N137" s="83"/>
      <c r="O137" s="94">
        <v>3.7607876527653706E-3</v>
      </c>
      <c r="P137" s="94">
        <f>M137/'סכום נכסי הקרן'!$C$42</f>
        <v>1.106028329616138E-3</v>
      </c>
      <c r="Q137" s="148"/>
      <c r="R137" s="148"/>
      <c r="S137" s="148"/>
      <c r="T137" s="148"/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8"/>
      <c r="AE137" s="148"/>
      <c r="AF137" s="148"/>
      <c r="AG137" s="148"/>
      <c r="AH137" s="148"/>
      <c r="AI137" s="148"/>
      <c r="AJ137" s="148"/>
      <c r="AK137" s="148"/>
      <c r="AL137" s="148"/>
      <c r="AM137" s="148"/>
    </row>
    <row r="138" spans="2:39" s="140" customFormat="1">
      <c r="B138" s="86" t="s">
        <v>2224</v>
      </c>
      <c r="C138" s="83" t="s">
        <v>2225</v>
      </c>
      <c r="D138" s="83" t="s">
        <v>282</v>
      </c>
      <c r="E138" s="83"/>
      <c r="F138" s="105">
        <v>40848</v>
      </c>
      <c r="G138" s="93">
        <v>6.3300000000000027</v>
      </c>
      <c r="H138" s="96" t="s">
        <v>181</v>
      </c>
      <c r="I138" s="97">
        <v>4.8000000000000001E-2</v>
      </c>
      <c r="J138" s="97">
        <v>4.8500000000000015E-2</v>
      </c>
      <c r="K138" s="93">
        <v>208107000</v>
      </c>
      <c r="L138" s="106">
        <v>105.3237</v>
      </c>
      <c r="M138" s="93">
        <v>219186.04971999992</v>
      </c>
      <c r="N138" s="83"/>
      <c r="O138" s="94">
        <v>1.0732121612021592E-2</v>
      </c>
      <c r="P138" s="94">
        <f>M138/'סכום נכסי הקרן'!$C$42</f>
        <v>3.1562618354836554E-3</v>
      </c>
      <c r="Q138" s="148"/>
      <c r="R138" s="148"/>
      <c r="S138" s="148"/>
      <c r="T138" s="148"/>
      <c r="U138" s="148"/>
      <c r="V138" s="148"/>
      <c r="W138" s="148"/>
      <c r="X138" s="148"/>
      <c r="Y138" s="148"/>
      <c r="Z138" s="148"/>
      <c r="AA138" s="148"/>
      <c r="AB138" s="148"/>
      <c r="AC138" s="148"/>
      <c r="AD138" s="148"/>
      <c r="AE138" s="148"/>
      <c r="AF138" s="148"/>
      <c r="AG138" s="148"/>
      <c r="AH138" s="148"/>
      <c r="AI138" s="148"/>
      <c r="AJ138" s="148"/>
      <c r="AK138" s="148"/>
      <c r="AL138" s="148"/>
      <c r="AM138" s="148"/>
    </row>
    <row r="139" spans="2:39" s="140" customFormat="1">
      <c r="B139" s="86" t="s">
        <v>2226</v>
      </c>
      <c r="C139" s="83" t="s">
        <v>2227</v>
      </c>
      <c r="D139" s="83" t="s">
        <v>282</v>
      </c>
      <c r="E139" s="83"/>
      <c r="F139" s="105">
        <v>40940</v>
      </c>
      <c r="G139" s="93">
        <v>6.5799999999999992</v>
      </c>
      <c r="H139" s="96" t="s">
        <v>181</v>
      </c>
      <c r="I139" s="97">
        <v>4.8000000000000001E-2</v>
      </c>
      <c r="J139" s="97">
        <v>4.8499999999999988E-2</v>
      </c>
      <c r="K139" s="93">
        <v>261737000</v>
      </c>
      <c r="L139" s="106">
        <v>104.0915</v>
      </c>
      <c r="M139" s="93">
        <v>272446.00423000008</v>
      </c>
      <c r="N139" s="83"/>
      <c r="O139" s="94">
        <v>1.3339916722988929E-2</v>
      </c>
      <c r="P139" s="94">
        <f>M139/'סכום נכסי הקרן'!$C$42</f>
        <v>3.9232009814477902E-3</v>
      </c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48"/>
      <c r="AI139" s="148"/>
      <c r="AJ139" s="148"/>
      <c r="AK139" s="148"/>
      <c r="AL139" s="148"/>
      <c r="AM139" s="148"/>
    </row>
    <row r="140" spans="2:39" s="140" customFormat="1">
      <c r="B140" s="86" t="s">
        <v>2228</v>
      </c>
      <c r="C140" s="83" t="s">
        <v>2229</v>
      </c>
      <c r="D140" s="83" t="s">
        <v>282</v>
      </c>
      <c r="E140" s="83"/>
      <c r="F140" s="105">
        <v>40969</v>
      </c>
      <c r="G140" s="93">
        <v>6.66</v>
      </c>
      <c r="H140" s="96" t="s">
        <v>181</v>
      </c>
      <c r="I140" s="97">
        <v>4.8000000000000001E-2</v>
      </c>
      <c r="J140" s="97">
        <v>4.8508361406452254E-2</v>
      </c>
      <c r="K140" s="93">
        <v>159473000</v>
      </c>
      <c r="L140" s="106">
        <v>103.6598</v>
      </c>
      <c r="M140" s="93">
        <v>165309.33066000001</v>
      </c>
      <c r="N140" s="83"/>
      <c r="O140" s="94">
        <v>8.094127534628074E-3</v>
      </c>
      <c r="P140" s="94">
        <f>M140/'סכום נכסי הקרן'!$C$42</f>
        <v>2.3804413286248366E-3</v>
      </c>
      <c r="Q140" s="148"/>
      <c r="R140" s="148"/>
      <c r="S140" s="148"/>
      <c r="T140" s="148"/>
      <c r="U140" s="148"/>
      <c r="V140" s="148"/>
      <c r="W140" s="148"/>
      <c r="X140" s="148"/>
      <c r="Y140" s="148"/>
      <c r="Z140" s="148"/>
      <c r="AA140" s="148"/>
      <c r="AB140" s="148"/>
      <c r="AC140" s="148"/>
      <c r="AD140" s="148"/>
      <c r="AE140" s="148"/>
      <c r="AF140" s="148"/>
      <c r="AG140" s="148"/>
      <c r="AH140" s="148"/>
      <c r="AI140" s="148"/>
      <c r="AJ140" s="148"/>
      <c r="AK140" s="148"/>
      <c r="AL140" s="148"/>
      <c r="AM140" s="148"/>
    </row>
    <row r="141" spans="2:39" s="140" customFormat="1">
      <c r="B141" s="86" t="s">
        <v>2230</v>
      </c>
      <c r="C141" s="83">
        <v>8789</v>
      </c>
      <c r="D141" s="83" t="s">
        <v>282</v>
      </c>
      <c r="E141" s="83"/>
      <c r="F141" s="105">
        <v>41000</v>
      </c>
      <c r="G141" s="93">
        <v>6.589999999999999</v>
      </c>
      <c r="H141" s="96" t="s">
        <v>181</v>
      </c>
      <c r="I141" s="97">
        <v>4.8000000000000001E-2</v>
      </c>
      <c r="J141" s="97">
        <v>4.8499700843900026E-2</v>
      </c>
      <c r="K141" s="93">
        <v>87131000</v>
      </c>
      <c r="L141" s="106">
        <v>105.74169999999999</v>
      </c>
      <c r="M141" s="93">
        <v>92133.758940000014</v>
      </c>
      <c r="N141" s="83"/>
      <c r="O141" s="94">
        <v>4.5111936036983024E-3</v>
      </c>
      <c r="P141" s="94">
        <f>M141/'סכום נכסי הקרן'!$C$42</f>
        <v>1.3267188649708978E-3</v>
      </c>
      <c r="Q141" s="148"/>
      <c r="R141" s="148"/>
      <c r="S141" s="148"/>
      <c r="T141" s="148"/>
      <c r="U141" s="148"/>
      <c r="V141" s="148"/>
      <c r="W141" s="148"/>
      <c r="X141" s="148"/>
      <c r="Y141" s="148"/>
      <c r="Z141" s="148"/>
      <c r="AA141" s="148"/>
      <c r="AB141" s="148"/>
      <c r="AC141" s="148"/>
      <c r="AD141" s="148"/>
      <c r="AE141" s="148"/>
      <c r="AF141" s="148"/>
      <c r="AG141" s="148"/>
      <c r="AH141" s="148"/>
      <c r="AI141" s="148"/>
      <c r="AJ141" s="148"/>
      <c r="AK141" s="148"/>
      <c r="AL141" s="148"/>
      <c r="AM141" s="148"/>
    </row>
    <row r="142" spans="2:39" s="140" customFormat="1">
      <c r="B142" s="86" t="s">
        <v>2231</v>
      </c>
      <c r="C142" s="83" t="s">
        <v>2232</v>
      </c>
      <c r="D142" s="83" t="s">
        <v>282</v>
      </c>
      <c r="E142" s="83"/>
      <c r="F142" s="105">
        <v>41640</v>
      </c>
      <c r="G142" s="93">
        <v>7.82</v>
      </c>
      <c r="H142" s="96" t="s">
        <v>181</v>
      </c>
      <c r="I142" s="97">
        <v>4.8000000000000001E-2</v>
      </c>
      <c r="J142" s="97">
        <v>4.8499999999999988E-2</v>
      </c>
      <c r="K142" s="93">
        <v>163546000</v>
      </c>
      <c r="L142" s="106">
        <v>101.1828</v>
      </c>
      <c r="M142" s="93">
        <v>165480.39458000002</v>
      </c>
      <c r="N142" s="83"/>
      <c r="O142" s="94">
        <v>8.1025034271413731E-3</v>
      </c>
      <c r="P142" s="94">
        <f>M142/'סכום נכסי הקרן'!$C$42</f>
        <v>2.3829046355862697E-3</v>
      </c>
      <c r="Q142" s="148"/>
      <c r="R142" s="148"/>
      <c r="S142" s="148"/>
      <c r="T142" s="148"/>
      <c r="U142" s="148"/>
      <c r="V142" s="148"/>
      <c r="W142" s="148"/>
      <c r="X142" s="148"/>
      <c r="Y142" s="148"/>
      <c r="Z142" s="148"/>
      <c r="AA142" s="148"/>
      <c r="AB142" s="148"/>
      <c r="AC142" s="148"/>
      <c r="AD142" s="148"/>
      <c r="AE142" s="148"/>
      <c r="AF142" s="148"/>
      <c r="AG142" s="148"/>
      <c r="AH142" s="148"/>
      <c r="AI142" s="148"/>
      <c r="AJ142" s="148"/>
      <c r="AK142" s="148"/>
      <c r="AL142" s="148"/>
      <c r="AM142" s="148"/>
    </row>
    <row r="143" spans="2:39" s="140" customFormat="1">
      <c r="B143" s="145"/>
      <c r="C143" s="145"/>
      <c r="Q143" s="148"/>
      <c r="R143" s="148"/>
      <c r="S143" s="148"/>
      <c r="T143" s="148"/>
      <c r="U143" s="148"/>
      <c r="V143" s="148"/>
      <c r="W143" s="148"/>
      <c r="X143" s="148"/>
      <c r="Y143" s="148"/>
      <c r="Z143" s="148"/>
      <c r="AA143" s="148"/>
      <c r="AB143" s="148"/>
      <c r="AC143" s="148"/>
      <c r="AD143" s="148"/>
      <c r="AE143" s="148"/>
      <c r="AF143" s="148"/>
      <c r="AG143" s="148"/>
      <c r="AH143" s="148"/>
      <c r="AI143" s="148"/>
      <c r="AJ143" s="148"/>
      <c r="AK143" s="148"/>
      <c r="AL143" s="148"/>
      <c r="AM143" s="148"/>
    </row>
    <row r="144" spans="2:39" s="140" customFormat="1">
      <c r="B144" s="145"/>
      <c r="C144" s="145"/>
      <c r="Q144" s="148"/>
      <c r="R144" s="148"/>
      <c r="S144" s="148"/>
      <c r="T144" s="148"/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8"/>
      <c r="AE144" s="148"/>
      <c r="AF144" s="148"/>
      <c r="AG144" s="148"/>
      <c r="AH144" s="148"/>
      <c r="AI144" s="148"/>
      <c r="AJ144" s="148"/>
      <c r="AK144" s="148"/>
      <c r="AL144" s="148"/>
      <c r="AM144" s="148"/>
    </row>
    <row r="146" spans="2:2">
      <c r="B146" s="98" t="s">
        <v>131</v>
      </c>
    </row>
    <row r="147" spans="2:2">
      <c r="B147" s="98" t="s">
        <v>257</v>
      </c>
    </row>
    <row r="148" spans="2:2">
      <c r="B148" s="98" t="s">
        <v>265</v>
      </c>
    </row>
  </sheetData>
  <sheetProtection sheet="1" objects="1" scenarios="1"/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1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6" t="s">
        <v>196</v>
      </c>
      <c r="C1" s="77" t="s" vm="1">
        <v>276</v>
      </c>
    </row>
    <row r="2" spans="2:65">
      <c r="B2" s="56" t="s">
        <v>195</v>
      </c>
      <c r="C2" s="77" t="s">
        <v>277</v>
      </c>
    </row>
    <row r="3" spans="2:65">
      <c r="B3" s="56" t="s">
        <v>197</v>
      </c>
      <c r="C3" s="77" t="s">
        <v>278</v>
      </c>
    </row>
    <row r="4" spans="2:65">
      <c r="B4" s="56" t="s">
        <v>198</v>
      </c>
      <c r="C4" s="77" t="s">
        <v>279</v>
      </c>
    </row>
    <row r="6" spans="2:65" ht="26.25" customHeight="1">
      <c r="B6" s="215" t="s">
        <v>227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7"/>
    </row>
    <row r="7" spans="2:65" ht="26.25" customHeight="1">
      <c r="B7" s="215" t="s">
        <v>106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7"/>
    </row>
    <row r="8" spans="2:65" s="3" customFormat="1" ht="78.75">
      <c r="B8" s="22" t="s">
        <v>135</v>
      </c>
      <c r="C8" s="30" t="s">
        <v>52</v>
      </c>
      <c r="D8" s="30" t="s">
        <v>137</v>
      </c>
      <c r="E8" s="30" t="s">
        <v>136</v>
      </c>
      <c r="F8" s="30" t="s">
        <v>75</v>
      </c>
      <c r="G8" s="30" t="s">
        <v>15</v>
      </c>
      <c r="H8" s="30" t="s">
        <v>76</v>
      </c>
      <c r="I8" s="30" t="s">
        <v>121</v>
      </c>
      <c r="J8" s="30" t="s">
        <v>18</v>
      </c>
      <c r="K8" s="30" t="s">
        <v>120</v>
      </c>
      <c r="L8" s="30" t="s">
        <v>17</v>
      </c>
      <c r="M8" s="70" t="s">
        <v>19</v>
      </c>
      <c r="N8" s="30" t="s">
        <v>259</v>
      </c>
      <c r="O8" s="30" t="s">
        <v>258</v>
      </c>
      <c r="P8" s="30" t="s">
        <v>129</v>
      </c>
      <c r="Q8" s="30" t="s">
        <v>67</v>
      </c>
      <c r="R8" s="30" t="s">
        <v>199</v>
      </c>
      <c r="S8" s="31" t="s">
        <v>201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266</v>
      </c>
      <c r="O9" s="32"/>
      <c r="P9" s="32" t="s">
        <v>262</v>
      </c>
      <c r="Q9" s="32" t="s">
        <v>20</v>
      </c>
      <c r="R9" s="32" t="s">
        <v>20</v>
      </c>
      <c r="S9" s="33" t="s">
        <v>20</v>
      </c>
      <c r="BJ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132</v>
      </c>
      <c r="R10" s="20" t="s">
        <v>133</v>
      </c>
      <c r="S10" s="20" t="s">
        <v>202</v>
      </c>
      <c r="T10" s="5"/>
      <c r="BJ10" s="1"/>
    </row>
    <row r="11" spans="2:65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5"/>
      <c r="BJ11" s="1"/>
      <c r="BM11" s="1"/>
    </row>
    <row r="12" spans="2:65" ht="20.25" customHeight="1">
      <c r="B12" s="98" t="s">
        <v>275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</row>
    <row r="13" spans="2:65">
      <c r="B13" s="98" t="s">
        <v>131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</row>
    <row r="14" spans="2:65">
      <c r="B14" s="98" t="s">
        <v>257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</row>
    <row r="15" spans="2:65">
      <c r="B15" s="98" t="s">
        <v>265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6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BR540"/>
  <sheetViews>
    <sheetView rightToLeft="1" zoomScale="90" zoomScaleNormal="90" workbookViewId="0">
      <selection activeCell="C16" sqref="C16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8" style="1" bestFit="1" customWidth="1"/>
    <col min="18" max="18" width="10" style="1" bestFit="1" customWidth="1"/>
    <col min="19" max="19" width="9" style="1" bestFit="1" customWidth="1"/>
    <col min="20" max="20" width="9.5703125" style="1" customWidth="1"/>
    <col min="21" max="21" width="6.140625" style="1" customWidth="1"/>
    <col min="22" max="23" width="5.7109375" style="1" customWidth="1"/>
    <col min="24" max="24" width="6.85546875" style="1" customWidth="1"/>
    <col min="25" max="25" width="6.42578125" style="1" customWidth="1"/>
    <col min="26" max="26" width="6.7109375" style="1" customWidth="1"/>
    <col min="27" max="27" width="7.28515625" style="1" customWidth="1"/>
    <col min="28" max="39" width="5.7109375" style="1" customWidth="1"/>
    <col min="40" max="16384" width="9.140625" style="1"/>
  </cols>
  <sheetData>
    <row r="1" spans="2:70">
      <c r="B1" s="56" t="s">
        <v>196</v>
      </c>
      <c r="C1" s="77" t="s" vm="1">
        <v>276</v>
      </c>
    </row>
    <row r="2" spans="2:70">
      <c r="B2" s="56" t="s">
        <v>195</v>
      </c>
      <c r="C2" s="77" t="s">
        <v>277</v>
      </c>
    </row>
    <row r="3" spans="2:70">
      <c r="B3" s="56" t="s">
        <v>197</v>
      </c>
      <c r="C3" s="77" t="s">
        <v>278</v>
      </c>
    </row>
    <row r="4" spans="2:70">
      <c r="B4" s="56" t="s">
        <v>198</v>
      </c>
      <c r="C4" s="77" t="s">
        <v>279</v>
      </c>
    </row>
    <row r="6" spans="2:70" ht="26.25" customHeight="1">
      <c r="B6" s="215" t="s">
        <v>227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7"/>
    </row>
    <row r="7" spans="2:70" ht="26.25" customHeight="1">
      <c r="B7" s="215" t="s">
        <v>107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7"/>
    </row>
    <row r="8" spans="2:70" s="3" customFormat="1" ht="78.75">
      <c r="B8" s="22" t="s">
        <v>135</v>
      </c>
      <c r="C8" s="30" t="s">
        <v>52</v>
      </c>
      <c r="D8" s="30" t="s">
        <v>137</v>
      </c>
      <c r="E8" s="30" t="s">
        <v>136</v>
      </c>
      <c r="F8" s="30" t="s">
        <v>75</v>
      </c>
      <c r="G8" s="30" t="s">
        <v>15</v>
      </c>
      <c r="H8" s="30" t="s">
        <v>76</v>
      </c>
      <c r="I8" s="30" t="s">
        <v>121</v>
      </c>
      <c r="J8" s="30" t="s">
        <v>18</v>
      </c>
      <c r="K8" s="30" t="s">
        <v>120</v>
      </c>
      <c r="L8" s="30" t="s">
        <v>17</v>
      </c>
      <c r="M8" s="70" t="s">
        <v>19</v>
      </c>
      <c r="N8" s="70" t="s">
        <v>259</v>
      </c>
      <c r="O8" s="30" t="s">
        <v>258</v>
      </c>
      <c r="P8" s="30" t="s">
        <v>129</v>
      </c>
      <c r="Q8" s="30" t="s">
        <v>67</v>
      </c>
      <c r="R8" s="30" t="s">
        <v>199</v>
      </c>
      <c r="S8" s="31" t="s">
        <v>201</v>
      </c>
      <c r="BO8" s="1"/>
    </row>
    <row r="9" spans="2:70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266</v>
      </c>
      <c r="O9" s="32"/>
      <c r="P9" s="32" t="s">
        <v>262</v>
      </c>
      <c r="Q9" s="32" t="s">
        <v>20</v>
      </c>
      <c r="R9" s="32" t="s">
        <v>20</v>
      </c>
      <c r="S9" s="33" t="s">
        <v>20</v>
      </c>
      <c r="BO9" s="1"/>
    </row>
    <row r="10" spans="2:7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132</v>
      </c>
      <c r="R10" s="20" t="s">
        <v>133</v>
      </c>
      <c r="S10" s="20" t="s">
        <v>202</v>
      </c>
      <c r="BO10" s="1"/>
    </row>
    <row r="11" spans="2:70" s="143" customFormat="1" ht="18" customHeight="1">
      <c r="B11" s="107" t="s">
        <v>59</v>
      </c>
      <c r="C11" s="79"/>
      <c r="D11" s="79"/>
      <c r="E11" s="79"/>
      <c r="F11" s="79"/>
      <c r="G11" s="79"/>
      <c r="H11" s="79"/>
      <c r="I11" s="79"/>
      <c r="J11" s="89">
        <v>6.1491751903820155</v>
      </c>
      <c r="K11" s="79"/>
      <c r="L11" s="79"/>
      <c r="M11" s="88">
        <v>1.7064188267376035E-2</v>
      </c>
      <c r="N11" s="87"/>
      <c r="O11" s="89"/>
      <c r="P11" s="87">
        <v>1045282.4155999997</v>
      </c>
      <c r="Q11" s="79"/>
      <c r="R11" s="88">
        <v>1</v>
      </c>
      <c r="S11" s="88">
        <f>P11/'סכום נכסי הקרן'!$C$42</f>
        <v>1.5051984375260201E-2</v>
      </c>
      <c r="BO11" s="140"/>
      <c r="BR11" s="140"/>
    </row>
    <row r="12" spans="2:70" s="140" customFormat="1" ht="17.25" customHeight="1">
      <c r="B12" s="108" t="s">
        <v>253</v>
      </c>
      <c r="C12" s="81"/>
      <c r="D12" s="81"/>
      <c r="E12" s="81"/>
      <c r="F12" s="81"/>
      <c r="G12" s="81"/>
      <c r="H12" s="81"/>
      <c r="I12" s="81"/>
      <c r="J12" s="92">
        <v>5.8919459533030052</v>
      </c>
      <c r="K12" s="81"/>
      <c r="L12" s="81"/>
      <c r="M12" s="91">
        <v>1.5163287775039547E-2</v>
      </c>
      <c r="N12" s="90"/>
      <c r="O12" s="92"/>
      <c r="P12" s="90">
        <v>977415.34555999993</v>
      </c>
      <c r="Q12" s="81"/>
      <c r="R12" s="91">
        <v>0.93507298216526147</v>
      </c>
      <c r="S12" s="91">
        <f>P12/'סכום נכסי הקרן'!$C$42</f>
        <v>1.4074703917279476E-2</v>
      </c>
    </row>
    <row r="13" spans="2:70" s="140" customFormat="1">
      <c r="B13" s="109" t="s">
        <v>68</v>
      </c>
      <c r="C13" s="81"/>
      <c r="D13" s="81"/>
      <c r="E13" s="81"/>
      <c r="F13" s="81"/>
      <c r="G13" s="81"/>
      <c r="H13" s="81"/>
      <c r="I13" s="81"/>
      <c r="J13" s="92">
        <v>6.42581966362608</v>
      </c>
      <c r="K13" s="81"/>
      <c r="L13" s="81"/>
      <c r="M13" s="91">
        <v>8.7707444537593968E-3</v>
      </c>
      <c r="N13" s="90"/>
      <c r="O13" s="92"/>
      <c r="P13" s="90">
        <v>688160.24922</v>
      </c>
      <c r="Q13" s="81"/>
      <c r="R13" s="91">
        <v>0.65834863281899847</v>
      </c>
      <c r="S13" s="91">
        <f>P13/'סכום נכסי הקרן'!$C$42</f>
        <v>9.9094533346654797E-3</v>
      </c>
    </row>
    <row r="14" spans="2:70" s="140" customFormat="1">
      <c r="B14" s="110" t="s">
        <v>2233</v>
      </c>
      <c r="C14" s="83" t="s">
        <v>2234</v>
      </c>
      <c r="D14" s="96" t="s">
        <v>2235</v>
      </c>
      <c r="E14" s="83" t="s">
        <v>2236</v>
      </c>
      <c r="F14" s="96" t="s">
        <v>425</v>
      </c>
      <c r="G14" s="83" t="s">
        <v>374</v>
      </c>
      <c r="H14" s="83" t="s">
        <v>375</v>
      </c>
      <c r="I14" s="105">
        <v>39076</v>
      </c>
      <c r="J14" s="95">
        <v>8.31</v>
      </c>
      <c r="K14" s="96" t="s">
        <v>181</v>
      </c>
      <c r="L14" s="97">
        <v>4.9000000000000002E-2</v>
      </c>
      <c r="M14" s="94">
        <v>1.4200000000000001E-2</v>
      </c>
      <c r="N14" s="93">
        <v>39133679</v>
      </c>
      <c r="O14" s="95">
        <v>159.69</v>
      </c>
      <c r="P14" s="93">
        <v>62492.570390000001</v>
      </c>
      <c r="Q14" s="94">
        <v>1.9934675487656164E-2</v>
      </c>
      <c r="R14" s="94">
        <v>5.9785345527054341E-2</v>
      </c>
      <c r="S14" s="94">
        <f>P14/'סכום נכסי הקרן'!$C$42</f>
        <v>8.998880867427542E-4</v>
      </c>
    </row>
    <row r="15" spans="2:70" s="140" customFormat="1">
      <c r="B15" s="110" t="s">
        <v>2237</v>
      </c>
      <c r="C15" s="83" t="s">
        <v>2238</v>
      </c>
      <c r="D15" s="96" t="s">
        <v>2235</v>
      </c>
      <c r="E15" s="83" t="s">
        <v>2236</v>
      </c>
      <c r="F15" s="96" t="s">
        <v>425</v>
      </c>
      <c r="G15" s="83" t="s">
        <v>374</v>
      </c>
      <c r="H15" s="83" t="s">
        <v>375</v>
      </c>
      <c r="I15" s="105">
        <v>42639</v>
      </c>
      <c r="J15" s="95">
        <v>11.490000000000002</v>
      </c>
      <c r="K15" s="96" t="s">
        <v>181</v>
      </c>
      <c r="L15" s="97">
        <v>4.0999999999999995E-2</v>
      </c>
      <c r="M15" s="94">
        <v>2.0700000000000003E-2</v>
      </c>
      <c r="N15" s="93">
        <v>164725834.42000005</v>
      </c>
      <c r="O15" s="95">
        <v>132.04</v>
      </c>
      <c r="P15" s="93">
        <v>217503.99795999995</v>
      </c>
      <c r="Q15" s="94">
        <v>3.7802495215130245E-2</v>
      </c>
      <c r="R15" s="94">
        <v>0.20808156218255242</v>
      </c>
      <c r="S15" s="94">
        <f>P15/'סכום נכסי הקרן'!$C$42</f>
        <v>3.132040422751513E-3</v>
      </c>
    </row>
    <row r="16" spans="2:70" s="140" customFormat="1">
      <c r="B16" s="110" t="s">
        <v>2239</v>
      </c>
      <c r="C16" s="83" t="s">
        <v>2240</v>
      </c>
      <c r="D16" s="96" t="s">
        <v>2235</v>
      </c>
      <c r="E16" s="83" t="s">
        <v>2241</v>
      </c>
      <c r="F16" s="96" t="s">
        <v>628</v>
      </c>
      <c r="G16" s="83" t="s">
        <v>374</v>
      </c>
      <c r="H16" s="83" t="s">
        <v>375</v>
      </c>
      <c r="I16" s="105">
        <v>38918</v>
      </c>
      <c r="J16" s="95">
        <v>1.2400000000000002</v>
      </c>
      <c r="K16" s="96" t="s">
        <v>181</v>
      </c>
      <c r="L16" s="97">
        <v>0.05</v>
      </c>
      <c r="M16" s="94">
        <v>-7.4999999999999997E-3</v>
      </c>
      <c r="N16" s="93">
        <v>22424.76</v>
      </c>
      <c r="O16" s="95">
        <v>127.45</v>
      </c>
      <c r="P16" s="93">
        <v>28.580369999999998</v>
      </c>
      <c r="Q16" s="94">
        <v>1.2973183491894232E-3</v>
      </c>
      <c r="R16" s="94">
        <v>2.7342247007565565E-5</v>
      </c>
      <c r="S16" s="94">
        <f>P16/'סכום נכסי הקרן'!$C$42</f>
        <v>4.1155507474238185E-7</v>
      </c>
    </row>
    <row r="17" spans="2:19" s="140" customFormat="1">
      <c r="B17" s="110" t="s">
        <v>2242</v>
      </c>
      <c r="C17" s="83" t="s">
        <v>2243</v>
      </c>
      <c r="D17" s="96" t="s">
        <v>2235</v>
      </c>
      <c r="E17" s="83" t="s">
        <v>2244</v>
      </c>
      <c r="F17" s="96" t="s">
        <v>425</v>
      </c>
      <c r="G17" s="83" t="s">
        <v>374</v>
      </c>
      <c r="H17" s="83" t="s">
        <v>179</v>
      </c>
      <c r="I17" s="105">
        <v>42796</v>
      </c>
      <c r="J17" s="95">
        <v>7.83</v>
      </c>
      <c r="K17" s="96" t="s">
        <v>181</v>
      </c>
      <c r="L17" s="97">
        <v>2.1400000000000002E-2</v>
      </c>
      <c r="M17" s="94">
        <v>1.04E-2</v>
      </c>
      <c r="N17" s="93">
        <v>51146000</v>
      </c>
      <c r="O17" s="95">
        <v>110.45</v>
      </c>
      <c r="P17" s="93">
        <v>56490.755549999994</v>
      </c>
      <c r="Q17" s="94">
        <v>0.19698358534312102</v>
      </c>
      <c r="R17" s="94">
        <v>5.4043533792323378E-2</v>
      </c>
      <c r="S17" s="94">
        <f>P17/'סכום נכסי הקרן'!$C$42</f>
        <v>8.1346242622589815E-4</v>
      </c>
    </row>
    <row r="18" spans="2:19" s="140" customFormat="1">
      <c r="B18" s="110" t="s">
        <v>2245</v>
      </c>
      <c r="C18" s="83" t="s">
        <v>2246</v>
      </c>
      <c r="D18" s="96" t="s">
        <v>2235</v>
      </c>
      <c r="E18" s="83" t="s">
        <v>502</v>
      </c>
      <c r="F18" s="96" t="s">
        <v>503</v>
      </c>
      <c r="G18" s="83" t="s">
        <v>411</v>
      </c>
      <c r="H18" s="83" t="s">
        <v>375</v>
      </c>
      <c r="I18" s="105">
        <v>39856</v>
      </c>
      <c r="J18" s="95">
        <v>0.8600000000000001</v>
      </c>
      <c r="K18" s="96" t="s">
        <v>181</v>
      </c>
      <c r="L18" s="97">
        <v>6.8499999999999991E-2</v>
      </c>
      <c r="M18" s="94">
        <v>5.7999999999999996E-3</v>
      </c>
      <c r="N18" s="93">
        <v>20866600</v>
      </c>
      <c r="O18" s="95">
        <v>119.67</v>
      </c>
      <c r="P18" s="93">
        <v>24971.060829999999</v>
      </c>
      <c r="Q18" s="94">
        <v>4.1315827510489039E-2</v>
      </c>
      <c r="R18" s="94">
        <v>2.3889295808794821E-2</v>
      </c>
      <c r="S18" s="94">
        <f>P18/'סכום נכסי הקרן'!$C$42</f>
        <v>3.5958130724994861E-4</v>
      </c>
    </row>
    <row r="19" spans="2:19" s="140" customFormat="1">
      <c r="B19" s="110" t="s">
        <v>2247</v>
      </c>
      <c r="C19" s="83" t="s">
        <v>2248</v>
      </c>
      <c r="D19" s="96" t="s">
        <v>2235</v>
      </c>
      <c r="E19" s="83" t="s">
        <v>378</v>
      </c>
      <c r="F19" s="96" t="s">
        <v>379</v>
      </c>
      <c r="G19" s="83" t="s">
        <v>411</v>
      </c>
      <c r="H19" s="83" t="s">
        <v>375</v>
      </c>
      <c r="I19" s="105">
        <v>38519</v>
      </c>
      <c r="J19" s="95">
        <v>5.13</v>
      </c>
      <c r="K19" s="96" t="s">
        <v>181</v>
      </c>
      <c r="L19" s="97">
        <v>6.0499999999999998E-2</v>
      </c>
      <c r="M19" s="94">
        <v>2.8999999999999998E-3</v>
      </c>
      <c r="N19" s="93">
        <v>109050</v>
      </c>
      <c r="O19" s="95">
        <v>177.05</v>
      </c>
      <c r="P19" s="93">
        <v>193.07304000000002</v>
      </c>
      <c r="Q19" s="83"/>
      <c r="R19" s="94">
        <v>1.8470897158369846E-4</v>
      </c>
      <c r="S19" s="94">
        <f>P19/'סכום נכסי הקרן'!$C$42</f>
        <v>2.7802365542482094E-6</v>
      </c>
    </row>
    <row r="20" spans="2:19" s="140" customFormat="1">
      <c r="B20" s="110" t="s">
        <v>2249</v>
      </c>
      <c r="C20" s="83" t="s">
        <v>2250</v>
      </c>
      <c r="D20" s="96" t="s">
        <v>2235</v>
      </c>
      <c r="E20" s="83" t="s">
        <v>424</v>
      </c>
      <c r="F20" s="96" t="s">
        <v>425</v>
      </c>
      <c r="G20" s="83" t="s">
        <v>411</v>
      </c>
      <c r="H20" s="83" t="s">
        <v>179</v>
      </c>
      <c r="I20" s="105">
        <v>39350</v>
      </c>
      <c r="J20" s="95">
        <v>4.1000000000000005</v>
      </c>
      <c r="K20" s="96" t="s">
        <v>181</v>
      </c>
      <c r="L20" s="97">
        <v>5.5999999999999994E-2</v>
      </c>
      <c r="M20" s="94">
        <v>4.0000000000000002E-4</v>
      </c>
      <c r="N20" s="93">
        <v>13940425.809999997</v>
      </c>
      <c r="O20" s="95">
        <v>152.15</v>
      </c>
      <c r="P20" s="93">
        <v>21210.357490000002</v>
      </c>
      <c r="Q20" s="94">
        <v>1.7001243243184833E-2</v>
      </c>
      <c r="R20" s="94">
        <v>2.0291508948636721E-2</v>
      </c>
      <c r="S20" s="94">
        <f>P20/'סכום נכסי הקרן'!$C$42</f>
        <v>3.0542747564533246E-4</v>
      </c>
    </row>
    <row r="21" spans="2:19" s="140" customFormat="1">
      <c r="B21" s="110" t="s">
        <v>2251</v>
      </c>
      <c r="C21" s="83" t="s">
        <v>2252</v>
      </c>
      <c r="D21" s="96" t="s">
        <v>2235</v>
      </c>
      <c r="E21" s="83" t="s">
        <v>502</v>
      </c>
      <c r="F21" s="96" t="s">
        <v>503</v>
      </c>
      <c r="G21" s="83" t="s">
        <v>447</v>
      </c>
      <c r="H21" s="83" t="s">
        <v>179</v>
      </c>
      <c r="I21" s="105">
        <v>42919</v>
      </c>
      <c r="J21" s="95">
        <v>2.4099999999999988</v>
      </c>
      <c r="K21" s="96" t="s">
        <v>181</v>
      </c>
      <c r="L21" s="97">
        <v>0.06</v>
      </c>
      <c r="M21" s="94">
        <v>-1.2999999999999995E-3</v>
      </c>
      <c r="N21" s="93">
        <v>122677906</v>
      </c>
      <c r="O21" s="95">
        <v>123.29</v>
      </c>
      <c r="P21" s="93">
        <v>151249.58728000007</v>
      </c>
      <c r="Q21" s="94">
        <v>3.3149482179874998E-2</v>
      </c>
      <c r="R21" s="94">
        <v>0.14469734209886398</v>
      </c>
      <c r="S21" s="94">
        <f>P21/'סכום נכסי הקרן'!$C$42</f>
        <v>2.1779821324137806E-3</v>
      </c>
    </row>
    <row r="22" spans="2:19" s="140" customFormat="1">
      <c r="B22" s="110" t="s">
        <v>2253</v>
      </c>
      <c r="C22" s="83" t="s">
        <v>2254</v>
      </c>
      <c r="D22" s="96" t="s">
        <v>2235</v>
      </c>
      <c r="E22" s="83" t="s">
        <v>2255</v>
      </c>
      <c r="F22" s="96" t="s">
        <v>425</v>
      </c>
      <c r="G22" s="83" t="s">
        <v>447</v>
      </c>
      <c r="H22" s="83" t="s">
        <v>179</v>
      </c>
      <c r="I22" s="105">
        <v>38495</v>
      </c>
      <c r="J22" s="95">
        <v>0.77</v>
      </c>
      <c r="K22" s="96" t="s">
        <v>181</v>
      </c>
      <c r="L22" s="97">
        <v>4.9500000000000002E-2</v>
      </c>
      <c r="M22" s="94">
        <v>-5.5999999999999991E-3</v>
      </c>
      <c r="N22" s="93">
        <v>459673.69</v>
      </c>
      <c r="O22" s="95">
        <v>128.69999999999999</v>
      </c>
      <c r="P22" s="93">
        <v>591.60003000000006</v>
      </c>
      <c r="Q22" s="94">
        <v>1.2130709076173972E-2</v>
      </c>
      <c r="R22" s="94">
        <v>5.6597147447507508E-4</v>
      </c>
      <c r="S22" s="94">
        <f>P22/'סכום נכסי הקרן'!$C$42</f>
        <v>8.5189937906418068E-6</v>
      </c>
    </row>
    <row r="23" spans="2:19" s="140" customFormat="1">
      <c r="B23" s="110" t="s">
        <v>2256</v>
      </c>
      <c r="C23" s="83" t="s">
        <v>2257</v>
      </c>
      <c r="D23" s="96" t="s">
        <v>2235</v>
      </c>
      <c r="E23" s="83" t="s">
        <v>399</v>
      </c>
      <c r="F23" s="96" t="s">
        <v>379</v>
      </c>
      <c r="G23" s="83" t="s">
        <v>642</v>
      </c>
      <c r="H23" s="83" t="s">
        <v>375</v>
      </c>
      <c r="I23" s="105">
        <v>39656</v>
      </c>
      <c r="J23" s="95">
        <v>3.2899999999999996</v>
      </c>
      <c r="K23" s="96" t="s">
        <v>181</v>
      </c>
      <c r="L23" s="97">
        <v>5.7500000000000002E-2</v>
      </c>
      <c r="M23" s="94">
        <v>-3.4000000000000002E-3</v>
      </c>
      <c r="N23" s="93">
        <v>99500000</v>
      </c>
      <c r="O23" s="95">
        <v>145.19999999999999</v>
      </c>
      <c r="P23" s="93">
        <v>144473.99888000003</v>
      </c>
      <c r="Q23" s="94">
        <v>7.6420890937019967E-2</v>
      </c>
      <c r="R23" s="94">
        <v>0.13821527725315355</v>
      </c>
      <c r="S23" s="94">
        <f>P23/'סכום נכסי הקרן'!$C$42</f>
        <v>2.0804141936367235E-3</v>
      </c>
    </row>
    <row r="24" spans="2:19" s="140" customFormat="1">
      <c r="B24" s="110" t="s">
        <v>2258</v>
      </c>
      <c r="C24" s="83" t="s">
        <v>2259</v>
      </c>
      <c r="D24" s="96" t="s">
        <v>2235</v>
      </c>
      <c r="E24" s="83" t="s">
        <v>2260</v>
      </c>
      <c r="F24" s="96" t="s">
        <v>425</v>
      </c>
      <c r="G24" s="83" t="s">
        <v>686</v>
      </c>
      <c r="H24" s="83" t="s">
        <v>375</v>
      </c>
      <c r="I24" s="105">
        <v>38280</v>
      </c>
      <c r="J24" s="95">
        <v>0.51</v>
      </c>
      <c r="K24" s="96" t="s">
        <v>181</v>
      </c>
      <c r="L24" s="97">
        <v>7.1069000000000007E-2</v>
      </c>
      <c r="M24" s="94">
        <v>-2.5000000000000001E-3</v>
      </c>
      <c r="N24" s="93">
        <v>1172259.8999999999</v>
      </c>
      <c r="O24" s="95">
        <v>131.86000000000001</v>
      </c>
      <c r="P24" s="93">
        <v>1545.7419299999999</v>
      </c>
      <c r="Q24" s="94">
        <v>2.2940970607096614E-2</v>
      </c>
      <c r="R24" s="94">
        <v>1.4787792341390655E-3</v>
      </c>
      <c r="S24" s="94">
        <f>P24/'סכום נכסי הקרן'!$C$42</f>
        <v>2.2258561926720459E-5</v>
      </c>
    </row>
    <row r="25" spans="2:19" s="140" customFormat="1">
      <c r="B25" s="110" t="s">
        <v>2261</v>
      </c>
      <c r="C25" s="83" t="s">
        <v>2262</v>
      </c>
      <c r="D25" s="96" t="s">
        <v>2235</v>
      </c>
      <c r="E25" s="83"/>
      <c r="F25" s="96" t="s">
        <v>429</v>
      </c>
      <c r="G25" s="83" t="s">
        <v>716</v>
      </c>
      <c r="H25" s="83" t="s">
        <v>375</v>
      </c>
      <c r="I25" s="105">
        <v>38445</v>
      </c>
      <c r="J25" s="95">
        <v>0.98</v>
      </c>
      <c r="K25" s="96" t="s">
        <v>181</v>
      </c>
      <c r="L25" s="97">
        <v>6.7000000000000004E-2</v>
      </c>
      <c r="M25" s="94">
        <v>2.3199999999999998E-2</v>
      </c>
      <c r="N25" s="93">
        <v>1502412.59</v>
      </c>
      <c r="O25" s="95">
        <v>131.47</v>
      </c>
      <c r="P25" s="93">
        <v>1975.22181</v>
      </c>
      <c r="Q25" s="94">
        <v>1.5698424241031069E-2</v>
      </c>
      <c r="R25" s="94">
        <v>1.8896537246981318E-3</v>
      </c>
      <c r="S25" s="94">
        <f>P25/'סכום נכסי הקרן'!$C$42</f>
        <v>2.8443038338808519E-5</v>
      </c>
    </row>
    <row r="26" spans="2:19" s="140" customFormat="1">
      <c r="B26" s="110" t="s">
        <v>2263</v>
      </c>
      <c r="C26" s="83" t="s">
        <v>2264</v>
      </c>
      <c r="D26" s="96" t="s">
        <v>2235</v>
      </c>
      <c r="E26" s="83"/>
      <c r="F26" s="96" t="s">
        <v>429</v>
      </c>
      <c r="G26" s="83" t="s">
        <v>716</v>
      </c>
      <c r="H26" s="83" t="s">
        <v>375</v>
      </c>
      <c r="I26" s="105">
        <v>38890</v>
      </c>
      <c r="J26" s="95">
        <v>1.1000000000000001</v>
      </c>
      <c r="K26" s="96" t="s">
        <v>181</v>
      </c>
      <c r="L26" s="97">
        <v>6.7000000000000004E-2</v>
      </c>
      <c r="M26" s="94">
        <v>2.1099999999999994E-2</v>
      </c>
      <c r="N26" s="93">
        <v>1052413.76</v>
      </c>
      <c r="O26" s="95">
        <v>131.72999999999999</v>
      </c>
      <c r="P26" s="93">
        <v>1386.3446900000004</v>
      </c>
      <c r="Q26" s="94">
        <v>2.4241787988618303E-2</v>
      </c>
      <c r="R26" s="94">
        <v>1.3262872017264621E-3</v>
      </c>
      <c r="S26" s="94">
        <f>P26/'סכום נכסי הקרן'!$C$42</f>
        <v>1.9963254237494279E-5</v>
      </c>
    </row>
    <row r="27" spans="2:19" s="140" customFormat="1">
      <c r="B27" s="110" t="s">
        <v>2265</v>
      </c>
      <c r="C27" s="83" t="s">
        <v>2266</v>
      </c>
      <c r="D27" s="96" t="s">
        <v>2235</v>
      </c>
      <c r="E27" s="83"/>
      <c r="F27" s="96" t="s">
        <v>429</v>
      </c>
      <c r="G27" s="83" t="s">
        <v>716</v>
      </c>
      <c r="H27" s="83" t="s">
        <v>375</v>
      </c>
      <c r="I27" s="105">
        <v>38376</v>
      </c>
      <c r="J27" s="95">
        <v>0.92</v>
      </c>
      <c r="K27" s="96" t="s">
        <v>181</v>
      </c>
      <c r="L27" s="97">
        <v>7.0000000000000007E-2</v>
      </c>
      <c r="M27" s="94">
        <v>1.83E-2</v>
      </c>
      <c r="N27" s="93">
        <v>834554.62</v>
      </c>
      <c r="O27" s="95">
        <v>131.11000000000001</v>
      </c>
      <c r="P27" s="93">
        <v>1094.1846200000002</v>
      </c>
      <c r="Q27" s="94">
        <v>1.81178384812162E-2</v>
      </c>
      <c r="R27" s="94">
        <v>1.0467837243506391E-3</v>
      </c>
      <c r="S27" s="94">
        <f>P27/'סכום נכסי הקרן'!$C$42</f>
        <v>1.5756172263202498E-5</v>
      </c>
    </row>
    <row r="28" spans="2:19" s="140" customFormat="1">
      <c r="B28" s="110" t="s">
        <v>2267</v>
      </c>
      <c r="C28" s="83" t="s">
        <v>2268</v>
      </c>
      <c r="D28" s="96" t="s">
        <v>2235</v>
      </c>
      <c r="E28" s="83" t="s">
        <v>2269</v>
      </c>
      <c r="F28" s="96" t="s">
        <v>924</v>
      </c>
      <c r="G28" s="83" t="s">
        <v>1942</v>
      </c>
      <c r="H28" s="83"/>
      <c r="I28" s="105">
        <v>39104</v>
      </c>
      <c r="J28" s="95">
        <v>2.1099999999999994</v>
      </c>
      <c r="K28" s="96" t="s">
        <v>181</v>
      </c>
      <c r="L28" s="97">
        <v>5.5999999999999994E-2</v>
      </c>
      <c r="M28" s="94">
        <v>0.1709</v>
      </c>
      <c r="N28" s="93">
        <v>3023624.4099999992</v>
      </c>
      <c r="O28" s="95">
        <v>97.67</v>
      </c>
      <c r="P28" s="93">
        <v>2953.1743500000002</v>
      </c>
      <c r="Q28" s="94">
        <v>4.7842154449696138E-3</v>
      </c>
      <c r="R28" s="94">
        <v>2.8252406296386959E-3</v>
      </c>
      <c r="S28" s="94">
        <f>P28/'סכום נכסי הקרן'!$C$42</f>
        <v>4.252547781367194E-5</v>
      </c>
    </row>
    <row r="29" spans="2:19" s="140" customFormat="1">
      <c r="B29" s="111"/>
      <c r="C29" s="83"/>
      <c r="D29" s="83"/>
      <c r="E29" s="83"/>
      <c r="F29" s="83"/>
      <c r="G29" s="83"/>
      <c r="H29" s="83"/>
      <c r="I29" s="83"/>
      <c r="J29" s="95"/>
      <c r="K29" s="83"/>
      <c r="L29" s="83"/>
      <c r="M29" s="94"/>
      <c r="N29" s="93"/>
      <c r="O29" s="95"/>
      <c r="P29" s="83"/>
      <c r="Q29" s="83"/>
      <c r="R29" s="94"/>
      <c r="S29" s="83"/>
    </row>
    <row r="30" spans="2:19" s="140" customFormat="1">
      <c r="B30" s="109" t="s">
        <v>69</v>
      </c>
      <c r="C30" s="81"/>
      <c r="D30" s="81"/>
      <c r="E30" s="81"/>
      <c r="F30" s="81"/>
      <c r="G30" s="81"/>
      <c r="H30" s="81"/>
      <c r="I30" s="81"/>
      <c r="J30" s="92">
        <v>5.0715191619821542</v>
      </c>
      <c r="K30" s="81"/>
      <c r="L30" s="81"/>
      <c r="M30" s="91">
        <v>2.386764106756651E-2</v>
      </c>
      <c r="N30" s="90"/>
      <c r="O30" s="92"/>
      <c r="P30" s="90">
        <v>227457.36896999998</v>
      </c>
      <c r="Q30" s="81"/>
      <c r="R30" s="91">
        <v>0.21760374572018204</v>
      </c>
      <c r="S30" s="91">
        <f>P30/'סכום נכסי הקרן'!$C$42</f>
        <v>3.2753681805782735E-3</v>
      </c>
    </row>
    <row r="31" spans="2:19" s="140" customFormat="1">
      <c r="B31" s="110" t="s">
        <v>2270</v>
      </c>
      <c r="C31" s="83" t="s">
        <v>2271</v>
      </c>
      <c r="D31" s="96" t="s">
        <v>2235</v>
      </c>
      <c r="E31" s="83" t="s">
        <v>2244</v>
      </c>
      <c r="F31" s="96" t="s">
        <v>425</v>
      </c>
      <c r="G31" s="83" t="s">
        <v>374</v>
      </c>
      <c r="H31" s="83" t="s">
        <v>179</v>
      </c>
      <c r="I31" s="105">
        <v>42796</v>
      </c>
      <c r="J31" s="95">
        <v>7.25</v>
      </c>
      <c r="K31" s="96" t="s">
        <v>181</v>
      </c>
      <c r="L31" s="97">
        <v>3.7400000000000003E-2</v>
      </c>
      <c r="M31" s="94">
        <v>2.7699999999999999E-2</v>
      </c>
      <c r="N31" s="93">
        <v>51160000</v>
      </c>
      <c r="O31" s="95">
        <v>107.35</v>
      </c>
      <c r="P31" s="93">
        <v>54920.261130000006</v>
      </c>
      <c r="Q31" s="94">
        <v>9.9328619301127255E-2</v>
      </c>
      <c r="R31" s="94">
        <v>5.254107436455379E-2</v>
      </c>
      <c r="S31" s="94">
        <f>P31/'סכום נכסי הקרן'!$C$42</f>
        <v>7.9084743039464789E-4</v>
      </c>
    </row>
    <row r="32" spans="2:19" s="140" customFormat="1">
      <c r="B32" s="110" t="s">
        <v>2272</v>
      </c>
      <c r="C32" s="83" t="s">
        <v>2273</v>
      </c>
      <c r="D32" s="96" t="s">
        <v>2235</v>
      </c>
      <c r="E32" s="83" t="s">
        <v>2244</v>
      </c>
      <c r="F32" s="96" t="s">
        <v>425</v>
      </c>
      <c r="G32" s="83" t="s">
        <v>374</v>
      </c>
      <c r="H32" s="83" t="s">
        <v>179</v>
      </c>
      <c r="I32" s="105">
        <v>42796</v>
      </c>
      <c r="J32" s="95">
        <v>3.7800000000000011</v>
      </c>
      <c r="K32" s="96" t="s">
        <v>181</v>
      </c>
      <c r="L32" s="97">
        <v>2.5000000000000001E-2</v>
      </c>
      <c r="M32" s="94">
        <v>1.6999999999999998E-2</v>
      </c>
      <c r="N32" s="93">
        <v>82076414</v>
      </c>
      <c r="O32" s="95">
        <v>103.15</v>
      </c>
      <c r="P32" s="93">
        <v>84661.821969999975</v>
      </c>
      <c r="Q32" s="94">
        <v>0.1131626453199797</v>
      </c>
      <c r="R32" s="94">
        <v>8.0994208556931929E-2</v>
      </c>
      <c r="S32" s="94">
        <f>P32/'סכום נכסי הקרן'!$C$42</f>
        <v>1.2191235616855053E-3</v>
      </c>
    </row>
    <row r="33" spans="2:19" s="140" customFormat="1">
      <c r="B33" s="110" t="s">
        <v>2274</v>
      </c>
      <c r="C33" s="83" t="s">
        <v>2275</v>
      </c>
      <c r="D33" s="96" t="s">
        <v>2235</v>
      </c>
      <c r="E33" s="83" t="s">
        <v>2276</v>
      </c>
      <c r="F33" s="96" t="s">
        <v>429</v>
      </c>
      <c r="G33" s="83" t="s">
        <v>447</v>
      </c>
      <c r="H33" s="83" t="s">
        <v>179</v>
      </c>
      <c r="I33" s="105">
        <v>42598</v>
      </c>
      <c r="J33" s="95">
        <v>5.2499999999999973</v>
      </c>
      <c r="K33" s="96" t="s">
        <v>181</v>
      </c>
      <c r="L33" s="97">
        <v>3.1E-2</v>
      </c>
      <c r="M33" s="94">
        <v>2.6199999999999984E-2</v>
      </c>
      <c r="N33" s="93">
        <v>48850185.790000021</v>
      </c>
      <c r="O33" s="95">
        <v>102.67</v>
      </c>
      <c r="P33" s="93">
        <v>50154.485750000022</v>
      </c>
      <c r="Q33" s="94">
        <v>6.8803078577464816E-2</v>
      </c>
      <c r="R33" s="94">
        <v>4.7981755936467162E-2</v>
      </c>
      <c r="S33" s="94">
        <f>P33/'סכום נכסי הקרן'!$C$42</f>
        <v>7.2222064065325211E-4</v>
      </c>
    </row>
    <row r="34" spans="2:19" s="140" customFormat="1">
      <c r="B34" s="110" t="s">
        <v>2277</v>
      </c>
      <c r="C34" s="83" t="s">
        <v>2278</v>
      </c>
      <c r="D34" s="96" t="s">
        <v>2235</v>
      </c>
      <c r="E34" s="83" t="s">
        <v>2279</v>
      </c>
      <c r="F34" s="96" t="s">
        <v>429</v>
      </c>
      <c r="G34" s="83" t="s">
        <v>642</v>
      </c>
      <c r="H34" s="83" t="s">
        <v>375</v>
      </c>
      <c r="I34" s="105">
        <v>43312</v>
      </c>
      <c r="J34" s="95">
        <v>4.7099999999999982</v>
      </c>
      <c r="K34" s="96" t="s">
        <v>181</v>
      </c>
      <c r="L34" s="97">
        <v>3.5499999999999997E-2</v>
      </c>
      <c r="M34" s="94">
        <v>3.1099999999999999E-2</v>
      </c>
      <c r="N34" s="93">
        <v>34880000</v>
      </c>
      <c r="O34" s="95">
        <v>103.05</v>
      </c>
      <c r="P34" s="93">
        <v>35943.840080000009</v>
      </c>
      <c r="Q34" s="94">
        <v>0.109</v>
      </c>
      <c r="R34" s="94">
        <v>3.438672605945254E-2</v>
      </c>
      <c r="S34" s="94">
        <f>P34/'סכום נכסי הקרן'!$C$42</f>
        <v>5.1758846336323236E-4</v>
      </c>
    </row>
    <row r="35" spans="2:19" s="140" customFormat="1">
      <c r="B35" s="110" t="s">
        <v>2280</v>
      </c>
      <c r="C35" s="83" t="s">
        <v>2281</v>
      </c>
      <c r="D35" s="96" t="s">
        <v>2235</v>
      </c>
      <c r="E35" s="83" t="s">
        <v>2282</v>
      </c>
      <c r="F35" s="96" t="s">
        <v>429</v>
      </c>
      <c r="G35" s="83" t="s">
        <v>716</v>
      </c>
      <c r="H35" s="83" t="s">
        <v>179</v>
      </c>
      <c r="I35" s="105">
        <v>41903</v>
      </c>
      <c r="J35" s="95">
        <v>1.5499999999999998</v>
      </c>
      <c r="K35" s="96" t="s">
        <v>181</v>
      </c>
      <c r="L35" s="97">
        <v>5.1500000000000004E-2</v>
      </c>
      <c r="M35" s="94">
        <v>2.0499999999999997E-2</v>
      </c>
      <c r="N35" s="93">
        <v>1694117.7000000002</v>
      </c>
      <c r="O35" s="95">
        <v>104.89</v>
      </c>
      <c r="P35" s="93">
        <v>1776.9600399999999</v>
      </c>
      <c r="Q35" s="94">
        <v>5.6470554235315655E-2</v>
      </c>
      <c r="R35" s="94">
        <v>1.6999808027766466E-3</v>
      </c>
      <c r="S35" s="94">
        <f>P35/'סכום נכסי הקרן'!$C$42</f>
        <v>2.5588084481636377E-5</v>
      </c>
    </row>
    <row r="36" spans="2:19" s="140" customFormat="1">
      <c r="B36" s="111"/>
      <c r="C36" s="83"/>
      <c r="D36" s="83"/>
      <c r="E36" s="83"/>
      <c r="F36" s="83"/>
      <c r="G36" s="83"/>
      <c r="H36" s="83"/>
      <c r="I36" s="83"/>
      <c r="J36" s="95"/>
      <c r="K36" s="83"/>
      <c r="L36" s="83"/>
      <c r="M36" s="94"/>
      <c r="N36" s="93"/>
      <c r="O36" s="95"/>
      <c r="P36" s="83"/>
      <c r="Q36" s="83"/>
      <c r="R36" s="94"/>
      <c r="S36" s="83"/>
    </row>
    <row r="37" spans="2:19" s="140" customFormat="1">
      <c r="B37" s="109" t="s">
        <v>54</v>
      </c>
      <c r="C37" s="81"/>
      <c r="D37" s="81"/>
      <c r="E37" s="81"/>
      <c r="F37" s="81"/>
      <c r="G37" s="81"/>
      <c r="H37" s="81"/>
      <c r="I37" s="81"/>
      <c r="J37" s="92">
        <v>2.9666191839345633</v>
      </c>
      <c r="K37" s="81"/>
      <c r="L37" s="81"/>
      <c r="M37" s="91">
        <v>5.4310761469884124E-2</v>
      </c>
      <c r="N37" s="90"/>
      <c r="O37" s="92"/>
      <c r="P37" s="90">
        <v>61797.727370000001</v>
      </c>
      <c r="Q37" s="81"/>
      <c r="R37" s="91">
        <v>5.9120603626080952E-2</v>
      </c>
      <c r="S37" s="91">
        <f>P37/'סכום נכסי הקרן'!$C$42</f>
        <v>8.8988240203572203E-4</v>
      </c>
    </row>
    <row r="38" spans="2:19" s="140" customFormat="1">
      <c r="B38" s="110" t="s">
        <v>2283</v>
      </c>
      <c r="C38" s="83" t="s">
        <v>2284</v>
      </c>
      <c r="D38" s="96" t="s">
        <v>2235</v>
      </c>
      <c r="E38" s="83" t="s">
        <v>2285</v>
      </c>
      <c r="F38" s="96" t="s">
        <v>425</v>
      </c>
      <c r="G38" s="83" t="s">
        <v>447</v>
      </c>
      <c r="H38" s="83" t="s">
        <v>179</v>
      </c>
      <c r="I38" s="105">
        <v>38421</v>
      </c>
      <c r="J38" s="95">
        <v>4.04</v>
      </c>
      <c r="K38" s="96" t="s">
        <v>180</v>
      </c>
      <c r="L38" s="97">
        <v>7.9699999999999993E-2</v>
      </c>
      <c r="M38" s="94">
        <v>3.6200000000000003E-2</v>
      </c>
      <c r="N38" s="93">
        <v>567341.24</v>
      </c>
      <c r="O38" s="95">
        <v>120.41</v>
      </c>
      <c r="P38" s="93">
        <v>2481.1484599999999</v>
      </c>
      <c r="Q38" s="94">
        <v>6.9174544671814723E-3</v>
      </c>
      <c r="R38" s="94">
        <v>2.3736632540362814E-3</v>
      </c>
      <c r="S38" s="94">
        <f>P38/'סכום נכסי הקרן'!$C$42</f>
        <v>3.5728342211883391E-5</v>
      </c>
    </row>
    <row r="39" spans="2:19" s="140" customFormat="1">
      <c r="B39" s="110" t="s">
        <v>2286</v>
      </c>
      <c r="C39" s="83" t="s">
        <v>2287</v>
      </c>
      <c r="D39" s="96" t="s">
        <v>2235</v>
      </c>
      <c r="E39" s="83" t="s">
        <v>1204</v>
      </c>
      <c r="F39" s="96" t="s">
        <v>207</v>
      </c>
      <c r="G39" s="83" t="s">
        <v>550</v>
      </c>
      <c r="H39" s="83" t="s">
        <v>375</v>
      </c>
      <c r="I39" s="105">
        <v>42954</v>
      </c>
      <c r="J39" s="95">
        <v>1.4399999999999997</v>
      </c>
      <c r="K39" s="96" t="s">
        <v>180</v>
      </c>
      <c r="L39" s="97">
        <v>3.7000000000000005E-2</v>
      </c>
      <c r="M39" s="94">
        <v>3.4699999999999988E-2</v>
      </c>
      <c r="N39" s="93">
        <v>2564221</v>
      </c>
      <c r="O39" s="95">
        <v>100.51</v>
      </c>
      <c r="P39" s="93">
        <v>9360.7485500000021</v>
      </c>
      <c r="Q39" s="94">
        <v>3.8155779417891791E-2</v>
      </c>
      <c r="R39" s="94">
        <v>8.9552339255863818E-3</v>
      </c>
      <c r="S39" s="94">
        <f>P39/'סכום נכסי הקרן'!$C$42</f>
        <v>1.347940411247263E-4</v>
      </c>
    </row>
    <row r="40" spans="2:19" s="140" customFormat="1">
      <c r="B40" s="110" t="s">
        <v>2288</v>
      </c>
      <c r="C40" s="83" t="s">
        <v>2289</v>
      </c>
      <c r="D40" s="96" t="s">
        <v>2235</v>
      </c>
      <c r="E40" s="83" t="s">
        <v>1204</v>
      </c>
      <c r="F40" s="96" t="s">
        <v>207</v>
      </c>
      <c r="G40" s="83" t="s">
        <v>550</v>
      </c>
      <c r="H40" s="83" t="s">
        <v>375</v>
      </c>
      <c r="I40" s="105">
        <v>42625</v>
      </c>
      <c r="J40" s="95">
        <v>3.2400000000000007</v>
      </c>
      <c r="K40" s="96" t="s">
        <v>180</v>
      </c>
      <c r="L40" s="97">
        <v>4.4500000000000005E-2</v>
      </c>
      <c r="M40" s="94">
        <v>4.4299999999999999E-2</v>
      </c>
      <c r="N40" s="93">
        <v>13457271</v>
      </c>
      <c r="O40" s="95">
        <v>100.37</v>
      </c>
      <c r="P40" s="93">
        <v>49057.651369999992</v>
      </c>
      <c r="Q40" s="94">
        <v>9.8136429146068155E-2</v>
      </c>
      <c r="R40" s="94">
        <v>4.693243724170041E-2</v>
      </c>
      <c r="S40" s="94">
        <f>P40/'סכום נכסי הקרן'!$C$42</f>
        <v>7.0642631205495448E-4</v>
      </c>
    </row>
    <row r="41" spans="2:19" s="140" customFormat="1">
      <c r="B41" s="110" t="s">
        <v>2290</v>
      </c>
      <c r="C41" s="83" t="s">
        <v>2291</v>
      </c>
      <c r="D41" s="96" t="s">
        <v>2235</v>
      </c>
      <c r="E41" s="83" t="s">
        <v>2292</v>
      </c>
      <c r="F41" s="96" t="s">
        <v>425</v>
      </c>
      <c r="G41" s="83" t="s">
        <v>1942</v>
      </c>
      <c r="H41" s="83"/>
      <c r="I41" s="105">
        <v>41840</v>
      </c>
      <c r="J41" s="95">
        <v>0.9800000000000002</v>
      </c>
      <c r="K41" s="96" t="s">
        <v>180</v>
      </c>
      <c r="L41" s="97">
        <v>5.3899999999999997E-2</v>
      </c>
      <c r="M41" s="149">
        <v>0.59709999999999996</v>
      </c>
      <c r="N41" s="93">
        <v>435545.83</v>
      </c>
      <c r="O41" s="95">
        <v>56.778399999999998</v>
      </c>
      <c r="P41" s="93">
        <v>898.17899</v>
      </c>
      <c r="Q41" s="94">
        <v>1.859789488858514E-2</v>
      </c>
      <c r="R41" s="94">
        <v>8.5926920475787273E-4</v>
      </c>
      <c r="S41" s="94">
        <f>P41/'סכום נכסי הקרן'!$C$42</f>
        <v>1.2933706644157758E-5</v>
      </c>
    </row>
    <row r="42" spans="2:19" s="140" customFormat="1">
      <c r="B42" s="111"/>
      <c r="C42" s="83"/>
      <c r="D42" s="83"/>
      <c r="E42" s="83"/>
      <c r="F42" s="83"/>
      <c r="G42" s="83"/>
      <c r="H42" s="83"/>
      <c r="I42" s="83"/>
      <c r="J42" s="95"/>
      <c r="K42" s="83"/>
      <c r="L42" s="83"/>
      <c r="M42" s="94"/>
      <c r="N42" s="93"/>
      <c r="O42" s="95"/>
      <c r="P42" s="83"/>
      <c r="Q42" s="83"/>
      <c r="R42" s="94"/>
      <c r="S42" s="83"/>
    </row>
    <row r="43" spans="2:19" s="140" customFormat="1">
      <c r="B43" s="108" t="s">
        <v>252</v>
      </c>
      <c r="C43" s="81"/>
      <c r="D43" s="81"/>
      <c r="E43" s="81"/>
      <c r="F43" s="81"/>
      <c r="G43" s="81"/>
      <c r="H43" s="81"/>
      <c r="I43" s="81"/>
      <c r="J43" s="92">
        <v>9.8537671743814688</v>
      </c>
      <c r="K43" s="81"/>
      <c r="L43" s="81"/>
      <c r="M43" s="91">
        <v>4.4440783580790628E-2</v>
      </c>
      <c r="N43" s="90"/>
      <c r="O43" s="92"/>
      <c r="P43" s="90">
        <v>67867.070040000006</v>
      </c>
      <c r="Q43" s="81"/>
      <c r="R43" s="91">
        <v>6.4927017834738768E-2</v>
      </c>
      <c r="S43" s="91">
        <f>P43/'סכום נכסי הקרן'!$C$42</f>
        <v>9.7728045798072829E-4</v>
      </c>
    </row>
    <row r="44" spans="2:19" s="140" customFormat="1">
      <c r="B44" s="109" t="s">
        <v>82</v>
      </c>
      <c r="C44" s="81"/>
      <c r="D44" s="81"/>
      <c r="E44" s="81"/>
      <c r="F44" s="81"/>
      <c r="G44" s="81"/>
      <c r="H44" s="81"/>
      <c r="I44" s="81"/>
      <c r="J44" s="92">
        <v>9.8537671743814688</v>
      </c>
      <c r="K44" s="81"/>
      <c r="L44" s="81"/>
      <c r="M44" s="91">
        <v>4.4440783580790628E-2</v>
      </c>
      <c r="N44" s="90"/>
      <c r="O44" s="92"/>
      <c r="P44" s="90">
        <v>67867.070040000006</v>
      </c>
      <c r="Q44" s="81"/>
      <c r="R44" s="91">
        <v>6.4927017834738768E-2</v>
      </c>
      <c r="S44" s="91">
        <f>P44/'סכום נכסי הקרן'!$C$42</f>
        <v>9.7728045798072829E-4</v>
      </c>
    </row>
    <row r="45" spans="2:19" s="140" customFormat="1">
      <c r="B45" s="110" t="s">
        <v>2293</v>
      </c>
      <c r="C45" s="83">
        <v>4824</v>
      </c>
      <c r="D45" s="96" t="s">
        <v>2235</v>
      </c>
      <c r="E45" s="83"/>
      <c r="F45" s="96" t="s">
        <v>982</v>
      </c>
      <c r="G45" s="83" t="s">
        <v>1010</v>
      </c>
      <c r="H45" s="83" t="s">
        <v>988</v>
      </c>
      <c r="I45" s="105">
        <v>42825</v>
      </c>
      <c r="J45" s="95">
        <v>16.68</v>
      </c>
      <c r="K45" s="96" t="s">
        <v>189</v>
      </c>
      <c r="L45" s="97">
        <v>4.555E-2</v>
      </c>
      <c r="M45" s="94">
        <v>5.0300000000000004E-2</v>
      </c>
      <c r="N45" s="93">
        <v>8688000</v>
      </c>
      <c r="O45" s="95">
        <v>93.28</v>
      </c>
      <c r="P45" s="93">
        <v>21923.389859999999</v>
      </c>
      <c r="Q45" s="94">
        <v>5.2155433758156788E-2</v>
      </c>
      <c r="R45" s="94">
        <v>2.0973652223371435E-2</v>
      </c>
      <c r="S45" s="94">
        <f>P45/'סכום נכסי הקרן'!$C$42</f>
        <v>3.1569508555832822E-4</v>
      </c>
    </row>
    <row r="46" spans="2:19" s="140" customFormat="1">
      <c r="B46" s="110" t="s">
        <v>2294</v>
      </c>
      <c r="C46" s="83">
        <v>4279</v>
      </c>
      <c r="D46" s="96" t="s">
        <v>2235</v>
      </c>
      <c r="E46" s="83"/>
      <c r="F46" s="96" t="s">
        <v>958</v>
      </c>
      <c r="G46" s="83" t="s">
        <v>959</v>
      </c>
      <c r="H46" s="83" t="s">
        <v>965</v>
      </c>
      <c r="I46" s="105">
        <v>43465</v>
      </c>
      <c r="J46" s="95">
        <v>2.1800000000000002</v>
      </c>
      <c r="K46" s="96" t="s">
        <v>180</v>
      </c>
      <c r="L46" s="97">
        <v>0.06</v>
      </c>
      <c r="M46" s="94">
        <v>4.0299999999999996E-2</v>
      </c>
      <c r="N46" s="93">
        <v>6665886.4000000004</v>
      </c>
      <c r="O46" s="95">
        <v>107.44</v>
      </c>
      <c r="P46" s="93">
        <v>26011.760600000001</v>
      </c>
      <c r="Q46" s="94">
        <v>8.0798623030303041E-3</v>
      </c>
      <c r="R46" s="94">
        <v>2.4884911686827774E-2</v>
      </c>
      <c r="S46" s="94">
        <f>P46/'סכום נכסי הקרן'!$C$42</f>
        <v>3.7456730188986165E-4</v>
      </c>
    </row>
    <row r="47" spans="2:19" s="140" customFormat="1">
      <c r="B47" s="110" t="s">
        <v>2295</v>
      </c>
      <c r="C47" s="83">
        <v>5168</v>
      </c>
      <c r="D47" s="96" t="s">
        <v>2235</v>
      </c>
      <c r="E47" s="83"/>
      <c r="F47" s="96" t="s">
        <v>982</v>
      </c>
      <c r="G47" s="83" t="s">
        <v>1942</v>
      </c>
      <c r="H47" s="83"/>
      <c r="I47" s="105">
        <v>43465</v>
      </c>
      <c r="J47" s="95">
        <v>12.36</v>
      </c>
      <c r="K47" s="96" t="s">
        <v>189</v>
      </c>
      <c r="L47" s="97">
        <v>3.9510000000000003E-2</v>
      </c>
      <c r="M47" s="94">
        <v>4.3399999999999987E-2</v>
      </c>
      <c r="N47" s="93">
        <v>7610000</v>
      </c>
      <c r="O47" s="95">
        <v>96.82</v>
      </c>
      <c r="P47" s="93">
        <v>19931.919580000002</v>
      </c>
      <c r="Q47" s="94">
        <v>1.9287942881329727E-2</v>
      </c>
      <c r="R47" s="94">
        <v>1.9068453924539555E-2</v>
      </c>
      <c r="S47" s="94">
        <f>P47/'סכום נכסי הקרן'!$C$42</f>
        <v>2.8701807053253841E-4</v>
      </c>
    </row>
    <row r="48" spans="2:19" s="140" customFormat="1">
      <c r="B48" s="145"/>
    </row>
    <row r="49" spans="2:5">
      <c r="C49" s="1"/>
      <c r="D49" s="1"/>
      <c r="E49" s="1"/>
    </row>
    <row r="50" spans="2:5">
      <c r="C50" s="1"/>
      <c r="D50" s="1"/>
      <c r="E50" s="1"/>
    </row>
    <row r="51" spans="2:5">
      <c r="B51" s="98" t="s">
        <v>275</v>
      </c>
      <c r="C51" s="1"/>
      <c r="D51" s="1"/>
      <c r="E51" s="1"/>
    </row>
    <row r="52" spans="2:5">
      <c r="B52" s="98" t="s">
        <v>131</v>
      </c>
      <c r="C52" s="1"/>
      <c r="D52" s="1"/>
      <c r="E52" s="1"/>
    </row>
    <row r="53" spans="2:5">
      <c r="B53" s="98" t="s">
        <v>257</v>
      </c>
      <c r="C53" s="1"/>
      <c r="D53" s="1"/>
      <c r="E53" s="1"/>
    </row>
    <row r="54" spans="2:5">
      <c r="B54" s="98" t="s">
        <v>265</v>
      </c>
      <c r="C54" s="1"/>
      <c r="D54" s="1"/>
      <c r="E54" s="1"/>
    </row>
    <row r="55" spans="2:5"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sheetProtection sheet="1" objects="1" scenarios="1"/>
  <mergeCells count="2">
    <mergeCell ref="B6:S6"/>
    <mergeCell ref="B7:S7"/>
  </mergeCells>
  <phoneticPr fontId="5" type="noConversion"/>
  <conditionalFormatting sqref="B12:B47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W32:XFD35 T1:XFD31 D1:L1048576 N1:S1048576 M1:M40 M42:M1048576 T36:XFD1048576 T32:U35"/>
  </dataValidations>
  <pageMargins left="0" right="0" top="0.5" bottom="0.5" header="0" footer="0.25"/>
  <pageSetup paperSize="9" scale="51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H405"/>
  <sheetViews>
    <sheetView rightToLeft="1" zoomScale="90" zoomScaleNormal="90" workbookViewId="0">
      <selection activeCell="B14" sqref="B14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1.7109375" style="2" bestFit="1" customWidth="1"/>
    <col min="4" max="4" width="5.7109375" style="2" bestFit="1" customWidth="1"/>
    <col min="5" max="5" width="11.28515625" style="2" bestFit="1" customWidth="1"/>
    <col min="6" max="6" width="28.85546875" style="1" bestFit="1" customWidth="1"/>
    <col min="7" max="7" width="12.28515625" style="1" bestFit="1" customWidth="1"/>
    <col min="8" max="8" width="14.28515625" style="1" bestFit="1" customWidth="1"/>
    <col min="9" max="10" width="11.28515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5.7109375" style="1" customWidth="1"/>
    <col min="16" max="16" width="6.85546875" style="1" customWidth="1"/>
    <col min="17" max="17" width="6.42578125" style="1" customWidth="1"/>
    <col min="18" max="18" width="6.7109375" style="1" customWidth="1"/>
    <col min="19" max="19" width="7.28515625" style="1" customWidth="1"/>
    <col min="20" max="31" width="5.7109375" style="1" customWidth="1"/>
    <col min="32" max="16384" width="9.140625" style="1"/>
  </cols>
  <sheetData>
    <row r="1" spans="2:86">
      <c r="B1" s="56" t="s">
        <v>196</v>
      </c>
      <c r="C1" s="77" t="s" vm="1">
        <v>276</v>
      </c>
    </row>
    <row r="2" spans="2:86">
      <c r="B2" s="56" t="s">
        <v>195</v>
      </c>
      <c r="C2" s="77" t="s">
        <v>277</v>
      </c>
    </row>
    <row r="3" spans="2:86">
      <c r="B3" s="56" t="s">
        <v>197</v>
      </c>
      <c r="C3" s="77" t="s">
        <v>278</v>
      </c>
    </row>
    <row r="4" spans="2:86">
      <c r="B4" s="56" t="s">
        <v>198</v>
      </c>
      <c r="C4" s="77" t="s">
        <v>279</v>
      </c>
    </row>
    <row r="6" spans="2:86" ht="26.25" customHeight="1">
      <c r="B6" s="215" t="s">
        <v>227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7"/>
    </row>
    <row r="7" spans="2:86" ht="26.25" customHeight="1">
      <c r="B7" s="215" t="s">
        <v>108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7"/>
    </row>
    <row r="8" spans="2:86" s="3" customFormat="1" ht="63">
      <c r="B8" s="22" t="s">
        <v>135</v>
      </c>
      <c r="C8" s="30" t="s">
        <v>52</v>
      </c>
      <c r="D8" s="30" t="s">
        <v>137</v>
      </c>
      <c r="E8" s="30" t="s">
        <v>136</v>
      </c>
      <c r="F8" s="30" t="s">
        <v>75</v>
      </c>
      <c r="G8" s="30" t="s">
        <v>120</v>
      </c>
      <c r="H8" s="30" t="s">
        <v>259</v>
      </c>
      <c r="I8" s="30" t="s">
        <v>258</v>
      </c>
      <c r="J8" s="30" t="s">
        <v>129</v>
      </c>
      <c r="K8" s="30" t="s">
        <v>67</v>
      </c>
      <c r="L8" s="30" t="s">
        <v>199</v>
      </c>
      <c r="M8" s="31" t="s">
        <v>201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CH8" s="1"/>
    </row>
    <row r="9" spans="2:86" s="3" customFormat="1" ht="14.25" customHeight="1">
      <c r="B9" s="15"/>
      <c r="C9" s="32"/>
      <c r="D9" s="16"/>
      <c r="E9" s="16"/>
      <c r="F9" s="32"/>
      <c r="G9" s="32"/>
      <c r="H9" s="32" t="s">
        <v>266</v>
      </c>
      <c r="I9" s="32"/>
      <c r="J9" s="32" t="s">
        <v>262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CH9" s="1"/>
    </row>
    <row r="10" spans="2:86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CH10" s="1"/>
    </row>
    <row r="11" spans="2:86" s="143" customFormat="1" ht="18" customHeight="1">
      <c r="B11" s="78" t="s">
        <v>32</v>
      </c>
      <c r="C11" s="79"/>
      <c r="D11" s="79"/>
      <c r="E11" s="79"/>
      <c r="F11" s="79"/>
      <c r="G11" s="79"/>
      <c r="H11" s="87"/>
      <c r="I11" s="87"/>
      <c r="J11" s="87">
        <v>916086.70461000013</v>
      </c>
      <c r="K11" s="79"/>
      <c r="L11" s="88">
        <v>1</v>
      </c>
      <c r="M11" s="88">
        <f>J11/'סכום נכסי הקרן'!$C$42</f>
        <v>1.319157632270929E-2</v>
      </c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CH11" s="140"/>
    </row>
    <row r="12" spans="2:86" s="140" customFormat="1" ht="17.25" customHeight="1">
      <c r="B12" s="80" t="s">
        <v>253</v>
      </c>
      <c r="C12" s="81"/>
      <c r="D12" s="81"/>
      <c r="E12" s="81"/>
      <c r="F12" s="81"/>
      <c r="G12" s="81"/>
      <c r="H12" s="90"/>
      <c r="I12" s="90"/>
      <c r="J12" s="90">
        <v>86529.026059999989</v>
      </c>
      <c r="K12" s="81"/>
      <c r="L12" s="91">
        <v>9.4455061540094559E-2</v>
      </c>
      <c r="M12" s="91">
        <f>J12/'סכום נכסי הקרן'!$C$42</f>
        <v>1.2460111533723604E-3</v>
      </c>
    </row>
    <row r="13" spans="2:86" s="140" customFormat="1">
      <c r="B13" s="101" t="s">
        <v>253</v>
      </c>
      <c r="C13" s="81"/>
      <c r="D13" s="81"/>
      <c r="E13" s="81"/>
      <c r="F13" s="81"/>
      <c r="G13" s="81"/>
      <c r="H13" s="90"/>
      <c r="I13" s="90"/>
      <c r="J13" s="90">
        <v>86529.026059999989</v>
      </c>
      <c r="K13" s="81"/>
      <c r="L13" s="91">
        <v>9.4455061540094559E-2</v>
      </c>
      <c r="M13" s="91">
        <f>J13/'סכום נכסי הקרן'!$C$42</f>
        <v>1.2460111533723604E-3</v>
      </c>
    </row>
    <row r="14" spans="2:86" s="140" customFormat="1">
      <c r="B14" s="86" t="s">
        <v>2296</v>
      </c>
      <c r="C14" s="83">
        <v>5992</v>
      </c>
      <c r="D14" s="96" t="s">
        <v>30</v>
      </c>
      <c r="E14" s="83" t="s">
        <v>2269</v>
      </c>
      <c r="F14" s="96" t="s">
        <v>924</v>
      </c>
      <c r="G14" s="96" t="s">
        <v>181</v>
      </c>
      <c r="H14" s="93">
        <v>130610</v>
      </c>
      <c r="I14" s="93">
        <v>0</v>
      </c>
      <c r="J14" s="93">
        <v>1.3000000000000002E-4</v>
      </c>
      <c r="K14" s="94">
        <v>4.7842490842490842E-3</v>
      </c>
      <c r="L14" s="94">
        <v>1.4190796498388666E-10</v>
      </c>
      <c r="M14" s="94">
        <f>J14/'סכום נכסי הקרן'!$C$42</f>
        <v>1.8719897508852984E-12</v>
      </c>
    </row>
    <row r="15" spans="2:86" s="140" customFormat="1">
      <c r="B15" s="86" t="s">
        <v>2297</v>
      </c>
      <c r="C15" s="83">
        <v>2007</v>
      </c>
      <c r="D15" s="96" t="s">
        <v>30</v>
      </c>
      <c r="E15" s="83" t="s">
        <v>2298</v>
      </c>
      <c r="F15" s="96" t="s">
        <v>429</v>
      </c>
      <c r="G15" s="96" t="s">
        <v>181</v>
      </c>
      <c r="H15" s="93">
        <v>546391.75</v>
      </c>
      <c r="I15" s="93">
        <v>519.04150000000004</v>
      </c>
      <c r="J15" s="93">
        <v>2835.9999400000002</v>
      </c>
      <c r="K15" s="94">
        <v>0.04</v>
      </c>
      <c r="L15" s="94">
        <v>3.0957767706140354E-3</v>
      </c>
      <c r="M15" s="94">
        <f>J15/'סכום נכסי הקרן'!$C$42</f>
        <v>4.083817554762554E-5</v>
      </c>
    </row>
    <row r="16" spans="2:86" s="140" customFormat="1">
      <c r="B16" s="86" t="s">
        <v>2299</v>
      </c>
      <c r="C16" s="83" t="s">
        <v>2300</v>
      </c>
      <c r="D16" s="96" t="s">
        <v>30</v>
      </c>
      <c r="E16" s="83" t="s">
        <v>2301</v>
      </c>
      <c r="F16" s="96" t="s">
        <v>429</v>
      </c>
      <c r="G16" s="96" t="s">
        <v>180</v>
      </c>
      <c r="H16" s="93">
        <v>2811489.33</v>
      </c>
      <c r="I16" s="93">
        <v>799.94719999999995</v>
      </c>
      <c r="J16" s="93">
        <v>81685.242409999992</v>
      </c>
      <c r="K16" s="94">
        <v>4.8503131049087649E-2</v>
      </c>
      <c r="L16" s="94">
        <v>8.9167588612450541E-2</v>
      </c>
      <c r="M16" s="94">
        <f>J16/'סכום נכסי הקרן'!$C$42</f>
        <v>1.1762610506930852E-3</v>
      </c>
    </row>
    <row r="17" spans="2:13" s="140" customFormat="1">
      <c r="B17" s="86" t="s">
        <v>2302</v>
      </c>
      <c r="C17" s="83" t="s">
        <v>2303</v>
      </c>
      <c r="D17" s="96" t="s">
        <v>30</v>
      </c>
      <c r="E17" s="83" t="s">
        <v>2292</v>
      </c>
      <c r="F17" s="96" t="s">
        <v>425</v>
      </c>
      <c r="G17" s="96" t="s">
        <v>180</v>
      </c>
      <c r="H17" s="93">
        <v>38113.890000000007</v>
      </c>
      <c r="I17" s="93">
        <v>1450.4</v>
      </c>
      <c r="J17" s="93">
        <v>2007.78358</v>
      </c>
      <c r="K17" s="94">
        <v>3.8871398080433978E-3</v>
      </c>
      <c r="L17" s="94">
        <v>2.1916960151220199E-3</v>
      </c>
      <c r="M17" s="94">
        <f>J17/'סכום נכסי הקרן'!$C$42</f>
        <v>2.8911925259659937E-5</v>
      </c>
    </row>
    <row r="18" spans="2:13" s="140" customFormat="1">
      <c r="B18" s="82"/>
      <c r="C18" s="83"/>
      <c r="D18" s="83"/>
      <c r="E18" s="83"/>
      <c r="F18" s="83"/>
      <c r="G18" s="83"/>
      <c r="H18" s="93"/>
      <c r="I18" s="93"/>
      <c r="J18" s="83"/>
      <c r="K18" s="83"/>
      <c r="L18" s="94"/>
      <c r="M18" s="83"/>
    </row>
    <row r="19" spans="2:13" s="140" customFormat="1">
      <c r="B19" s="80" t="s">
        <v>252</v>
      </c>
      <c r="C19" s="81"/>
      <c r="D19" s="81"/>
      <c r="E19" s="81"/>
      <c r="F19" s="81"/>
      <c r="G19" s="81"/>
      <c r="H19" s="90"/>
      <c r="I19" s="90"/>
      <c r="J19" s="90">
        <v>829557.67854999995</v>
      </c>
      <c r="K19" s="81"/>
      <c r="L19" s="91">
        <v>0.90554493845990525</v>
      </c>
      <c r="M19" s="91">
        <f>J19/'סכום נכסי הקרן'!$C$42</f>
        <v>1.1945565169336926E-2</v>
      </c>
    </row>
    <row r="20" spans="2:13" s="140" customFormat="1">
      <c r="B20" s="101" t="s">
        <v>73</v>
      </c>
      <c r="C20" s="81"/>
      <c r="D20" s="81"/>
      <c r="E20" s="81"/>
      <c r="F20" s="81"/>
      <c r="G20" s="81"/>
      <c r="H20" s="90"/>
      <c r="I20" s="90"/>
      <c r="J20" s="90">
        <v>829557.67854999995</v>
      </c>
      <c r="K20" s="81"/>
      <c r="L20" s="91">
        <v>0.90554493845990525</v>
      </c>
      <c r="M20" s="91">
        <f>J20/'סכום נכסי הקרן'!$C$42</f>
        <v>1.1945565169336926E-2</v>
      </c>
    </row>
    <row r="21" spans="2:13" s="140" customFormat="1">
      <c r="B21" s="86" t="s">
        <v>2304</v>
      </c>
      <c r="C21" s="83" t="s">
        <v>2305</v>
      </c>
      <c r="D21" s="96" t="s">
        <v>30</v>
      </c>
      <c r="E21" s="83"/>
      <c r="F21" s="96" t="s">
        <v>1060</v>
      </c>
      <c r="G21" s="96" t="s">
        <v>180</v>
      </c>
      <c r="H21" s="93">
        <v>6992.5099999999984</v>
      </c>
      <c r="I21" s="93">
        <v>110963.77589999999</v>
      </c>
      <c r="J21" s="93">
        <v>28181.26065</v>
      </c>
      <c r="K21" s="94">
        <v>8.2500026251311517E-2</v>
      </c>
      <c r="L21" s="94">
        <v>3.076265653478448E-2</v>
      </c>
      <c r="M21" s="94">
        <f>J21/'סכום נכסי הקרן'!$C$42</f>
        <v>4.0580793156790116E-4</v>
      </c>
    </row>
    <row r="22" spans="2:13" s="140" customFormat="1">
      <c r="B22" s="86" t="s">
        <v>2306</v>
      </c>
      <c r="C22" s="83">
        <v>3610</v>
      </c>
      <c r="D22" s="96" t="s">
        <v>30</v>
      </c>
      <c r="E22" s="83"/>
      <c r="F22" s="96" t="s">
        <v>1060</v>
      </c>
      <c r="G22" s="96" t="s">
        <v>180</v>
      </c>
      <c r="H22" s="93">
        <v>667731</v>
      </c>
      <c r="I22" s="93">
        <v>477.98070000000001</v>
      </c>
      <c r="J22" s="93">
        <v>11591.983130000001</v>
      </c>
      <c r="K22" s="94">
        <v>9.7750042394568928E-2</v>
      </c>
      <c r="L22" s="94">
        <v>1.2653805662352651E-2</v>
      </c>
      <c r="M22" s="94">
        <f>J22/'סכום נכסי הקרן'!$C$42</f>
        <v>1.6692364316765599E-4</v>
      </c>
    </row>
    <row r="23" spans="2:13" s="140" customFormat="1">
      <c r="B23" s="86" t="s">
        <v>2307</v>
      </c>
      <c r="C23" s="83">
        <v>6824</v>
      </c>
      <c r="D23" s="96" t="s">
        <v>30</v>
      </c>
      <c r="E23" s="83"/>
      <c r="F23" s="96" t="s">
        <v>1060</v>
      </c>
      <c r="G23" s="96" t="s">
        <v>180</v>
      </c>
      <c r="H23" s="93">
        <v>288716.50999999995</v>
      </c>
      <c r="I23" s="93">
        <v>9242.4130000000005</v>
      </c>
      <c r="J23" s="93">
        <v>96917.640010000003</v>
      </c>
      <c r="K23" s="132">
        <v>0.17152168959033556</v>
      </c>
      <c r="L23" s="94">
        <v>0.10579526972969239</v>
      </c>
      <c r="M23" s="94">
        <f>J23/'סכום נכסי הקרן'!$C$42</f>
        <v>1.3956063752208531E-3</v>
      </c>
    </row>
    <row r="24" spans="2:13" s="140" customFormat="1">
      <c r="B24" s="86" t="s">
        <v>2308</v>
      </c>
      <c r="C24" s="83" t="s">
        <v>2309</v>
      </c>
      <c r="D24" s="96" t="s">
        <v>30</v>
      </c>
      <c r="E24" s="83"/>
      <c r="F24" s="96" t="s">
        <v>1060</v>
      </c>
      <c r="G24" s="96" t="s">
        <v>180</v>
      </c>
      <c r="H24" s="93">
        <v>2714666.32</v>
      </c>
      <c r="I24" s="93">
        <v>299.87169999999998</v>
      </c>
      <c r="J24" s="93">
        <v>29566.35426</v>
      </c>
      <c r="K24" s="94">
        <v>9.1384243580929767E-2</v>
      </c>
      <c r="L24" s="94">
        <v>3.2274624346378983E-2</v>
      </c>
      <c r="M24" s="94">
        <f>J24/'סכום נכסי הקרן'!$C$42</f>
        <v>4.2575317035202975E-4</v>
      </c>
    </row>
    <row r="25" spans="2:13" s="140" customFormat="1">
      <c r="B25" s="86" t="s">
        <v>2310</v>
      </c>
      <c r="C25" s="83" t="s">
        <v>2311</v>
      </c>
      <c r="D25" s="96" t="s">
        <v>30</v>
      </c>
      <c r="E25" s="83"/>
      <c r="F25" s="96" t="s">
        <v>1060</v>
      </c>
      <c r="G25" s="96" t="s">
        <v>180</v>
      </c>
      <c r="H25" s="93">
        <v>7044888.3399999999</v>
      </c>
      <c r="I25" s="93">
        <v>115.71510000000001</v>
      </c>
      <c r="J25" s="93">
        <v>29608.062449999998</v>
      </c>
      <c r="K25" s="94">
        <v>0.16311887032288921</v>
      </c>
      <c r="L25" s="94">
        <v>3.2320152995348683E-2</v>
      </c>
      <c r="M25" s="94">
        <f>J25/'סכום נכסי הקרן'!$C$42</f>
        <v>4.2635376499978338E-4</v>
      </c>
    </row>
    <row r="26" spans="2:13" s="140" customFormat="1">
      <c r="B26" s="86" t="s">
        <v>2312</v>
      </c>
      <c r="C26" s="83" t="s">
        <v>2313</v>
      </c>
      <c r="D26" s="96" t="s">
        <v>30</v>
      </c>
      <c r="E26" s="83"/>
      <c r="F26" s="96" t="s">
        <v>1060</v>
      </c>
      <c r="G26" s="96" t="s">
        <v>180</v>
      </c>
      <c r="H26" s="93">
        <v>5108.59</v>
      </c>
      <c r="I26" s="93">
        <v>0</v>
      </c>
      <c r="J26" s="93">
        <v>0</v>
      </c>
      <c r="K26" s="94">
        <v>9.8000036448426919E-2</v>
      </c>
      <c r="L26" s="94">
        <v>0</v>
      </c>
      <c r="M26" s="132">
        <f>J26/'סכום נכסי הקרן'!$C$42</f>
        <v>0</v>
      </c>
    </row>
    <row r="27" spans="2:13" s="140" customFormat="1">
      <c r="B27" s="86" t="s">
        <v>2314</v>
      </c>
      <c r="C27" s="83">
        <v>2994</v>
      </c>
      <c r="D27" s="96" t="s">
        <v>30</v>
      </c>
      <c r="E27" s="83"/>
      <c r="F27" s="96" t="s">
        <v>1060</v>
      </c>
      <c r="G27" s="96" t="s">
        <v>182</v>
      </c>
      <c r="H27" s="93">
        <v>26021.29</v>
      </c>
      <c r="I27" s="93">
        <v>20619.7251</v>
      </c>
      <c r="J27" s="93">
        <v>21881.657389999997</v>
      </c>
      <c r="K27" s="94">
        <v>4.8157996146292813E-2</v>
      </c>
      <c r="L27" s="94">
        <v>2.3886011312996336E-2</v>
      </c>
      <c r="M27" s="94">
        <f>J27/'סכום נכסי הקרן'!$C$42</f>
        <v>3.1509414128048875E-4</v>
      </c>
    </row>
    <row r="28" spans="2:13" s="140" customFormat="1">
      <c r="B28" s="86" t="s">
        <v>2315</v>
      </c>
      <c r="C28" s="83" t="s">
        <v>2316</v>
      </c>
      <c r="D28" s="96" t="s">
        <v>30</v>
      </c>
      <c r="E28" s="83"/>
      <c r="F28" s="96" t="s">
        <v>1060</v>
      </c>
      <c r="G28" s="96" t="s">
        <v>182</v>
      </c>
      <c r="H28" s="93">
        <v>1381.85</v>
      </c>
      <c r="I28" s="93">
        <v>94077.189599999998</v>
      </c>
      <c r="J28" s="93">
        <v>5301.6778199999999</v>
      </c>
      <c r="K28" s="94">
        <v>4.6645402785593169E-2</v>
      </c>
      <c r="L28" s="94">
        <v>5.7873100802800651E-3</v>
      </c>
      <c r="M28" s="94">
        <f>J28/'סכום נכסי הקרן'!$C$42</f>
        <v>7.6343742627199302E-5</v>
      </c>
    </row>
    <row r="29" spans="2:13" s="140" customFormat="1">
      <c r="B29" s="86" t="s">
        <v>3469</v>
      </c>
      <c r="C29" s="83">
        <v>4654</v>
      </c>
      <c r="D29" s="96" t="s">
        <v>30</v>
      </c>
      <c r="E29" s="83"/>
      <c r="F29" s="96" t="s">
        <v>1060</v>
      </c>
      <c r="G29" s="96" t="s">
        <v>183</v>
      </c>
      <c r="H29" s="93">
        <v>2914010</v>
      </c>
      <c r="I29" s="93">
        <v>497.35860000000002</v>
      </c>
      <c r="J29" s="93">
        <v>68589.947289999996</v>
      </c>
      <c r="K29" s="94">
        <v>0.29499999999999998</v>
      </c>
      <c r="L29" s="94">
        <v>7.4872767986738073E-2</v>
      </c>
      <c r="M29" s="94">
        <f>J29/'סכום נכסי הקרן'!$C$42</f>
        <v>9.876898333895602E-4</v>
      </c>
    </row>
    <row r="30" spans="2:13" s="140" customFormat="1">
      <c r="B30" s="86" t="s">
        <v>2317</v>
      </c>
      <c r="C30" s="83" t="s">
        <v>2318</v>
      </c>
      <c r="D30" s="96" t="s">
        <v>30</v>
      </c>
      <c r="E30" s="83"/>
      <c r="F30" s="96" t="s">
        <v>1060</v>
      </c>
      <c r="G30" s="96" t="s">
        <v>180</v>
      </c>
      <c r="H30" s="93">
        <v>416.45</v>
      </c>
      <c r="I30" s="93">
        <v>0</v>
      </c>
      <c r="J30" s="93">
        <v>0</v>
      </c>
      <c r="K30" s="94">
        <v>7.8675270536569322E-3</v>
      </c>
      <c r="L30" s="94">
        <v>0</v>
      </c>
      <c r="M30" s="132">
        <f>J30/'סכום נכסי הקרן'!$C$42</f>
        <v>0</v>
      </c>
    </row>
    <row r="31" spans="2:13" s="140" customFormat="1">
      <c r="B31" s="86" t="s">
        <v>2319</v>
      </c>
      <c r="C31" s="83" t="s">
        <v>2320</v>
      </c>
      <c r="D31" s="96" t="s">
        <v>30</v>
      </c>
      <c r="E31" s="83"/>
      <c r="F31" s="96" t="s">
        <v>1060</v>
      </c>
      <c r="G31" s="96" t="s">
        <v>182</v>
      </c>
      <c r="H31" s="93">
        <v>3355.13</v>
      </c>
      <c r="I31" s="93">
        <v>44.707700000000003</v>
      </c>
      <c r="J31" s="93">
        <v>6.1173000000000002</v>
      </c>
      <c r="K31" s="94">
        <v>9.8000000000000004E-2</v>
      </c>
      <c r="L31" s="94">
        <v>6.6776430322763831E-6</v>
      </c>
      <c r="M31" s="94">
        <f>J31/'סכום נכסי הקרן'!$C$42</f>
        <v>8.8088637716081795E-8</v>
      </c>
    </row>
    <row r="32" spans="2:13" s="140" customFormat="1">
      <c r="B32" s="86" t="s">
        <v>2321</v>
      </c>
      <c r="C32" s="83">
        <v>5771</v>
      </c>
      <c r="D32" s="96" t="s">
        <v>30</v>
      </c>
      <c r="E32" s="83"/>
      <c r="F32" s="96" t="s">
        <v>1060</v>
      </c>
      <c r="G32" s="96" t="s">
        <v>182</v>
      </c>
      <c r="H32" s="93">
        <v>17336562.280000001</v>
      </c>
      <c r="I32" s="93">
        <v>105.7985</v>
      </c>
      <c r="J32" s="93">
        <v>74801.621899999998</v>
      </c>
      <c r="K32" s="94">
        <v>0.16681058112498567</v>
      </c>
      <c r="L32" s="94">
        <v>8.1653430317870215E-2</v>
      </c>
      <c r="M32" s="94">
        <f>J32/'סכום נכסי הקרן'!$C$42</f>
        <v>1.0771374580492096E-3</v>
      </c>
    </row>
    <row r="33" spans="2:13" s="140" customFormat="1">
      <c r="B33" s="86" t="s">
        <v>2322</v>
      </c>
      <c r="C33" s="83" t="s">
        <v>2323</v>
      </c>
      <c r="D33" s="96" t="s">
        <v>30</v>
      </c>
      <c r="E33" s="83"/>
      <c r="F33" s="96" t="s">
        <v>1060</v>
      </c>
      <c r="G33" s="96" t="s">
        <v>180</v>
      </c>
      <c r="H33" s="93">
        <v>373590</v>
      </c>
      <c r="I33" s="93">
        <v>397.72309999999999</v>
      </c>
      <c r="J33" s="93">
        <v>5396.62075</v>
      </c>
      <c r="K33" s="94">
        <v>0.10395392896767011</v>
      </c>
      <c r="L33" s="94">
        <v>5.8909497570947388E-3</v>
      </c>
      <c r="M33" s="94">
        <f>J33/'סכום נכסי הקרן'!$C$42</f>
        <v>7.7710913333961005E-5</v>
      </c>
    </row>
    <row r="34" spans="2:13" s="140" customFormat="1">
      <c r="B34" s="86" t="s">
        <v>2324</v>
      </c>
      <c r="C34" s="83" t="s">
        <v>2325</v>
      </c>
      <c r="D34" s="96" t="s">
        <v>30</v>
      </c>
      <c r="E34" s="83"/>
      <c r="F34" s="96" t="s">
        <v>958</v>
      </c>
      <c r="G34" s="96" t="s">
        <v>180</v>
      </c>
      <c r="H34" s="93">
        <v>89660</v>
      </c>
      <c r="I34" s="93">
        <v>1E-4</v>
      </c>
      <c r="J34" s="93">
        <v>3.3E-4</v>
      </c>
      <c r="K34" s="94">
        <v>3.1001587076563476E-3</v>
      </c>
      <c r="L34" s="94">
        <v>3.6022791111294298E-10</v>
      </c>
      <c r="M34" s="94">
        <f>J34/'סכום נכסי הקרן'!$C$42</f>
        <v>4.7519739830165259E-12</v>
      </c>
    </row>
    <row r="35" spans="2:13" s="140" customFormat="1">
      <c r="B35" s="86" t="s">
        <v>2326</v>
      </c>
      <c r="C35" s="83">
        <v>7021</v>
      </c>
      <c r="D35" s="96" t="s">
        <v>30</v>
      </c>
      <c r="E35" s="83"/>
      <c r="F35" s="96" t="s">
        <v>1060</v>
      </c>
      <c r="G35" s="96" t="s">
        <v>180</v>
      </c>
      <c r="H35" s="93">
        <v>390000</v>
      </c>
      <c r="I35" s="93">
        <v>47.636899999999997</v>
      </c>
      <c r="J35" s="93">
        <v>674.76715999999999</v>
      </c>
      <c r="K35" s="94">
        <v>1.9700000004697692E-2</v>
      </c>
      <c r="L35" s="94">
        <v>7.3657565010428177E-4</v>
      </c>
      <c r="M35" s="94">
        <f>J35/'סכום נכסי הקרן'!$C$42</f>
        <v>9.7165939057998461E-6</v>
      </c>
    </row>
    <row r="36" spans="2:13" s="140" customFormat="1">
      <c r="B36" s="86" t="s">
        <v>2327</v>
      </c>
      <c r="C36" s="83" t="s">
        <v>2328</v>
      </c>
      <c r="D36" s="96" t="s">
        <v>30</v>
      </c>
      <c r="E36" s="83"/>
      <c r="F36" s="96" t="s">
        <v>1060</v>
      </c>
      <c r="G36" s="96" t="s">
        <v>180</v>
      </c>
      <c r="H36" s="93">
        <v>2201731</v>
      </c>
      <c r="I36" s="93">
        <v>342.68880000000001</v>
      </c>
      <c r="J36" s="93">
        <v>27403.750680000001</v>
      </c>
      <c r="K36" s="94">
        <v>5.0064310267650111E-2</v>
      </c>
      <c r="L36" s="94">
        <v>2.9913926860958461E-2</v>
      </c>
      <c r="M36" s="94">
        <f>J36/'סכום נכסי הקרן'!$C$42</f>
        <v>3.9461184929827706E-4</v>
      </c>
    </row>
    <row r="37" spans="2:13" s="140" customFormat="1">
      <c r="B37" s="86" t="s">
        <v>2329</v>
      </c>
      <c r="C37" s="83">
        <v>7022</v>
      </c>
      <c r="D37" s="96" t="s">
        <v>30</v>
      </c>
      <c r="E37" s="83"/>
      <c r="F37" s="96" t="s">
        <v>1060</v>
      </c>
      <c r="G37" s="96" t="s">
        <v>180</v>
      </c>
      <c r="H37" s="93">
        <v>660000</v>
      </c>
      <c r="I37" s="93">
        <v>5.5235000000000003</v>
      </c>
      <c r="J37" s="93">
        <v>132.40492</v>
      </c>
      <c r="K37" s="94">
        <v>0.02</v>
      </c>
      <c r="L37" s="94">
        <v>1.445331750081101E-4</v>
      </c>
      <c r="M37" s="94">
        <f>J37/'סכום נכסי הקרן'!$C$42</f>
        <v>1.9066204092829832E-6</v>
      </c>
    </row>
    <row r="38" spans="2:13" s="140" customFormat="1">
      <c r="B38" s="86" t="s">
        <v>2330</v>
      </c>
      <c r="C38" s="83">
        <v>4637</v>
      </c>
      <c r="D38" s="96" t="s">
        <v>30</v>
      </c>
      <c r="E38" s="83"/>
      <c r="F38" s="96" t="s">
        <v>1060</v>
      </c>
      <c r="G38" s="96" t="s">
        <v>183</v>
      </c>
      <c r="H38" s="93">
        <v>10641724</v>
      </c>
      <c r="I38" s="93">
        <v>51.076500000000003</v>
      </c>
      <c r="J38" s="93">
        <v>25723.669450000001</v>
      </c>
      <c r="K38" s="94">
        <v>8.3339258415954326E-2</v>
      </c>
      <c r="L38" s="94">
        <v>2.8079950642828266E-2</v>
      </c>
      <c r="M38" s="94">
        <f>J38/'סכום נכסי הקרן'!$C$42</f>
        <v>3.7041881204277885E-4</v>
      </c>
    </row>
    <row r="39" spans="2:13" s="140" customFormat="1">
      <c r="B39" s="86" t="s">
        <v>2331</v>
      </c>
      <c r="C39" s="83" t="s">
        <v>2332</v>
      </c>
      <c r="D39" s="96" t="s">
        <v>30</v>
      </c>
      <c r="E39" s="83"/>
      <c r="F39" s="96" t="s">
        <v>1060</v>
      </c>
      <c r="G39" s="96" t="s">
        <v>180</v>
      </c>
      <c r="H39" s="93">
        <v>126925.97</v>
      </c>
      <c r="I39" s="93">
        <v>10623.663500000001</v>
      </c>
      <c r="J39" s="93">
        <v>48974.571280000004</v>
      </c>
      <c r="K39" s="94">
        <v>0.15237212016192656</v>
      </c>
      <c r="L39" s="94">
        <v>5.3460628817716162E-2</v>
      </c>
      <c r="M39" s="94">
        <f>J39/'סכום נכסי הקרן'!$C$42</f>
        <v>7.0522996530893449E-4</v>
      </c>
    </row>
    <row r="40" spans="2:13" s="140" customFormat="1">
      <c r="B40" s="86" t="s">
        <v>2333</v>
      </c>
      <c r="C40" s="83" t="s">
        <v>2334</v>
      </c>
      <c r="D40" s="96" t="s">
        <v>30</v>
      </c>
      <c r="E40" s="83"/>
      <c r="F40" s="96" t="s">
        <v>1060</v>
      </c>
      <c r="G40" s="96" t="s">
        <v>182</v>
      </c>
      <c r="H40" s="93">
        <v>18198263.740000002</v>
      </c>
      <c r="I40" s="93">
        <v>104.9843</v>
      </c>
      <c r="J40" s="93">
        <v>77915.315210000001</v>
      </c>
      <c r="K40" s="94">
        <v>0.32622285152829772</v>
      </c>
      <c r="L40" s="94">
        <v>8.505233709637823E-2</v>
      </c>
      <c r="M40" s="94">
        <f>J40/'סכום נכסי הקרן'!$C$42</f>
        <v>1.121974396231672E-3</v>
      </c>
    </row>
    <row r="41" spans="2:13" s="140" customFormat="1">
      <c r="B41" s="86" t="s">
        <v>2335</v>
      </c>
      <c r="C41" s="83">
        <v>5691</v>
      </c>
      <c r="D41" s="96" t="s">
        <v>30</v>
      </c>
      <c r="E41" s="83"/>
      <c r="F41" s="96" t="s">
        <v>1060</v>
      </c>
      <c r="G41" s="96" t="s">
        <v>180</v>
      </c>
      <c r="H41" s="93">
        <v>15141360.220000001</v>
      </c>
      <c r="I41" s="93">
        <v>102.3364</v>
      </c>
      <c r="J41" s="93">
        <v>56278.286640000006</v>
      </c>
      <c r="K41" s="94">
        <v>0.17236275969971204</v>
      </c>
      <c r="L41" s="94">
        <v>6.1433362537401968E-2</v>
      </c>
      <c r="M41" s="94">
        <f>J41/'סכום נכסי הקרן'!$C$42</f>
        <v>8.1040289067280775E-4</v>
      </c>
    </row>
    <row r="42" spans="2:13" s="140" customFormat="1">
      <c r="B42" s="86" t="s">
        <v>2336</v>
      </c>
      <c r="C42" s="83">
        <v>6629</v>
      </c>
      <c r="D42" s="96" t="s">
        <v>30</v>
      </c>
      <c r="E42" s="83"/>
      <c r="F42" s="96" t="s">
        <v>1060</v>
      </c>
      <c r="G42" s="96" t="s">
        <v>183</v>
      </c>
      <c r="H42" s="93">
        <v>222113.01</v>
      </c>
      <c r="I42" s="93">
        <v>9696.1769000000004</v>
      </c>
      <c r="J42" s="93">
        <v>101923.50015000001</v>
      </c>
      <c r="K42" s="94">
        <v>0.32760030973451326</v>
      </c>
      <c r="L42" s="94">
        <v>0.11125966531016435</v>
      </c>
      <c r="M42" s="94">
        <f>J42/'סכום נכסי הקרן'!$C$42</f>
        <v>1.4676903665781242E-3</v>
      </c>
    </row>
    <row r="43" spans="2:13" s="140" customFormat="1">
      <c r="B43" s="86" t="s">
        <v>2337</v>
      </c>
      <c r="C43" s="83">
        <v>3865</v>
      </c>
      <c r="D43" s="96" t="s">
        <v>30</v>
      </c>
      <c r="E43" s="83"/>
      <c r="F43" s="96" t="s">
        <v>1060</v>
      </c>
      <c r="G43" s="96" t="s">
        <v>180</v>
      </c>
      <c r="H43" s="93">
        <v>342654</v>
      </c>
      <c r="I43" s="93">
        <v>438.62169999999998</v>
      </c>
      <c r="J43" s="93">
        <v>5458.7318399999995</v>
      </c>
      <c r="K43" s="94">
        <v>7.9229139736482351E-2</v>
      </c>
      <c r="L43" s="94">
        <v>5.9587502062088231E-3</v>
      </c>
      <c r="M43" s="94">
        <f>J43/'סכום נכסי הקרן'!$C$42</f>
        <v>7.8605308133163404E-5</v>
      </c>
    </row>
    <row r="44" spans="2:13" s="140" customFormat="1">
      <c r="B44" s="86" t="s">
        <v>2338</v>
      </c>
      <c r="C44" s="83">
        <v>7024</v>
      </c>
      <c r="D44" s="96" t="s">
        <v>30</v>
      </c>
      <c r="E44" s="83"/>
      <c r="F44" s="96" t="s">
        <v>1060</v>
      </c>
      <c r="G44" s="96" t="s">
        <v>180</v>
      </c>
      <c r="H44" s="93">
        <v>170000</v>
      </c>
      <c r="I44" s="93">
        <v>142.51750000000001</v>
      </c>
      <c r="J44" s="93">
        <v>879.96005000000002</v>
      </c>
      <c r="K44" s="94">
        <v>0.02</v>
      </c>
      <c r="L44" s="94">
        <v>9.6056415355860877E-4</v>
      </c>
      <c r="M44" s="94">
        <f>J44/'סכום נכסי הקרן'!$C$42</f>
        <v>1.2671355344527033E-5</v>
      </c>
    </row>
    <row r="45" spans="2:13" s="140" customFormat="1">
      <c r="B45" s="86" t="s">
        <v>2339</v>
      </c>
      <c r="C45" s="83" t="s">
        <v>2340</v>
      </c>
      <c r="D45" s="96" t="s">
        <v>30</v>
      </c>
      <c r="E45" s="83"/>
      <c r="F45" s="96" t="s">
        <v>1060</v>
      </c>
      <c r="G45" s="96" t="s">
        <v>180</v>
      </c>
      <c r="H45" s="93">
        <v>1214.26</v>
      </c>
      <c r="I45" s="93">
        <v>132573.6067</v>
      </c>
      <c r="J45" s="93">
        <v>5846.7338200000004</v>
      </c>
      <c r="K45" s="94">
        <v>9.8000222753458738E-2</v>
      </c>
      <c r="L45" s="94">
        <v>6.3822930630666602E-3</v>
      </c>
      <c r="M45" s="94">
        <f>J45/'סכום נכסי הקרן'!$C$42</f>
        <v>8.4192506055341901E-5</v>
      </c>
    </row>
    <row r="46" spans="2:13" s="140" customFormat="1">
      <c r="B46" s="86" t="s">
        <v>2341</v>
      </c>
      <c r="C46" s="83">
        <v>4811</v>
      </c>
      <c r="D46" s="96" t="s">
        <v>30</v>
      </c>
      <c r="E46" s="83"/>
      <c r="F46" s="96" t="s">
        <v>1060</v>
      </c>
      <c r="G46" s="96" t="s">
        <v>180</v>
      </c>
      <c r="H46" s="93">
        <v>3122675</v>
      </c>
      <c r="I46" s="93">
        <v>168.63839999999999</v>
      </c>
      <c r="J46" s="93">
        <v>19126.217909999999</v>
      </c>
      <c r="K46" s="94">
        <v>0.16121001876925656</v>
      </c>
      <c r="L46" s="94">
        <v>2.0878174318818964E-2</v>
      </c>
      <c r="M46" s="94">
        <f>J46/'סכום נכסי הקרן'!$C$42</f>
        <v>2.7541603000552943E-4</v>
      </c>
    </row>
    <row r="47" spans="2:13" s="140" customFormat="1">
      <c r="B47" s="86" t="s">
        <v>2342</v>
      </c>
      <c r="C47" s="83">
        <v>5356</v>
      </c>
      <c r="D47" s="96" t="s">
        <v>30</v>
      </c>
      <c r="E47" s="83"/>
      <c r="F47" s="96" t="s">
        <v>1060</v>
      </c>
      <c r="G47" s="96" t="s">
        <v>180</v>
      </c>
      <c r="H47" s="93">
        <v>4336504</v>
      </c>
      <c r="I47" s="93">
        <v>311.1943</v>
      </c>
      <c r="J47" s="93">
        <v>49013.670239999985</v>
      </c>
      <c r="K47" s="94">
        <v>0.18299065699980757</v>
      </c>
      <c r="L47" s="94">
        <v>5.3503309231920648E-2</v>
      </c>
      <c r="M47" s="94">
        <f>J47/'סכום נכסי הקרן'!$C$42</f>
        <v>7.0579298725039787E-4</v>
      </c>
    </row>
    <row r="48" spans="2:13" s="140" customFormat="1">
      <c r="B48" s="86" t="s">
        <v>2343</v>
      </c>
      <c r="C48" s="83" t="s">
        <v>2344</v>
      </c>
      <c r="D48" s="96" t="s">
        <v>30</v>
      </c>
      <c r="E48" s="83"/>
      <c r="F48" s="96" t="s">
        <v>1060</v>
      </c>
      <c r="G48" s="96" t="s">
        <v>180</v>
      </c>
      <c r="H48" s="93">
        <v>10271659.799999999</v>
      </c>
      <c r="I48" s="93">
        <v>102.8319</v>
      </c>
      <c r="J48" s="93">
        <v>38363.155920000005</v>
      </c>
      <c r="K48" s="94">
        <v>0.27757457935803076</v>
      </c>
      <c r="L48" s="94">
        <v>4.1877210668974957E-2</v>
      </c>
      <c r="M48" s="94">
        <f>J48/'סכום נכסי הקרן'!$C$42</f>
        <v>5.5242642072195886E-4</v>
      </c>
    </row>
    <row r="49" spans="2:13" s="140" customFormat="1">
      <c r="B49" s="86" t="s">
        <v>2345</v>
      </c>
      <c r="C49" s="83">
        <v>5511</v>
      </c>
      <c r="D49" s="96" t="s">
        <v>30</v>
      </c>
      <c r="E49" s="83"/>
      <c r="F49" s="96" t="s">
        <v>1144</v>
      </c>
      <c r="G49" s="96" t="s">
        <v>183</v>
      </c>
      <c r="H49" s="93">
        <v>4009.44</v>
      </c>
      <c r="I49" s="93">
        <v>0</v>
      </c>
      <c r="J49" s="93">
        <v>0</v>
      </c>
      <c r="K49" s="94">
        <v>4.1632660181448219E-2</v>
      </c>
      <c r="L49" s="94">
        <v>0</v>
      </c>
      <c r="M49" s="132">
        <f>J49/'סכום נכסי הקרן'!$C$42</f>
        <v>0</v>
      </c>
    </row>
    <row r="50" spans="2:13" s="140" customFormat="1">
      <c r="B50" s="145"/>
    </row>
    <row r="51" spans="2:13">
      <c r="C51" s="1"/>
      <c r="D51" s="1"/>
      <c r="E51" s="1"/>
    </row>
    <row r="52" spans="2:13">
      <c r="C52" s="1"/>
      <c r="D52" s="1"/>
      <c r="E52" s="1"/>
    </row>
    <row r="53" spans="2:13">
      <c r="B53" s="98" t="s">
        <v>275</v>
      </c>
      <c r="C53" s="1"/>
      <c r="D53" s="1"/>
      <c r="E53" s="1"/>
    </row>
    <row r="54" spans="2:13">
      <c r="B54" s="98" t="s">
        <v>131</v>
      </c>
      <c r="C54" s="1"/>
      <c r="D54" s="1"/>
      <c r="E54" s="1"/>
    </row>
    <row r="55" spans="2:13">
      <c r="B55" s="98" t="s">
        <v>257</v>
      </c>
      <c r="C55" s="1"/>
      <c r="D55" s="1"/>
      <c r="E55" s="1"/>
    </row>
    <row r="56" spans="2:13">
      <c r="B56" s="98" t="s">
        <v>265</v>
      </c>
      <c r="C56" s="1"/>
      <c r="D56" s="1"/>
      <c r="E56" s="1"/>
    </row>
    <row r="57" spans="2:13">
      <c r="C57" s="1"/>
      <c r="D57" s="1"/>
      <c r="E57" s="1"/>
    </row>
    <row r="58" spans="2:13">
      <c r="C58" s="1"/>
      <c r="D58" s="1"/>
      <c r="E58" s="1"/>
    </row>
    <row r="59" spans="2:13">
      <c r="C59" s="1"/>
      <c r="D59" s="1"/>
      <c r="E59" s="1"/>
    </row>
    <row r="60" spans="2:13">
      <c r="C60" s="1"/>
      <c r="D60" s="1"/>
      <c r="E60" s="1"/>
    </row>
    <row r="61" spans="2:13">
      <c r="C61" s="1"/>
      <c r="D61" s="1"/>
      <c r="E61" s="1"/>
    </row>
    <row r="62" spans="2:13">
      <c r="C62" s="1"/>
      <c r="D62" s="1"/>
      <c r="E62" s="1"/>
    </row>
    <row r="63" spans="2:13">
      <c r="C63" s="1"/>
      <c r="D63" s="1"/>
      <c r="E63" s="1"/>
    </row>
    <row r="64" spans="2:13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3"/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5" type="noConversion"/>
  <dataValidations count="1">
    <dataValidation allowBlank="1" showInputMessage="1" showErrorMessage="1" sqref="V21:XFD24 A1:B1048576 C5:C1048576 D1:N1048576 O21:T24 O25:XFD1048576 O1:XFD20"/>
  </dataValidations>
  <pageMargins left="0" right="0" top="0.5" bottom="0.5" header="0" footer="0.25"/>
  <pageSetup paperSize="9" scale="5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F637"/>
  <sheetViews>
    <sheetView rightToLeft="1" zoomScale="90" zoomScaleNormal="90" workbookViewId="0">
      <selection activeCell="C175" sqref="C175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41.7109375" style="2" bestFit="1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7" width="11.85546875" style="1" bestFit="1" customWidth="1"/>
    <col min="8" max="8" width="13.140625" style="1" bestFit="1" customWidth="1"/>
    <col min="9" max="9" width="16.140625" style="1" bestFit="1" customWidth="1"/>
    <col min="10" max="10" width="9.140625" style="1" bestFit="1" customWidth="1"/>
    <col min="11" max="11" width="9" style="1" bestFit="1" customWidth="1"/>
    <col min="12" max="19" width="5.7109375" style="1" customWidth="1"/>
    <col min="20" max="16384" width="9.140625" style="1"/>
  </cols>
  <sheetData>
    <row r="1" spans="2:32">
      <c r="B1" s="56" t="s">
        <v>196</v>
      </c>
      <c r="C1" s="77" t="s" vm="1">
        <v>276</v>
      </c>
    </row>
    <row r="2" spans="2:32">
      <c r="B2" s="56" t="s">
        <v>195</v>
      </c>
      <c r="C2" s="77" t="s">
        <v>277</v>
      </c>
    </row>
    <row r="3" spans="2:32">
      <c r="B3" s="56" t="s">
        <v>197</v>
      </c>
      <c r="C3" s="77" t="s">
        <v>278</v>
      </c>
    </row>
    <row r="4" spans="2:32">
      <c r="B4" s="56" t="s">
        <v>198</v>
      </c>
      <c r="C4" s="77" t="s">
        <v>279</v>
      </c>
    </row>
    <row r="6" spans="2:32" ht="26.25" customHeight="1">
      <c r="B6" s="215" t="s">
        <v>227</v>
      </c>
      <c r="C6" s="216"/>
      <c r="D6" s="216"/>
      <c r="E6" s="216"/>
      <c r="F6" s="216"/>
      <c r="G6" s="216"/>
      <c r="H6" s="216"/>
      <c r="I6" s="216"/>
      <c r="J6" s="216"/>
      <c r="K6" s="217"/>
    </row>
    <row r="7" spans="2:32" ht="26.25" customHeight="1">
      <c r="B7" s="215" t="s">
        <v>115</v>
      </c>
      <c r="C7" s="216"/>
      <c r="D7" s="216"/>
      <c r="E7" s="216"/>
      <c r="F7" s="216"/>
      <c r="G7" s="216"/>
      <c r="H7" s="216"/>
      <c r="I7" s="216"/>
      <c r="J7" s="216"/>
      <c r="K7" s="217"/>
    </row>
    <row r="8" spans="2:32" s="3" customFormat="1" ht="78.75">
      <c r="B8" s="22" t="s">
        <v>135</v>
      </c>
      <c r="C8" s="30" t="s">
        <v>52</v>
      </c>
      <c r="D8" s="30" t="s">
        <v>120</v>
      </c>
      <c r="E8" s="30" t="s">
        <v>121</v>
      </c>
      <c r="F8" s="30" t="s">
        <v>259</v>
      </c>
      <c r="G8" s="30" t="s">
        <v>258</v>
      </c>
      <c r="H8" s="30" t="s">
        <v>129</v>
      </c>
      <c r="I8" s="30" t="s">
        <v>67</v>
      </c>
      <c r="J8" s="30" t="s">
        <v>199</v>
      </c>
      <c r="K8" s="31" t="s">
        <v>201</v>
      </c>
      <c r="AF8" s="1"/>
    </row>
    <row r="9" spans="2:32" s="3" customFormat="1" ht="21" customHeight="1">
      <c r="B9" s="15"/>
      <c r="C9" s="16"/>
      <c r="D9" s="16"/>
      <c r="E9" s="32" t="s">
        <v>22</v>
      </c>
      <c r="F9" s="32" t="s">
        <v>266</v>
      </c>
      <c r="G9" s="32"/>
      <c r="H9" s="32" t="s">
        <v>262</v>
      </c>
      <c r="I9" s="32" t="s">
        <v>20</v>
      </c>
      <c r="J9" s="32" t="s">
        <v>20</v>
      </c>
      <c r="K9" s="33" t="s">
        <v>20</v>
      </c>
      <c r="AF9" s="1"/>
    </row>
    <row r="10" spans="2:32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AF10" s="1"/>
    </row>
    <row r="11" spans="2:32" s="143" customFormat="1" ht="18" customHeight="1">
      <c r="B11" s="78" t="s">
        <v>2346</v>
      </c>
      <c r="C11" s="79"/>
      <c r="D11" s="79"/>
      <c r="E11" s="79"/>
      <c r="F11" s="87"/>
      <c r="G11" s="89"/>
      <c r="H11" s="87">
        <v>2415692.1104200012</v>
      </c>
      <c r="I11" s="79"/>
      <c r="J11" s="88">
        <v>1</v>
      </c>
      <c r="K11" s="88">
        <f>H11/'סכום נכסי הקרן'!$C$42</f>
        <v>3.4785775938467059E-2</v>
      </c>
      <c r="AF11" s="140"/>
    </row>
    <row r="12" spans="2:32" s="140" customFormat="1" ht="21" customHeight="1">
      <c r="B12" s="80" t="s">
        <v>2347</v>
      </c>
      <c r="C12" s="81"/>
      <c r="D12" s="81"/>
      <c r="E12" s="81"/>
      <c r="F12" s="90"/>
      <c r="G12" s="92"/>
      <c r="H12" s="90">
        <v>351444.55038000003</v>
      </c>
      <c r="I12" s="81"/>
      <c r="J12" s="91">
        <v>0.1454839997465143</v>
      </c>
      <c r="K12" s="91">
        <f>H12/'סכום נכסי הקרן'!$C$42</f>
        <v>5.0607738178142445E-3</v>
      </c>
    </row>
    <row r="13" spans="2:32" s="140" customFormat="1">
      <c r="B13" s="101" t="s">
        <v>247</v>
      </c>
      <c r="C13" s="81"/>
      <c r="D13" s="81"/>
      <c r="E13" s="81"/>
      <c r="F13" s="90"/>
      <c r="G13" s="92"/>
      <c r="H13" s="90">
        <v>79279.985119999998</v>
      </c>
      <c r="I13" s="81"/>
      <c r="J13" s="91">
        <v>3.2818745724270335E-2</v>
      </c>
      <c r="K13" s="91">
        <f>H13/'סכום נכסי הקרן'!$C$42</f>
        <v>1.1416255353459918E-3</v>
      </c>
    </row>
    <row r="14" spans="2:32" s="140" customFormat="1">
      <c r="B14" s="86" t="s">
        <v>2348</v>
      </c>
      <c r="C14" s="83">
        <v>5224</v>
      </c>
      <c r="D14" s="96" t="s">
        <v>180</v>
      </c>
      <c r="E14" s="105">
        <v>40802</v>
      </c>
      <c r="F14" s="93">
        <v>6502880.5999999996</v>
      </c>
      <c r="G14" s="95">
        <v>138.60149999999999</v>
      </c>
      <c r="H14" s="93">
        <v>32735.54306</v>
      </c>
      <c r="I14" s="94">
        <v>0.10290296354158364</v>
      </c>
      <c r="J14" s="94">
        <v>1.355120667853176E-2</v>
      </c>
      <c r="K14" s="94">
        <f>H14/'סכום נכסי הקרן'!$C$42</f>
        <v>4.713892392152642E-4</v>
      </c>
    </row>
    <row r="15" spans="2:32" s="140" customFormat="1">
      <c r="B15" s="86" t="s">
        <v>2349</v>
      </c>
      <c r="C15" s="83">
        <v>5039</v>
      </c>
      <c r="D15" s="96" t="s">
        <v>180</v>
      </c>
      <c r="E15" s="105">
        <v>39182</v>
      </c>
      <c r="F15" s="93">
        <v>3512431</v>
      </c>
      <c r="G15" s="95">
        <v>132.2894</v>
      </c>
      <c r="H15" s="93">
        <v>16876.356399999997</v>
      </c>
      <c r="I15" s="94">
        <v>2.0100502512562814E-2</v>
      </c>
      <c r="J15" s="94">
        <v>6.986137151835054E-3</v>
      </c>
      <c r="K15" s="94">
        <f>H15/'סכום נכסי הקרן'!$C$42</f>
        <v>2.430182016391346E-4</v>
      </c>
    </row>
    <row r="16" spans="2:32" s="140" customFormat="1">
      <c r="B16" s="86" t="s">
        <v>2350</v>
      </c>
      <c r="C16" s="83">
        <v>5028</v>
      </c>
      <c r="D16" s="96" t="s">
        <v>180</v>
      </c>
      <c r="E16" s="105">
        <v>39349</v>
      </c>
      <c r="F16" s="93">
        <v>1669667.85</v>
      </c>
      <c r="G16" s="95">
        <v>145.96100000000001</v>
      </c>
      <c r="H16" s="93">
        <v>8851.416009999999</v>
      </c>
      <c r="I16" s="94">
        <v>0.1</v>
      </c>
      <c r="J16" s="94">
        <v>3.6641325158200972E-3</v>
      </c>
      <c r="K16" s="94">
        <f>H16/'סכום נכסי הקרן'!$C$42</f>
        <v>1.2745969270416951E-4</v>
      </c>
    </row>
    <row r="17" spans="2:11" s="140" customFormat="1">
      <c r="B17" s="86" t="s">
        <v>2351</v>
      </c>
      <c r="C17" s="83">
        <v>5074</v>
      </c>
      <c r="D17" s="96" t="s">
        <v>180</v>
      </c>
      <c r="E17" s="105">
        <v>38925</v>
      </c>
      <c r="F17" s="93">
        <v>1220443</v>
      </c>
      <c r="G17" s="95">
        <v>38.592599999999997</v>
      </c>
      <c r="H17" s="93">
        <v>1710.6745100000001</v>
      </c>
      <c r="I17" s="94">
        <v>1.7623785060317403E-2</v>
      </c>
      <c r="J17" s="94">
        <v>7.0815088670491864E-4</v>
      </c>
      <c r="K17" s="94">
        <f>H17/'סכום נכסי הקרן'!$C$42</f>
        <v>2.4633578075544071E-5</v>
      </c>
    </row>
    <row r="18" spans="2:11" s="140" customFormat="1">
      <c r="B18" s="86" t="s">
        <v>2352</v>
      </c>
      <c r="C18" s="83">
        <v>5277</v>
      </c>
      <c r="D18" s="96" t="s">
        <v>180</v>
      </c>
      <c r="E18" s="105">
        <v>42545</v>
      </c>
      <c r="F18" s="93">
        <v>2484403.09</v>
      </c>
      <c r="G18" s="95">
        <v>105.6622</v>
      </c>
      <c r="H18" s="93">
        <v>9534.27225</v>
      </c>
      <c r="I18" s="94">
        <v>3.3833333333333326E-2</v>
      </c>
      <c r="J18" s="94">
        <v>3.9468077114936375E-3</v>
      </c>
      <c r="K18" s="94">
        <f>H18/'סכום נכסי הקרן'!$C$42</f>
        <v>1.3729276872423161E-4</v>
      </c>
    </row>
    <row r="19" spans="2:11" s="140" customFormat="1">
      <c r="B19" s="86" t="s">
        <v>2353</v>
      </c>
      <c r="C19" s="83">
        <v>5123</v>
      </c>
      <c r="D19" s="96" t="s">
        <v>180</v>
      </c>
      <c r="E19" s="105">
        <v>40668</v>
      </c>
      <c r="F19" s="93">
        <v>1918108.48</v>
      </c>
      <c r="G19" s="95">
        <v>81.344300000000004</v>
      </c>
      <c r="H19" s="93">
        <v>5666.90762</v>
      </c>
      <c r="I19" s="94">
        <v>9.45945945945946E-3</v>
      </c>
      <c r="J19" s="94">
        <v>2.3458732988181721E-3</v>
      </c>
      <c r="K19" s="94">
        <f>H19/'סכום נכסי הקרן'!$C$42</f>
        <v>8.1603022952721508E-5</v>
      </c>
    </row>
    <row r="20" spans="2:11" s="140" customFormat="1">
      <c r="B20" s="86" t="s">
        <v>2354</v>
      </c>
      <c r="C20" s="83">
        <v>2162</v>
      </c>
      <c r="D20" s="96" t="s">
        <v>180</v>
      </c>
      <c r="E20" s="105">
        <v>38495</v>
      </c>
      <c r="F20" s="93">
        <v>895491</v>
      </c>
      <c r="G20" s="95">
        <v>11.2964</v>
      </c>
      <c r="H20" s="93">
        <v>367.40676000000002</v>
      </c>
      <c r="I20" s="94">
        <v>5.7574501404817832E-3</v>
      </c>
      <c r="J20" s="94">
        <v>1.5209171666174018E-4</v>
      </c>
      <c r="K20" s="94">
        <f>H20/'סכום נכסי הקרן'!$C$42</f>
        <v>5.2906283778921118E-6</v>
      </c>
    </row>
    <row r="21" spans="2:11" s="140" customFormat="1">
      <c r="B21" s="86" t="s">
        <v>2355</v>
      </c>
      <c r="C21" s="83">
        <v>5226</v>
      </c>
      <c r="D21" s="96" t="s">
        <v>181</v>
      </c>
      <c r="E21" s="105">
        <v>40941</v>
      </c>
      <c r="F21" s="93">
        <v>4002384.49</v>
      </c>
      <c r="G21" s="95">
        <v>75.549800000000005</v>
      </c>
      <c r="H21" s="93">
        <v>3023.7934799999998</v>
      </c>
      <c r="I21" s="94">
        <v>6.4444439999999992E-2</v>
      </c>
      <c r="J21" s="94">
        <v>1.2517296666065081E-3</v>
      </c>
      <c r="K21" s="94">
        <f>H21/'סכום נכסי הקרן'!$C$42</f>
        <v>4.3542387718106058E-5</v>
      </c>
    </row>
    <row r="22" spans="2:11" s="140" customFormat="1" ht="16.5" customHeight="1">
      <c r="B22" s="86" t="s">
        <v>2356</v>
      </c>
      <c r="C22" s="83">
        <v>5260</v>
      </c>
      <c r="D22" s="96" t="s">
        <v>181</v>
      </c>
      <c r="E22" s="105">
        <v>42295</v>
      </c>
      <c r="F22" s="93">
        <v>616937.93999999994</v>
      </c>
      <c r="G22" s="95">
        <v>83.252300000000005</v>
      </c>
      <c r="H22" s="93">
        <v>513.61503000000005</v>
      </c>
      <c r="I22" s="94">
        <v>6.4444439999999992E-2</v>
      </c>
      <c r="J22" s="94">
        <v>2.1261609779844875E-4</v>
      </c>
      <c r="K22" s="94">
        <f>H22/'סכום נכסי הקרן'!$C$42</f>
        <v>7.3960159389280381E-6</v>
      </c>
    </row>
    <row r="23" spans="2:11" s="140" customFormat="1" ht="16.5" customHeight="1">
      <c r="B23" s="82"/>
      <c r="C23" s="83"/>
      <c r="D23" s="83"/>
      <c r="E23" s="83"/>
      <c r="F23" s="93"/>
      <c r="G23" s="95"/>
      <c r="H23" s="83"/>
      <c r="I23" s="83"/>
      <c r="J23" s="94"/>
      <c r="K23" s="83"/>
    </row>
    <row r="24" spans="2:11" s="144" customFormat="1" ht="16.5" customHeight="1">
      <c r="B24" s="123" t="s">
        <v>250</v>
      </c>
      <c r="C24" s="124"/>
      <c r="D24" s="124"/>
      <c r="E24" s="124"/>
      <c r="F24" s="125"/>
      <c r="G24" s="127"/>
      <c r="H24" s="125">
        <v>24921.804050000002</v>
      </c>
      <c r="I24" s="124"/>
      <c r="J24" s="126">
        <v>1.0316630973997347E-2</v>
      </c>
      <c r="K24" s="126">
        <f>H24/'סכום נכסי הקרן'!$C$42</f>
        <v>3.5887201350132087E-4</v>
      </c>
    </row>
    <row r="25" spans="2:11" s="140" customFormat="1">
      <c r="B25" s="86" t="s">
        <v>2357</v>
      </c>
      <c r="C25" s="83">
        <v>5265</v>
      </c>
      <c r="D25" s="96" t="s">
        <v>181</v>
      </c>
      <c r="E25" s="105">
        <v>42185</v>
      </c>
      <c r="F25" s="93">
        <v>24271876.030000001</v>
      </c>
      <c r="G25" s="95">
        <v>102.6777</v>
      </c>
      <c r="H25" s="93">
        <v>24921.804050000002</v>
      </c>
      <c r="I25" s="94">
        <v>5.1162790697674418E-2</v>
      </c>
      <c r="J25" s="94">
        <v>1.0316630973997347E-2</v>
      </c>
      <c r="K25" s="94">
        <f>H25/'סכום נכסי הקרן'!$C$42</f>
        <v>3.5887201350132087E-4</v>
      </c>
    </row>
    <row r="26" spans="2:11" s="140" customFormat="1">
      <c r="B26" s="82"/>
      <c r="C26" s="83"/>
      <c r="D26" s="83"/>
      <c r="E26" s="83"/>
      <c r="F26" s="93"/>
      <c r="G26" s="95"/>
      <c r="H26" s="83"/>
      <c r="I26" s="83"/>
      <c r="J26" s="94"/>
      <c r="K26" s="83"/>
    </row>
    <row r="27" spans="2:11" s="140" customFormat="1">
      <c r="B27" s="101" t="s">
        <v>251</v>
      </c>
      <c r="C27" s="81"/>
      <c r="D27" s="81"/>
      <c r="E27" s="81"/>
      <c r="F27" s="90"/>
      <c r="G27" s="92"/>
      <c r="H27" s="90">
        <v>247242.76120999994</v>
      </c>
      <c r="I27" s="81"/>
      <c r="J27" s="91">
        <v>0.10234862304824657</v>
      </c>
      <c r="K27" s="91">
        <f>H27/'סכום נכסי הקרן'!$C$42</f>
        <v>3.560276268966931E-3</v>
      </c>
    </row>
    <row r="28" spans="2:11" s="140" customFormat="1">
      <c r="B28" s="86" t="s">
        <v>2358</v>
      </c>
      <c r="C28" s="83">
        <v>5271</v>
      </c>
      <c r="D28" s="96" t="s">
        <v>180</v>
      </c>
      <c r="E28" s="105">
        <v>42368</v>
      </c>
      <c r="F28" s="93">
        <v>5608888.6200000001</v>
      </c>
      <c r="G28" s="95">
        <v>91.789100000000005</v>
      </c>
      <c r="H28" s="93">
        <v>18698.801350000002</v>
      </c>
      <c r="I28" s="94">
        <v>9.7020626432391135E-2</v>
      </c>
      <c r="J28" s="94">
        <v>7.7405565342302494E-3</v>
      </c>
      <c r="K28" s="94">
        <f>H28/'סכום נכסי הקרן'!$C$42</f>
        <v>2.6926126523877059E-4</v>
      </c>
    </row>
    <row r="29" spans="2:11" s="140" customFormat="1">
      <c r="B29" s="86" t="s">
        <v>2359</v>
      </c>
      <c r="C29" s="83">
        <v>5272</v>
      </c>
      <c r="D29" s="96" t="s">
        <v>180</v>
      </c>
      <c r="E29" s="105">
        <v>42572</v>
      </c>
      <c r="F29" s="93">
        <v>4310591.38</v>
      </c>
      <c r="G29" s="95">
        <v>98.234099999999998</v>
      </c>
      <c r="H29" s="93">
        <v>15379.59737</v>
      </c>
      <c r="I29" s="94">
        <v>1.1681818181818182E-2</v>
      </c>
      <c r="J29" s="94">
        <v>6.3665387255522586E-3</v>
      </c>
      <c r="K29" s="94">
        <f>H29/'סכום נכסי הקרן'!$C$42</f>
        <v>2.2146498961063448E-4</v>
      </c>
    </row>
    <row r="30" spans="2:11" s="140" customFormat="1">
      <c r="B30" s="86" t="s">
        <v>2360</v>
      </c>
      <c r="C30" s="83">
        <v>5072</v>
      </c>
      <c r="D30" s="96" t="s">
        <v>180</v>
      </c>
      <c r="E30" s="105">
        <v>38644</v>
      </c>
      <c r="F30" s="93">
        <v>1938383</v>
      </c>
      <c r="G30" s="95">
        <v>22.718399999999999</v>
      </c>
      <c r="H30" s="93">
        <v>1599.42239</v>
      </c>
      <c r="I30" s="94">
        <v>1.3644705513143262E-2</v>
      </c>
      <c r="J30" s="94">
        <v>6.6209695478200588E-4</v>
      </c>
      <c r="K30" s="94">
        <f>H30/'סכום נכסי הקרן'!$C$42</f>
        <v>2.3031556318588215E-5</v>
      </c>
    </row>
    <row r="31" spans="2:11" s="140" customFormat="1">
      <c r="B31" s="86" t="s">
        <v>2361</v>
      </c>
      <c r="C31" s="83">
        <v>5084</v>
      </c>
      <c r="D31" s="96" t="s">
        <v>180</v>
      </c>
      <c r="E31" s="105">
        <v>39456</v>
      </c>
      <c r="F31" s="93">
        <v>2430946</v>
      </c>
      <c r="G31" s="95">
        <v>43.633800000000001</v>
      </c>
      <c r="H31" s="93">
        <v>3852.51368</v>
      </c>
      <c r="I31" s="94">
        <v>5.8964002476488107E-3</v>
      </c>
      <c r="J31" s="94">
        <v>1.5947867128357628E-3</v>
      </c>
      <c r="K31" s="94">
        <f>H31/'סכום נכסי הקרן'!$C$42</f>
        <v>5.5475893262349254E-5</v>
      </c>
    </row>
    <row r="32" spans="2:11" s="140" customFormat="1">
      <c r="B32" s="86" t="s">
        <v>2362</v>
      </c>
      <c r="C32" s="83">
        <v>5099</v>
      </c>
      <c r="D32" s="96" t="s">
        <v>180</v>
      </c>
      <c r="E32" s="105">
        <v>39762</v>
      </c>
      <c r="F32" s="93">
        <v>3720536.41</v>
      </c>
      <c r="G32" s="95">
        <v>79.2393</v>
      </c>
      <c r="H32" s="93">
        <v>10707.597300000001</v>
      </c>
      <c r="I32" s="94">
        <v>4.5509570662710365E-2</v>
      </c>
      <c r="J32" s="94">
        <v>4.4325173948340374E-3</v>
      </c>
      <c r="K32" s="94">
        <f>H32/'סכום נכסי הקרן'!$C$42</f>
        <v>1.5418855694005455E-4</v>
      </c>
    </row>
    <row r="33" spans="2:11" s="140" customFormat="1">
      <c r="B33" s="86" t="s">
        <v>2363</v>
      </c>
      <c r="C33" s="83">
        <v>5228</v>
      </c>
      <c r="D33" s="96" t="s">
        <v>180</v>
      </c>
      <c r="E33" s="105">
        <v>41086</v>
      </c>
      <c r="F33" s="93">
        <v>2790000</v>
      </c>
      <c r="G33" s="95">
        <v>114.514</v>
      </c>
      <c r="H33" s="93">
        <v>11604.02426</v>
      </c>
      <c r="I33" s="94">
        <v>1.1320754716981131E-2</v>
      </c>
      <c r="J33" s="94">
        <v>4.8036023340666872E-3</v>
      </c>
      <c r="K33" s="94">
        <f>H33/'סכום נכסי הקרן'!$C$42</f>
        <v>1.670970344903412E-4</v>
      </c>
    </row>
    <row r="34" spans="2:11" s="140" customFormat="1">
      <c r="B34" s="86" t="s">
        <v>2364</v>
      </c>
      <c r="C34" s="83">
        <v>50431</v>
      </c>
      <c r="D34" s="96" t="s">
        <v>180</v>
      </c>
      <c r="E34" s="105">
        <v>41508</v>
      </c>
      <c r="F34" s="93">
        <v>1925000</v>
      </c>
      <c r="G34" s="95">
        <v>42.130899999999997</v>
      </c>
      <c r="H34" s="93">
        <v>2945.6240200000002</v>
      </c>
      <c r="I34" s="94">
        <v>6.3969703948210124E-2</v>
      </c>
      <c r="J34" s="94">
        <v>1.2193706339041126E-3</v>
      </c>
      <c r="K34" s="94">
        <f>H34/'סכום נכסי הקרן'!$C$42</f>
        <v>4.2416753656935005E-5</v>
      </c>
    </row>
    <row r="35" spans="2:11" s="140" customFormat="1">
      <c r="B35" s="86" t="s">
        <v>2365</v>
      </c>
      <c r="C35" s="83">
        <v>5323</v>
      </c>
      <c r="D35" s="96" t="s">
        <v>181</v>
      </c>
      <c r="E35" s="105">
        <v>43191</v>
      </c>
      <c r="F35" s="93">
        <v>616.26</v>
      </c>
      <c r="G35" s="95">
        <v>1565464</v>
      </c>
      <c r="H35" s="93">
        <v>9647.32618</v>
      </c>
      <c r="I35" s="94">
        <v>7.7928790624999994E-2</v>
      </c>
      <c r="J35" s="94">
        <v>3.9936075207542407E-3</v>
      </c>
      <c r="K35" s="94">
        <f>H35/'סכום נכסי הקרן'!$C$42</f>
        <v>1.3892073640313395E-4</v>
      </c>
    </row>
    <row r="36" spans="2:11" s="140" customFormat="1">
      <c r="B36" s="86" t="s">
        <v>2366</v>
      </c>
      <c r="C36" s="83">
        <v>5322</v>
      </c>
      <c r="D36" s="96" t="s">
        <v>182</v>
      </c>
      <c r="E36" s="105">
        <v>43191</v>
      </c>
      <c r="F36" s="93">
        <v>7006753.9299999997</v>
      </c>
      <c r="G36" s="95">
        <v>105.372</v>
      </c>
      <c r="H36" s="93">
        <v>30109.989819999995</v>
      </c>
      <c r="I36" s="94">
        <v>7.7923996239999987E-2</v>
      </c>
      <c r="J36" s="94">
        <v>1.2464332557167213E-2</v>
      </c>
      <c r="K36" s="94">
        <f>H36/'סכום נכסי הקרן'!$C$42</f>
        <v>4.3358147955615883E-4</v>
      </c>
    </row>
    <row r="37" spans="2:11" s="140" customFormat="1">
      <c r="B37" s="86" t="s">
        <v>2367</v>
      </c>
      <c r="C37" s="83">
        <v>5259</v>
      </c>
      <c r="D37" s="96" t="s">
        <v>181</v>
      </c>
      <c r="E37" s="105">
        <v>42094</v>
      </c>
      <c r="F37" s="93">
        <v>14938402.82</v>
      </c>
      <c r="G37" s="95">
        <v>103.021</v>
      </c>
      <c r="H37" s="93">
        <v>15389.69197</v>
      </c>
      <c r="I37" s="94">
        <v>2.5336755999999998E-2</v>
      </c>
      <c r="J37" s="94">
        <v>6.3707174865609388E-3</v>
      </c>
      <c r="K37" s="94">
        <f>H37/'סכום נכסי הקרן'!$C$42</f>
        <v>2.2161035105478286E-4</v>
      </c>
    </row>
    <row r="38" spans="2:11" s="140" customFormat="1">
      <c r="B38" s="86" t="s">
        <v>2368</v>
      </c>
      <c r="C38" s="83">
        <v>5279</v>
      </c>
      <c r="D38" s="96" t="s">
        <v>181</v>
      </c>
      <c r="E38" s="105">
        <v>42589</v>
      </c>
      <c r="F38" s="93">
        <v>14364101.449999999</v>
      </c>
      <c r="G38" s="95">
        <v>103.664</v>
      </c>
      <c r="H38" s="93">
        <v>14890.40213</v>
      </c>
      <c r="I38" s="94">
        <v>3.2386492489951339E-2</v>
      </c>
      <c r="J38" s="94">
        <v>6.1640314449721411E-3</v>
      </c>
      <c r="K38" s="94">
        <f>H38/'סכום נכסי הקרן'!$C$42</f>
        <v>2.1442061672246625E-4</v>
      </c>
    </row>
    <row r="39" spans="2:11" s="140" customFormat="1">
      <c r="B39" s="86" t="s">
        <v>2369</v>
      </c>
      <c r="C39" s="83">
        <v>5067</v>
      </c>
      <c r="D39" s="96" t="s">
        <v>180</v>
      </c>
      <c r="E39" s="105">
        <v>38727</v>
      </c>
      <c r="F39" s="93">
        <v>2149426.58</v>
      </c>
      <c r="G39" s="95">
        <v>49.491199999999999</v>
      </c>
      <c r="H39" s="93">
        <v>3863.6381000000001</v>
      </c>
      <c r="I39" s="94">
        <v>5.4199562790193494E-2</v>
      </c>
      <c r="J39" s="94">
        <v>1.5993917781717032E-3</v>
      </c>
      <c r="K39" s="94">
        <f>H39/'סכום נכסי הקרן'!$C$42</f>
        <v>5.5636084033307277E-5</v>
      </c>
    </row>
    <row r="40" spans="2:11" s="140" customFormat="1">
      <c r="B40" s="86" t="s">
        <v>2370</v>
      </c>
      <c r="C40" s="83">
        <v>5081</v>
      </c>
      <c r="D40" s="96" t="s">
        <v>180</v>
      </c>
      <c r="E40" s="105">
        <v>39379</v>
      </c>
      <c r="F40" s="93">
        <v>3039184</v>
      </c>
      <c r="G40" s="95">
        <v>47.127400000000002</v>
      </c>
      <c r="H40" s="93">
        <v>5202.0714699999999</v>
      </c>
      <c r="I40" s="94">
        <v>2.5000000000000001E-2</v>
      </c>
      <c r="J40" s="94">
        <v>2.153449708082024E-3</v>
      </c>
      <c r="K40" s="94">
        <f>H40/'סכום נכסי הקרן'!$C$42</f>
        <v>7.4909419040098584E-5</v>
      </c>
    </row>
    <row r="41" spans="2:11" s="140" customFormat="1">
      <c r="B41" s="86" t="s">
        <v>2371</v>
      </c>
      <c r="C41" s="83">
        <v>5078</v>
      </c>
      <c r="D41" s="96" t="s">
        <v>180</v>
      </c>
      <c r="E41" s="105">
        <v>39080</v>
      </c>
      <c r="F41" s="93">
        <v>7462294.5599999996</v>
      </c>
      <c r="G41" s="95">
        <v>50.954000000000001</v>
      </c>
      <c r="H41" s="93">
        <v>13810.090050000001</v>
      </c>
      <c r="I41" s="94">
        <v>8.5387029288702926E-2</v>
      </c>
      <c r="J41" s="94">
        <v>5.7168254143111505E-3</v>
      </c>
      <c r="K41" s="94">
        <f>H41/'סכום נכסי הקרן'!$C$42</f>
        <v>1.988642079415618E-4</v>
      </c>
    </row>
    <row r="42" spans="2:11" s="140" customFormat="1">
      <c r="B42" s="86" t="s">
        <v>2372</v>
      </c>
      <c r="C42" s="83">
        <v>5289</v>
      </c>
      <c r="D42" s="96" t="s">
        <v>180</v>
      </c>
      <c r="E42" s="105">
        <v>42747</v>
      </c>
      <c r="F42" s="93">
        <v>1776267.74</v>
      </c>
      <c r="G42" s="95">
        <v>116.6431</v>
      </c>
      <c r="H42" s="93">
        <v>7525.1181299999998</v>
      </c>
      <c r="I42" s="94">
        <v>4.8904761904761902E-2</v>
      </c>
      <c r="J42" s="94">
        <v>3.1150981938222479E-3</v>
      </c>
      <c r="K42" s="94">
        <f>H42/'סכום נכסי הקרן'!$C$42</f>
        <v>1.0836110779662415E-4</v>
      </c>
    </row>
    <row r="43" spans="2:11" s="140" customFormat="1">
      <c r="B43" s="86" t="s">
        <v>2373</v>
      </c>
      <c r="C43" s="83">
        <v>5230</v>
      </c>
      <c r="D43" s="96" t="s">
        <v>180</v>
      </c>
      <c r="E43" s="105">
        <v>40372</v>
      </c>
      <c r="F43" s="93">
        <v>4230763.08</v>
      </c>
      <c r="G43" s="95">
        <v>98.980999999999995</v>
      </c>
      <c r="H43" s="93">
        <v>15209.55061</v>
      </c>
      <c r="I43" s="94">
        <v>4.573170731707317E-2</v>
      </c>
      <c r="J43" s="94">
        <v>6.296146162167832E-3</v>
      </c>
      <c r="K43" s="94">
        <f>H43/'סכום נכסי הקרן'!$C$42</f>
        <v>2.1901632967300948E-4</v>
      </c>
    </row>
    <row r="44" spans="2:11" s="140" customFormat="1">
      <c r="B44" s="86" t="s">
        <v>2374</v>
      </c>
      <c r="C44" s="83">
        <v>5049</v>
      </c>
      <c r="D44" s="96" t="s">
        <v>180</v>
      </c>
      <c r="E44" s="105">
        <v>38721</v>
      </c>
      <c r="F44" s="93">
        <v>1313941.82</v>
      </c>
      <c r="G44" s="95">
        <v>0.3528</v>
      </c>
      <c r="H44" s="93">
        <v>16.836470000000002</v>
      </c>
      <c r="I44" s="94">
        <v>2.2484587837064411E-2</v>
      </c>
      <c r="J44" s="94">
        <v>6.9696257761394729E-6</v>
      </c>
      <c r="K44" s="94">
        <f>H44/'סכום נכסי הקרן'!$C$42</f>
        <v>2.4244384062375231E-7</v>
      </c>
    </row>
    <row r="45" spans="2:11" s="140" customFormat="1">
      <c r="B45" s="86" t="s">
        <v>2375</v>
      </c>
      <c r="C45" s="83">
        <v>5047</v>
      </c>
      <c r="D45" s="96" t="s">
        <v>180</v>
      </c>
      <c r="E45" s="105">
        <v>38176</v>
      </c>
      <c r="F45" s="93">
        <v>6341868.7599999998</v>
      </c>
      <c r="G45" s="95">
        <v>13.2319</v>
      </c>
      <c r="H45" s="93">
        <v>3047.7918199999999</v>
      </c>
      <c r="I45" s="94">
        <v>4.8000000000000001E-2</v>
      </c>
      <c r="J45" s="94">
        <v>1.2616640203664447E-3</v>
      </c>
      <c r="K45" s="94">
        <f>H45/'סכום נכסי הקרן'!$C$42</f>
        <v>4.3887961922092681E-5</v>
      </c>
    </row>
    <row r="46" spans="2:11" s="140" customFormat="1">
      <c r="B46" s="86" t="s">
        <v>2376</v>
      </c>
      <c r="C46" s="83">
        <v>5256</v>
      </c>
      <c r="D46" s="96" t="s">
        <v>180</v>
      </c>
      <c r="E46" s="105">
        <v>41638</v>
      </c>
      <c r="F46" s="93">
        <v>6445228</v>
      </c>
      <c r="G46" s="95">
        <v>118.9554</v>
      </c>
      <c r="H46" s="93">
        <v>27846.350600000002</v>
      </c>
      <c r="I46" s="94">
        <v>2.7615053517973717E-2</v>
      </c>
      <c r="J46" s="94">
        <v>1.1527276377600345E-2</v>
      </c>
      <c r="K46" s="94">
        <f>H46/'סכום נכסי הקרן'!$C$42</f>
        <v>4.0098525325198977E-4</v>
      </c>
    </row>
    <row r="47" spans="2:11" s="140" customFormat="1">
      <c r="B47" s="86" t="s">
        <v>2377</v>
      </c>
      <c r="C47" s="83">
        <v>5310</v>
      </c>
      <c r="D47" s="96" t="s">
        <v>180</v>
      </c>
      <c r="E47" s="105">
        <v>43116</v>
      </c>
      <c r="F47" s="93">
        <v>2433555.9300000002</v>
      </c>
      <c r="G47" s="95">
        <v>98.396299999999997</v>
      </c>
      <c r="H47" s="93">
        <v>8696.9292999999998</v>
      </c>
      <c r="I47" s="94">
        <v>3.5113725490196077E-2</v>
      </c>
      <c r="J47" s="94">
        <v>3.6001811913389573E-3</v>
      </c>
      <c r="K47" s="94">
        <f>H47/'סכום נכסי הקרן'!$C$42</f>
        <v>1.2523509625980039E-4</v>
      </c>
    </row>
    <row r="48" spans="2:11" s="140" customFormat="1">
      <c r="B48" s="86" t="s">
        <v>2378</v>
      </c>
      <c r="C48" s="83">
        <v>5300</v>
      </c>
      <c r="D48" s="96" t="s">
        <v>180</v>
      </c>
      <c r="E48" s="105">
        <v>42936</v>
      </c>
      <c r="F48" s="93">
        <v>1111924.1599999999</v>
      </c>
      <c r="G48" s="95">
        <v>107.72929999999999</v>
      </c>
      <c r="H48" s="93">
        <v>4350.65697</v>
      </c>
      <c r="I48" s="94">
        <v>1.1666666818181818E-3</v>
      </c>
      <c r="J48" s="94">
        <v>1.8009981285419601E-3</v>
      </c>
      <c r="K48" s="94">
        <f>H48/'סכום נכסי הקרן'!$C$42</f>
        <v>6.2649117365059121E-5</v>
      </c>
    </row>
    <row r="49" spans="2:11" s="140" customFormat="1">
      <c r="B49" s="86" t="s">
        <v>2379</v>
      </c>
      <c r="C49" s="83">
        <v>5094</v>
      </c>
      <c r="D49" s="96" t="s">
        <v>180</v>
      </c>
      <c r="E49" s="105">
        <v>39717</v>
      </c>
      <c r="F49" s="93">
        <v>4491636</v>
      </c>
      <c r="G49" s="95">
        <v>17.5793</v>
      </c>
      <c r="H49" s="93">
        <v>2867.8205499999999</v>
      </c>
      <c r="I49" s="94">
        <v>3.0500079300206182E-2</v>
      </c>
      <c r="J49" s="94">
        <v>1.1871631064363538E-3</v>
      </c>
      <c r="K49" s="94">
        <f>H49/'סכום נכסי הקרן'!$C$42</f>
        <v>4.1296389822909527E-5</v>
      </c>
    </row>
    <row r="50" spans="2:11" s="140" customFormat="1">
      <c r="B50" s="86" t="s">
        <v>2380</v>
      </c>
      <c r="C50" s="83">
        <v>5221</v>
      </c>
      <c r="D50" s="96" t="s">
        <v>180</v>
      </c>
      <c r="E50" s="105">
        <v>41753</v>
      </c>
      <c r="F50" s="93">
        <v>1875000</v>
      </c>
      <c r="G50" s="95">
        <v>182.58420000000001</v>
      </c>
      <c r="H50" s="93">
        <v>12433.98402</v>
      </c>
      <c r="I50" s="94">
        <v>2.6417380522993687E-2</v>
      </c>
      <c r="J50" s="94">
        <v>5.1471725086017607E-3</v>
      </c>
      <c r="K50" s="94">
        <f>H50/'סכום נכסי הקרן'!$C$42</f>
        <v>1.7904838960085829E-4</v>
      </c>
    </row>
    <row r="51" spans="2:11" s="140" customFormat="1">
      <c r="B51" s="86" t="s">
        <v>2381</v>
      </c>
      <c r="C51" s="83">
        <v>5261</v>
      </c>
      <c r="D51" s="96" t="s">
        <v>180</v>
      </c>
      <c r="E51" s="105">
        <v>42037</v>
      </c>
      <c r="F51" s="93">
        <v>2786173</v>
      </c>
      <c r="G51" s="95">
        <v>74.578999999999994</v>
      </c>
      <c r="H51" s="93">
        <v>7546.9326500000006</v>
      </c>
      <c r="I51" s="94">
        <v>0.14000000000000001</v>
      </c>
      <c r="J51" s="94">
        <v>3.1241285333700342E-3</v>
      </c>
      <c r="K51" s="94">
        <f>H51/'סכום נכסי הקרן'!$C$42</f>
        <v>1.0867523516478172E-4</v>
      </c>
    </row>
    <row r="52" spans="2:11" s="140" customFormat="1">
      <c r="B52" s="82"/>
      <c r="C52" s="83"/>
      <c r="D52" s="83"/>
      <c r="E52" s="83"/>
      <c r="F52" s="93"/>
      <c r="G52" s="95"/>
      <c r="H52" s="83"/>
      <c r="I52" s="83"/>
      <c r="J52" s="94"/>
      <c r="K52" s="83"/>
    </row>
    <row r="53" spans="2:11" s="140" customFormat="1">
      <c r="B53" s="80" t="s">
        <v>2382</v>
      </c>
      <c r="C53" s="81"/>
      <c r="D53" s="81"/>
      <c r="E53" s="81"/>
      <c r="F53" s="90"/>
      <c r="G53" s="92"/>
      <c r="H53" s="90">
        <v>2064247.5600399999</v>
      </c>
      <c r="I53" s="81"/>
      <c r="J53" s="91">
        <v>0.85451600025348518</v>
      </c>
      <c r="K53" s="91">
        <f>H53/'סכום נכסי הקרן'!$C$42</f>
        <v>2.9725002120652797E-2</v>
      </c>
    </row>
    <row r="54" spans="2:11" s="140" customFormat="1">
      <c r="B54" s="101" t="s">
        <v>247</v>
      </c>
      <c r="C54" s="81"/>
      <c r="D54" s="81"/>
      <c r="E54" s="81"/>
      <c r="F54" s="90"/>
      <c r="G54" s="92"/>
      <c r="H54" s="90">
        <v>91865.216239999994</v>
      </c>
      <c r="I54" s="81"/>
      <c r="J54" s="91">
        <v>3.8028528488271617E-2</v>
      </c>
      <c r="K54" s="91">
        <f>H54/'סכום נכסי הקרן'!$C$42</f>
        <v>1.3228518712626279E-3</v>
      </c>
    </row>
    <row r="55" spans="2:11" s="140" customFormat="1">
      <c r="B55" s="86" t="s">
        <v>2383</v>
      </c>
      <c r="C55" s="83">
        <v>5295</v>
      </c>
      <c r="D55" s="96" t="s">
        <v>180</v>
      </c>
      <c r="E55" s="105">
        <v>43003</v>
      </c>
      <c r="F55" s="93">
        <v>3664940.9</v>
      </c>
      <c r="G55" s="95">
        <v>98.464699999999993</v>
      </c>
      <c r="H55" s="93">
        <v>13106.700579999999</v>
      </c>
      <c r="I55" s="94">
        <v>1.0692190956265427E-2</v>
      </c>
      <c r="J55" s="94">
        <v>5.4256502819480662E-3</v>
      </c>
      <c r="K55" s="94">
        <f>H55/'סכום נכסי הקרן'!$C$42</f>
        <v>1.8873545502832607E-4</v>
      </c>
    </row>
    <row r="56" spans="2:11" s="140" customFormat="1">
      <c r="B56" s="86" t="s">
        <v>2384</v>
      </c>
      <c r="C56" s="83">
        <v>5086</v>
      </c>
      <c r="D56" s="96" t="s">
        <v>180</v>
      </c>
      <c r="E56" s="105">
        <v>39532</v>
      </c>
      <c r="F56" s="93">
        <v>979961</v>
      </c>
      <c r="G56" s="95">
        <v>43.177599999999998</v>
      </c>
      <c r="H56" s="93">
        <v>1536.7850600000002</v>
      </c>
      <c r="I56" s="94">
        <v>1.3333333333333334E-2</v>
      </c>
      <c r="J56" s="94">
        <v>6.3616760321861089E-4</v>
      </c>
      <c r="K56" s="94">
        <f>H56/'סכום נכסי הקרן'!$C$42</f>
        <v>2.2129583704874214E-5</v>
      </c>
    </row>
    <row r="57" spans="2:11" s="140" customFormat="1">
      <c r="B57" s="86" t="s">
        <v>2385</v>
      </c>
      <c r="C57" s="83">
        <v>5122</v>
      </c>
      <c r="D57" s="96" t="s">
        <v>180</v>
      </c>
      <c r="E57" s="105">
        <v>40653</v>
      </c>
      <c r="F57" s="93">
        <v>1487500</v>
      </c>
      <c r="G57" s="95">
        <v>120.97709999999999</v>
      </c>
      <c r="H57" s="93">
        <v>6535.9088000000002</v>
      </c>
      <c r="I57" s="94">
        <v>2.2969868936630184E-2</v>
      </c>
      <c r="J57" s="94">
        <v>2.7056050610951587E-3</v>
      </c>
      <c r="K57" s="94">
        <f>H57/'סכום נכסי הקרן'!$C$42</f>
        <v>9.4116571433238677E-5</v>
      </c>
    </row>
    <row r="58" spans="2:11" s="140" customFormat="1">
      <c r="B58" s="86" t="s">
        <v>2386</v>
      </c>
      <c r="C58" s="83">
        <v>5077</v>
      </c>
      <c r="D58" s="96" t="s">
        <v>180</v>
      </c>
      <c r="E58" s="105">
        <v>39041</v>
      </c>
      <c r="F58" s="93">
        <v>1938820</v>
      </c>
      <c r="G58" s="95">
        <v>120.4372</v>
      </c>
      <c r="H58" s="93">
        <v>8480.9398099999999</v>
      </c>
      <c r="I58" s="94">
        <v>1.8097909691430641E-2</v>
      </c>
      <c r="J58" s="94">
        <v>3.510770173656556E-3</v>
      </c>
      <c r="K58" s="94">
        <f>H58/'סכום נכסי הקרן'!$C$42</f>
        <v>1.2212486463227004E-4</v>
      </c>
    </row>
    <row r="59" spans="2:11" s="140" customFormat="1">
      <c r="B59" s="86" t="s">
        <v>2387</v>
      </c>
      <c r="C59" s="83">
        <v>4024</v>
      </c>
      <c r="D59" s="96" t="s">
        <v>182</v>
      </c>
      <c r="E59" s="105">
        <v>39223</v>
      </c>
      <c r="F59" s="93">
        <v>400683.15</v>
      </c>
      <c r="G59" s="95">
        <v>12.6107</v>
      </c>
      <c r="H59" s="93">
        <v>206.06716</v>
      </c>
      <c r="I59" s="94">
        <v>7.5668790088457951E-3</v>
      </c>
      <c r="J59" s="94">
        <v>8.5303569569622186E-5</v>
      </c>
      <c r="K59" s="94">
        <f>H59/'סכום נכסי הקרן'!$C$42</f>
        <v>2.9673508578003141E-6</v>
      </c>
    </row>
    <row r="60" spans="2:11" s="140" customFormat="1">
      <c r="B60" s="86" t="s">
        <v>2388</v>
      </c>
      <c r="C60" s="83">
        <v>5327</v>
      </c>
      <c r="D60" s="96" t="s">
        <v>180</v>
      </c>
      <c r="E60" s="105">
        <v>43348</v>
      </c>
      <c r="F60" s="93">
        <v>1194387.5199999998</v>
      </c>
      <c r="G60" s="95">
        <v>98.825400000000002</v>
      </c>
      <c r="H60" s="93">
        <v>4287.0610800000004</v>
      </c>
      <c r="I60" s="94">
        <v>2.2016349811726975E-2</v>
      </c>
      <c r="J60" s="94">
        <v>1.774671971443677E-3</v>
      </c>
      <c r="K60" s="94">
        <f>H60/'סכום נכסי הקרן'!$C$42</f>
        <v>6.1733341562917368E-5</v>
      </c>
    </row>
    <row r="61" spans="2:11" s="140" customFormat="1">
      <c r="B61" s="86" t="s">
        <v>2389</v>
      </c>
      <c r="C61" s="83">
        <v>5288</v>
      </c>
      <c r="D61" s="96" t="s">
        <v>180</v>
      </c>
      <c r="E61" s="105">
        <v>42768</v>
      </c>
      <c r="F61" s="93">
        <v>6601838.7600000016</v>
      </c>
      <c r="G61" s="95">
        <v>115.0979</v>
      </c>
      <c r="H61" s="93">
        <v>27598.034500000002</v>
      </c>
      <c r="I61" s="94">
        <v>2.7636363636363636E-2</v>
      </c>
      <c r="J61" s="94">
        <v>1.1424483435184835E-2</v>
      </c>
      <c r="K61" s="94">
        <f>H61/'סכום נכסי הקרן'!$C$42</f>
        <v>3.9740952098906817E-4</v>
      </c>
    </row>
    <row r="62" spans="2:11" s="140" customFormat="1">
      <c r="B62" s="86" t="s">
        <v>2390</v>
      </c>
      <c r="C62" s="83">
        <v>5333</v>
      </c>
      <c r="D62" s="96" t="s">
        <v>180</v>
      </c>
      <c r="E62" s="105">
        <v>43340</v>
      </c>
      <c r="F62" s="93">
        <v>1161357.94</v>
      </c>
      <c r="G62" s="95">
        <v>97.881900000000002</v>
      </c>
      <c r="H62" s="93">
        <v>4128.7095300000001</v>
      </c>
      <c r="I62" s="94">
        <v>9.4762389993731669E-2</v>
      </c>
      <c r="J62" s="94">
        <v>1.7091207576457941E-3</v>
      </c>
      <c r="K62" s="94">
        <f>H62/'סכום נכסי הקרן'!$C$42</f>
        <v>5.9453091727249658E-5</v>
      </c>
    </row>
    <row r="63" spans="2:11" s="140" customFormat="1">
      <c r="B63" s="86" t="s">
        <v>2391</v>
      </c>
      <c r="C63" s="83">
        <v>5275</v>
      </c>
      <c r="D63" s="96" t="s">
        <v>180</v>
      </c>
      <c r="E63" s="105">
        <v>42507</v>
      </c>
      <c r="F63" s="93">
        <v>7099400.0800000001</v>
      </c>
      <c r="G63" s="95">
        <v>100.7756</v>
      </c>
      <c r="H63" s="93">
        <v>25985.009719999998</v>
      </c>
      <c r="I63" s="94">
        <v>6.1600000000000002E-2</v>
      </c>
      <c r="J63" s="94">
        <v>1.0756755634509296E-2</v>
      </c>
      <c r="K63" s="94">
        <f>H63/'סכום נכסי הקרן'!$C$42</f>
        <v>3.7418209132688342E-4</v>
      </c>
    </row>
    <row r="64" spans="2:11" s="140" customFormat="1">
      <c r="B64" s="82"/>
      <c r="C64" s="83"/>
      <c r="D64" s="83"/>
      <c r="E64" s="83"/>
      <c r="F64" s="93"/>
      <c r="G64" s="95"/>
      <c r="H64" s="83"/>
      <c r="I64" s="83"/>
      <c r="J64" s="94"/>
      <c r="K64" s="83"/>
    </row>
    <row r="65" spans="2:11" s="144" customFormat="1">
      <c r="B65" s="123" t="s">
        <v>2392</v>
      </c>
      <c r="C65" s="124"/>
      <c r="D65" s="124"/>
      <c r="E65" s="124"/>
      <c r="F65" s="125"/>
      <c r="G65" s="127"/>
      <c r="H65" s="125">
        <v>37760.479329999995</v>
      </c>
      <c r="I65" s="124"/>
      <c r="J65" s="126">
        <v>1.5631329492331213E-2</v>
      </c>
      <c r="K65" s="126">
        <f>H65/'סכום נכסי הקרן'!$C$42</f>
        <v>5.4374792534058565E-4</v>
      </c>
    </row>
    <row r="66" spans="2:11" s="140" customFormat="1">
      <c r="B66" s="86" t="s">
        <v>2393</v>
      </c>
      <c r="C66" s="83" t="s">
        <v>2394</v>
      </c>
      <c r="D66" s="96" t="s">
        <v>183</v>
      </c>
      <c r="E66" s="105">
        <v>42268</v>
      </c>
      <c r="F66" s="93">
        <v>59482.73</v>
      </c>
      <c r="G66" s="95">
        <v>13400</v>
      </c>
      <c r="H66" s="93">
        <v>37722.066429999999</v>
      </c>
      <c r="I66" s="94">
        <v>1.9141595860418761E-2</v>
      </c>
      <c r="J66" s="94">
        <v>1.5615428086752951E-2</v>
      </c>
      <c r="K66" s="94">
        <f>H66/'סכום נכסי הקרן'!$C$42</f>
        <v>5.4319478260903356E-4</v>
      </c>
    </row>
    <row r="67" spans="2:11" s="140" customFormat="1">
      <c r="B67" s="86" t="s">
        <v>2395</v>
      </c>
      <c r="C67" s="83" t="s">
        <v>2396</v>
      </c>
      <c r="D67" s="96" t="s">
        <v>180</v>
      </c>
      <c r="E67" s="105">
        <v>38757</v>
      </c>
      <c r="F67" s="93">
        <v>20660.14</v>
      </c>
      <c r="G67" s="95">
        <v>1E-4</v>
      </c>
      <c r="H67" s="93">
        <v>7.0000000000000007E-5</v>
      </c>
      <c r="I67" s="94">
        <v>7.8114728471168398E-12</v>
      </c>
      <c r="J67" s="94">
        <v>2.8977202723003283E-11</v>
      </c>
      <c r="K67" s="94">
        <f>H67/'סכום נכסי הקרן'!$C$42</f>
        <v>1.0079944812459297E-12</v>
      </c>
    </row>
    <row r="68" spans="2:11" s="140" customFormat="1">
      <c r="B68" s="86" t="s">
        <v>2397</v>
      </c>
      <c r="C68" s="83" t="s">
        <v>2398</v>
      </c>
      <c r="D68" s="96" t="s">
        <v>180</v>
      </c>
      <c r="E68" s="105">
        <v>39496</v>
      </c>
      <c r="F68" s="93">
        <v>14.98</v>
      </c>
      <c r="G68" s="95">
        <v>70621</v>
      </c>
      <c r="H68" s="93">
        <v>38.41283</v>
      </c>
      <c r="I68" s="94">
        <v>8.9494501654163369E-4</v>
      </c>
      <c r="J68" s="94">
        <v>1.5901376601060886E-5</v>
      </c>
      <c r="K68" s="94">
        <f>H68/'סכום נכסי הקרן'!$C$42</f>
        <v>5.5314172355768691E-7</v>
      </c>
    </row>
    <row r="69" spans="2:11" s="140" customFormat="1">
      <c r="B69" s="82"/>
      <c r="C69" s="83"/>
      <c r="D69" s="83"/>
      <c r="E69" s="83"/>
      <c r="F69" s="93"/>
      <c r="G69" s="95"/>
      <c r="H69" s="83"/>
      <c r="I69" s="83"/>
      <c r="J69" s="94"/>
      <c r="K69" s="83"/>
    </row>
    <row r="70" spans="2:11" s="140" customFormat="1">
      <c r="B70" s="101" t="s">
        <v>250</v>
      </c>
      <c r="C70" s="81"/>
      <c r="D70" s="81"/>
      <c r="E70" s="81"/>
      <c r="F70" s="90"/>
      <c r="G70" s="92"/>
      <c r="H70" s="90">
        <v>251340.55385000011</v>
      </c>
      <c r="I70" s="81"/>
      <c r="J70" s="91">
        <v>0.10404494544890537</v>
      </c>
      <c r="K70" s="91">
        <f>H70/'סכום נכסי הקרן'!$C$42</f>
        <v>3.6192841599156501E-3</v>
      </c>
    </row>
    <row r="71" spans="2:11" s="140" customFormat="1">
      <c r="B71" s="86" t="s">
        <v>2399</v>
      </c>
      <c r="C71" s="83">
        <v>5264</v>
      </c>
      <c r="D71" s="96" t="s">
        <v>180</v>
      </c>
      <c r="E71" s="105">
        <v>42234</v>
      </c>
      <c r="F71" s="93">
        <v>14425775.939999999</v>
      </c>
      <c r="G71" s="95">
        <v>92.654799999999994</v>
      </c>
      <c r="H71" s="93">
        <v>48545.943429999999</v>
      </c>
      <c r="I71" s="94">
        <v>1.0462025316455696E-3</v>
      </c>
      <c r="J71" s="94">
        <v>2.0096080630722275E-2</v>
      </c>
      <c r="K71" s="94">
        <f>H71/'סכום נכסי הקרן'!$C$42</f>
        <v>6.9905775806167279E-4</v>
      </c>
    </row>
    <row r="72" spans="2:11" s="140" customFormat="1">
      <c r="B72" s="86" t="s">
        <v>2400</v>
      </c>
      <c r="C72" s="83">
        <v>5274</v>
      </c>
      <c r="D72" s="96" t="s">
        <v>180</v>
      </c>
      <c r="E72" s="105">
        <v>42472</v>
      </c>
      <c r="F72" s="93">
        <v>13972600.189999999</v>
      </c>
      <c r="G72" s="95">
        <v>100.10639999999999</v>
      </c>
      <c r="H72" s="93">
        <v>50802.48029</v>
      </c>
      <c r="I72" s="94">
        <v>1.8934666666666666E-3</v>
      </c>
      <c r="J72" s="94">
        <v>2.1030196717067264E-2</v>
      </c>
      <c r="K72" s="94">
        <f>H72/'סכום נכסי הקרן'!$C$42</f>
        <v>7.3155171094178742E-4</v>
      </c>
    </row>
    <row r="73" spans="2:11" s="140" customFormat="1">
      <c r="B73" s="86" t="s">
        <v>2401</v>
      </c>
      <c r="C73" s="83">
        <v>5344</v>
      </c>
      <c r="D73" s="96" t="s">
        <v>180</v>
      </c>
      <c r="E73" s="105">
        <v>43437</v>
      </c>
      <c r="F73" s="93">
        <v>23614769.899999995</v>
      </c>
      <c r="G73" s="95">
        <v>100</v>
      </c>
      <c r="H73" s="93">
        <v>85768.844270000016</v>
      </c>
      <c r="I73" s="94">
        <v>6.7470771142857143E-3</v>
      </c>
      <c r="J73" s="94">
        <v>3.5504874110421268E-2</v>
      </c>
      <c r="K73" s="94">
        <f>H73/'סכום נכסי הקרן'!$C$42</f>
        <v>1.2350645955285942E-3</v>
      </c>
    </row>
    <row r="74" spans="2:11" s="140" customFormat="1">
      <c r="B74" s="86" t="s">
        <v>2402</v>
      </c>
      <c r="C74" s="83">
        <v>5079</v>
      </c>
      <c r="D74" s="96" t="s">
        <v>182</v>
      </c>
      <c r="E74" s="105">
        <v>39065</v>
      </c>
      <c r="F74" s="93">
        <v>9100000</v>
      </c>
      <c r="G74" s="95">
        <v>52.665900000000001</v>
      </c>
      <c r="H74" s="93">
        <v>19545.168670000097</v>
      </c>
      <c r="I74" s="94">
        <v>4.9968519832505519E-2</v>
      </c>
      <c r="J74" s="94">
        <v>8.0909187829412178E-3</v>
      </c>
      <c r="K74" s="94">
        <f>H74/'סכום נכסי הקרן'!$C$42</f>
        <v>2.8144888791972782E-4</v>
      </c>
    </row>
    <row r="75" spans="2:11" s="140" customFormat="1">
      <c r="B75" s="86" t="s">
        <v>2403</v>
      </c>
      <c r="C75" s="83">
        <v>5048</v>
      </c>
      <c r="D75" s="96" t="s">
        <v>182</v>
      </c>
      <c r="E75" s="105">
        <v>38200</v>
      </c>
      <c r="F75" s="93">
        <v>4692574</v>
      </c>
      <c r="G75" s="95">
        <v>0.49349999999999999</v>
      </c>
      <c r="H75" s="93">
        <v>94.442340000000002</v>
      </c>
      <c r="I75" s="94">
        <v>2.5773195876288658E-2</v>
      </c>
      <c r="J75" s="94">
        <v>3.9095354740211453E-5</v>
      </c>
      <c r="K75" s="94">
        <f>H75/'סכום נכסי הקרן'!$C$42</f>
        <v>1.3599622502278817E-6</v>
      </c>
    </row>
    <row r="76" spans="2:11" s="140" customFormat="1">
      <c r="B76" s="86" t="s">
        <v>2404</v>
      </c>
      <c r="C76" s="83">
        <v>5343</v>
      </c>
      <c r="D76" s="96" t="s">
        <v>180</v>
      </c>
      <c r="E76" s="105">
        <v>43437</v>
      </c>
      <c r="F76" s="93">
        <v>6285556.5800000001</v>
      </c>
      <c r="G76" s="95">
        <v>100</v>
      </c>
      <c r="H76" s="93">
        <v>22829.141479999998</v>
      </c>
      <c r="I76" s="94">
        <v>5.8237261749111987E-5</v>
      </c>
      <c r="J76" s="94">
        <v>9.4503522951154724E-3</v>
      </c>
      <c r="K76" s="94">
        <f>H76/'סכום נכסי הקרן'!$C$42</f>
        <v>3.2873783747746477E-4</v>
      </c>
    </row>
    <row r="77" spans="2:11" s="140" customFormat="1">
      <c r="B77" s="86" t="s">
        <v>2405</v>
      </c>
      <c r="C77" s="83">
        <v>5299</v>
      </c>
      <c r="D77" s="96" t="s">
        <v>180</v>
      </c>
      <c r="E77" s="105">
        <v>43002</v>
      </c>
      <c r="F77" s="93">
        <v>6669357.1399999997</v>
      </c>
      <c r="G77" s="95">
        <v>98.065600000000003</v>
      </c>
      <c r="H77" s="93">
        <v>23754.533369999994</v>
      </c>
      <c r="I77" s="94">
        <v>2.5219889333333332E-2</v>
      </c>
      <c r="J77" s="94">
        <v>9.8334275578976591E-3</v>
      </c>
      <c r="K77" s="94">
        <f>H77/'סכום נכסי הקרן'!$C$42</f>
        <v>3.4206340773617526E-4</v>
      </c>
    </row>
    <row r="78" spans="2:11" s="140" customFormat="1">
      <c r="B78" s="82"/>
      <c r="C78" s="83"/>
      <c r="D78" s="83"/>
      <c r="E78" s="83"/>
      <c r="F78" s="93"/>
      <c r="G78" s="95"/>
      <c r="H78" s="83"/>
      <c r="I78" s="83"/>
      <c r="J78" s="94"/>
      <c r="K78" s="83"/>
    </row>
    <row r="79" spans="2:11" s="140" customFormat="1">
      <c r="B79" s="101" t="s">
        <v>251</v>
      </c>
      <c r="C79" s="81"/>
      <c r="D79" s="81"/>
      <c r="E79" s="81"/>
      <c r="F79" s="90"/>
      <c r="G79" s="92"/>
      <c r="H79" s="90">
        <v>1683281.3106200004</v>
      </c>
      <c r="I79" s="81"/>
      <c r="J79" s="91">
        <v>0.69681119682397719</v>
      </c>
      <c r="K79" s="91">
        <f>H79/'סכום נכסי הקרן'!$C$42</f>
        <v>2.4239118164133943E-2</v>
      </c>
    </row>
    <row r="80" spans="2:11" s="140" customFormat="1">
      <c r="B80" s="86" t="s">
        <v>2406</v>
      </c>
      <c r="C80" s="83">
        <v>5335</v>
      </c>
      <c r="D80" s="96" t="s">
        <v>180</v>
      </c>
      <c r="E80" s="105">
        <v>43355</v>
      </c>
      <c r="F80" s="93">
        <v>5341945.72</v>
      </c>
      <c r="G80" s="95">
        <v>100</v>
      </c>
      <c r="H80" s="93">
        <v>19401.946849999997</v>
      </c>
      <c r="I80" s="94">
        <v>2.023051E-2</v>
      </c>
      <c r="J80" s="94">
        <v>8.0316306727626404E-3</v>
      </c>
      <c r="K80" s="94">
        <f>H80/'סכום נכסי הקרן'!$C$42</f>
        <v>2.7938650500324068E-4</v>
      </c>
    </row>
    <row r="81" spans="2:11" s="140" customFormat="1">
      <c r="B81" s="86" t="s">
        <v>2407</v>
      </c>
      <c r="C81" s="83">
        <v>5238</v>
      </c>
      <c r="D81" s="96" t="s">
        <v>182</v>
      </c>
      <c r="E81" s="105">
        <v>43325</v>
      </c>
      <c r="F81" s="93">
        <v>8444114.6899999995</v>
      </c>
      <c r="G81" s="95">
        <v>101.70489999999999</v>
      </c>
      <c r="H81" s="93">
        <v>35023.901319999997</v>
      </c>
      <c r="I81" s="94">
        <v>5.6274896787025883E-3</v>
      </c>
      <c r="J81" s="94">
        <v>1.4498495552858601E-2</v>
      </c>
      <c r="K81" s="94">
        <f>H81/'סכום נכסי הקרן'!$C$42</f>
        <v>5.0434141774660039E-4</v>
      </c>
    </row>
    <row r="82" spans="2:11" s="140" customFormat="1">
      <c r="B82" s="86" t="s">
        <v>2408</v>
      </c>
      <c r="C82" s="83">
        <v>5339</v>
      </c>
      <c r="D82" s="96" t="s">
        <v>180</v>
      </c>
      <c r="E82" s="105">
        <v>43399</v>
      </c>
      <c r="F82" s="93">
        <v>4602778.68</v>
      </c>
      <c r="G82" s="95">
        <v>99.936999999999998</v>
      </c>
      <c r="H82" s="93">
        <v>16706.760300000002</v>
      </c>
      <c r="I82" s="94">
        <v>2.6302777333333329E-2</v>
      </c>
      <c r="J82" s="94">
        <v>6.9159311436817594E-3</v>
      </c>
      <c r="K82" s="94">
        <f>H82/'סכום נכסי הקרן'!$C$42</f>
        <v>2.4057603116997992E-4</v>
      </c>
    </row>
    <row r="83" spans="2:11" s="140" customFormat="1">
      <c r="B83" s="86" t="s">
        <v>2409</v>
      </c>
      <c r="C83" s="83">
        <v>5273</v>
      </c>
      <c r="D83" s="96" t="s">
        <v>182</v>
      </c>
      <c r="E83" s="105">
        <v>42639</v>
      </c>
      <c r="F83" s="93">
        <v>7132500.8300000001</v>
      </c>
      <c r="G83" s="95">
        <v>108.7664</v>
      </c>
      <c r="H83" s="93">
        <v>31637.714690000001</v>
      </c>
      <c r="I83" s="94">
        <v>6.9230769230769226E-4</v>
      </c>
      <c r="J83" s="94">
        <v>1.3096749603780985E-2</v>
      </c>
      <c r="K83" s="94">
        <f>H83/'סכום נכסי הקרן'!$C$42</f>
        <v>4.5558059723933256E-4</v>
      </c>
    </row>
    <row r="84" spans="2:11" s="140" customFormat="1">
      <c r="B84" s="86" t="s">
        <v>2410</v>
      </c>
      <c r="C84" s="83">
        <v>4020</v>
      </c>
      <c r="D84" s="96" t="s">
        <v>182</v>
      </c>
      <c r="E84" s="105">
        <v>39105</v>
      </c>
      <c r="F84" s="93">
        <v>799098.32</v>
      </c>
      <c r="G84" s="95">
        <v>14.991899999999999</v>
      </c>
      <c r="H84" s="93">
        <v>488.56844000000001</v>
      </c>
      <c r="I84" s="94">
        <v>5.4421768707482989E-3</v>
      </c>
      <c r="J84" s="94">
        <v>2.0224781042773522E-4</v>
      </c>
      <c r="K84" s="94">
        <f>H84/'סכום נכסי הקרן'!$C$42</f>
        <v>7.0353470175847593E-6</v>
      </c>
    </row>
    <row r="85" spans="2:11" s="140" customFormat="1">
      <c r="B85" s="86" t="s">
        <v>2411</v>
      </c>
      <c r="C85" s="83">
        <v>5291</v>
      </c>
      <c r="D85" s="96" t="s">
        <v>180</v>
      </c>
      <c r="E85" s="105">
        <v>42908</v>
      </c>
      <c r="F85" s="93">
        <v>10935908.220000001</v>
      </c>
      <c r="G85" s="95">
        <v>100.401</v>
      </c>
      <c r="H85" s="93">
        <v>39878.492720000009</v>
      </c>
      <c r="I85" s="94">
        <v>1.3493490190063035E-2</v>
      </c>
      <c r="J85" s="94">
        <v>1.650810239764644E-2</v>
      </c>
      <c r="K85" s="94">
        <f>H85/'סכום נכסי הקרן'!$C$42</f>
        <v>5.7424715117379988E-4</v>
      </c>
    </row>
    <row r="86" spans="2:11" s="140" customFormat="1">
      <c r="B86" s="86" t="s">
        <v>2412</v>
      </c>
      <c r="C86" s="83">
        <v>5302</v>
      </c>
      <c r="D86" s="96" t="s">
        <v>180</v>
      </c>
      <c r="E86" s="105">
        <v>43003</v>
      </c>
      <c r="F86" s="93">
        <v>2573297.7000000002</v>
      </c>
      <c r="G86" s="95">
        <v>86.258600000000001</v>
      </c>
      <c r="H86" s="93">
        <v>8061.9161799999993</v>
      </c>
      <c r="I86" s="94">
        <v>1.1440455823854695E-3</v>
      </c>
      <c r="J86" s="94">
        <v>3.3373111354817169E-3</v>
      </c>
      <c r="K86" s="94">
        <f>H86/'סכום נכסי הקרן'!$C$42</f>
        <v>1.160909573958181E-4</v>
      </c>
    </row>
    <row r="87" spans="2:11" s="140" customFormat="1">
      <c r="B87" s="86" t="s">
        <v>2413</v>
      </c>
      <c r="C87" s="83">
        <v>5281</v>
      </c>
      <c r="D87" s="96" t="s">
        <v>180</v>
      </c>
      <c r="E87" s="105">
        <v>42642</v>
      </c>
      <c r="F87" s="93">
        <v>17913805.680000003</v>
      </c>
      <c r="G87" s="95">
        <v>77.159199999999998</v>
      </c>
      <c r="H87" s="93">
        <v>50202.045710000006</v>
      </c>
      <c r="I87" s="94">
        <v>7.5294117647058834E-3</v>
      </c>
      <c r="J87" s="94">
        <v>2.0781640794973532E-2</v>
      </c>
      <c r="K87" s="94">
        <f>H87/'סכום נכסי הקרן'!$C$42</f>
        <v>7.2290550032765575E-4</v>
      </c>
    </row>
    <row r="88" spans="2:11" s="140" customFormat="1">
      <c r="B88" s="86" t="s">
        <v>2414</v>
      </c>
      <c r="C88" s="83">
        <v>5044</v>
      </c>
      <c r="D88" s="96" t="s">
        <v>180</v>
      </c>
      <c r="E88" s="105">
        <v>38168</v>
      </c>
      <c r="F88" s="93">
        <v>2788169.39</v>
      </c>
      <c r="G88" s="95">
        <v>1E-4</v>
      </c>
      <c r="H88" s="93">
        <v>1.013E-2</v>
      </c>
      <c r="I88" s="94">
        <v>6.2500000000000003E-3</v>
      </c>
      <c r="J88" s="94">
        <v>4.1934151940574748E-9</v>
      </c>
      <c r="K88" s="94">
        <f>H88/'סכום נכסי הקרן'!$C$42</f>
        <v>1.4587120135744669E-10</v>
      </c>
    </row>
    <row r="89" spans="2:11" s="140" customFormat="1">
      <c r="B89" s="86" t="s">
        <v>2415</v>
      </c>
      <c r="C89" s="83">
        <v>5263</v>
      </c>
      <c r="D89" s="96" t="s">
        <v>180</v>
      </c>
      <c r="E89" s="105">
        <v>42082</v>
      </c>
      <c r="F89" s="93">
        <v>8583457.1699999999</v>
      </c>
      <c r="G89" s="95">
        <v>77.924599999999998</v>
      </c>
      <c r="H89" s="93">
        <v>24293.084770000001</v>
      </c>
      <c r="I89" s="94">
        <v>5.9405940594059407E-3</v>
      </c>
      <c r="J89" s="94">
        <v>1.0056366316391337E-2</v>
      </c>
      <c r="K89" s="94">
        <f>H89/'סכום נכסי הקרן'!$C$42</f>
        <v>3.4981850543713638E-4</v>
      </c>
    </row>
    <row r="90" spans="2:11" s="140" customFormat="1">
      <c r="B90" s="86" t="s">
        <v>2416</v>
      </c>
      <c r="C90" s="83">
        <v>4021</v>
      </c>
      <c r="D90" s="96" t="s">
        <v>182</v>
      </c>
      <c r="E90" s="105">
        <v>39126</v>
      </c>
      <c r="F90" s="93">
        <v>330048.71000000002</v>
      </c>
      <c r="G90" s="95">
        <v>41.113900000000001</v>
      </c>
      <c r="H90" s="93">
        <v>553.39502000000005</v>
      </c>
      <c r="I90" s="94">
        <v>1E-3</v>
      </c>
      <c r="J90" s="94">
        <v>2.2908342400629222E-4</v>
      </c>
      <c r="K90" s="94">
        <f>H90/'סכום נכסי הקרן'!$C$42</f>
        <v>7.9688446586997278E-6</v>
      </c>
    </row>
    <row r="91" spans="2:11" s="140" customFormat="1">
      <c r="B91" s="86" t="s">
        <v>2417</v>
      </c>
      <c r="C91" s="83">
        <v>4025</v>
      </c>
      <c r="D91" s="96" t="s">
        <v>180</v>
      </c>
      <c r="E91" s="105">
        <v>39247</v>
      </c>
      <c r="F91" s="93">
        <v>703382.2</v>
      </c>
      <c r="G91" s="95">
        <v>3.6211000000000002</v>
      </c>
      <c r="H91" s="93">
        <v>92.507660000000001</v>
      </c>
      <c r="I91" s="94">
        <v>2.0127731060541891E-3</v>
      </c>
      <c r="J91" s="94">
        <v>3.8294474532152311E-5</v>
      </c>
      <c r="K91" s="94">
        <f>H91/'סכום נכסי הקרן'!$C$42</f>
        <v>1.3321030107567835E-6</v>
      </c>
    </row>
    <row r="92" spans="2:11" s="140" customFormat="1">
      <c r="B92" s="86" t="s">
        <v>2418</v>
      </c>
      <c r="C92" s="83">
        <v>5266</v>
      </c>
      <c r="D92" s="96" t="s">
        <v>180</v>
      </c>
      <c r="E92" s="105">
        <v>42228</v>
      </c>
      <c r="F92" s="93">
        <v>11248241.15</v>
      </c>
      <c r="G92" s="95">
        <v>134.65369999999999</v>
      </c>
      <c r="H92" s="93">
        <v>55010.899939999996</v>
      </c>
      <c r="I92" s="94">
        <v>3.3999999999999998E-3</v>
      </c>
      <c r="J92" s="94">
        <v>2.2772314279088983E-2</v>
      </c>
      <c r="K92" s="94">
        <f>H92/'סכום נכסי הקרן'!$C$42</f>
        <v>7.9215262211274344E-4</v>
      </c>
    </row>
    <row r="93" spans="2:11" s="140" customFormat="1">
      <c r="B93" s="86" t="s">
        <v>2419</v>
      </c>
      <c r="C93" s="83">
        <v>5237</v>
      </c>
      <c r="D93" s="96" t="s">
        <v>180</v>
      </c>
      <c r="E93" s="105">
        <v>43273</v>
      </c>
      <c r="F93" s="93">
        <v>12942114.68</v>
      </c>
      <c r="G93" s="95">
        <v>101.0309</v>
      </c>
      <c r="H93" s="93">
        <v>47490.342930000006</v>
      </c>
      <c r="I93" s="94">
        <v>2.8416082500000005E-2</v>
      </c>
      <c r="J93" s="94">
        <v>1.9659104206679368E-2</v>
      </c>
      <c r="K93" s="94">
        <f>H93/'סכום נכסי הקרן'!$C$42</f>
        <v>6.8385719408452369E-4</v>
      </c>
    </row>
    <row r="94" spans="2:11" s="140" customFormat="1">
      <c r="B94" s="86" t="s">
        <v>2420</v>
      </c>
      <c r="C94" s="83">
        <v>5222</v>
      </c>
      <c r="D94" s="96" t="s">
        <v>180</v>
      </c>
      <c r="E94" s="105">
        <v>40675</v>
      </c>
      <c r="F94" s="93">
        <v>3205484.08</v>
      </c>
      <c r="G94" s="95">
        <v>49.269599999999997</v>
      </c>
      <c r="H94" s="93">
        <v>5736.1236200000003</v>
      </c>
      <c r="I94" s="94">
        <v>6.147555971896956E-3</v>
      </c>
      <c r="J94" s="94">
        <v>2.3745259568706779E-3</v>
      </c>
      <c r="K94" s="94">
        <f>H94/'סכום נכסי הקרן'!$C$42</f>
        <v>8.2599727895777493E-5</v>
      </c>
    </row>
    <row r="95" spans="2:11" s="140" customFormat="1">
      <c r="B95" s="86" t="s">
        <v>2421</v>
      </c>
      <c r="C95" s="83">
        <v>4027</v>
      </c>
      <c r="D95" s="96" t="s">
        <v>180</v>
      </c>
      <c r="E95" s="105">
        <v>39294</v>
      </c>
      <c r="F95" s="93">
        <v>202346.58000019996</v>
      </c>
      <c r="G95" s="95">
        <v>5.1200000000000002E-2</v>
      </c>
      <c r="H95" s="93">
        <v>0.37628000020000002</v>
      </c>
      <c r="I95" s="94">
        <v>3.9904226666666667E-3</v>
      </c>
      <c r="J95" s="94">
        <v>1.5576488352010165E-7</v>
      </c>
      <c r="K95" s="94">
        <f>H95/'סכום נכסי הקרן'!$C$42</f>
        <v>5.4184023372116762E-9</v>
      </c>
    </row>
    <row r="96" spans="2:11" s="140" customFormat="1">
      <c r="B96" s="86" t="s">
        <v>2422</v>
      </c>
      <c r="C96" s="83">
        <v>5290</v>
      </c>
      <c r="D96" s="96" t="s">
        <v>180</v>
      </c>
      <c r="E96" s="105">
        <v>42779</v>
      </c>
      <c r="F96" s="93">
        <v>8962872.7699999996</v>
      </c>
      <c r="G96" s="95">
        <v>80.919799999999995</v>
      </c>
      <c r="H96" s="93">
        <v>26341.94702</v>
      </c>
      <c r="I96" s="94">
        <v>5.7117673913043478E-3</v>
      </c>
      <c r="J96" s="94">
        <v>1.0904513413102173E-2</v>
      </c>
      <c r="K96" s="94">
        <f>H96/'סכום נכסי הקרן'!$C$42</f>
        <v>3.7932196030618088E-4</v>
      </c>
    </row>
    <row r="97" spans="2:11" s="140" customFormat="1">
      <c r="B97" s="86" t="s">
        <v>2423</v>
      </c>
      <c r="C97" s="83">
        <v>5307</v>
      </c>
      <c r="D97" s="96" t="s">
        <v>180</v>
      </c>
      <c r="E97" s="105">
        <v>43068</v>
      </c>
      <c r="F97" s="93">
        <v>676667</v>
      </c>
      <c r="G97" s="95">
        <v>79.552099999999996</v>
      </c>
      <c r="H97" s="93">
        <v>1955.1157700000001</v>
      </c>
      <c r="I97" s="94">
        <v>4.6031746380439829E-3</v>
      </c>
      <c r="J97" s="94">
        <v>8.0933980020329508E-4</v>
      </c>
      <c r="K97" s="94">
        <f>H97/'סכום נכסי הקרן'!$C$42</f>
        <v>2.815351294795552E-5</v>
      </c>
    </row>
    <row r="98" spans="2:11" s="140" customFormat="1">
      <c r="B98" s="86" t="s">
        <v>2424</v>
      </c>
      <c r="C98" s="83">
        <v>5315</v>
      </c>
      <c r="D98" s="96" t="s">
        <v>188</v>
      </c>
      <c r="E98" s="105">
        <v>43129</v>
      </c>
      <c r="F98" s="93">
        <v>39566717.720000014</v>
      </c>
      <c r="G98" s="95">
        <v>89.077699999999993</v>
      </c>
      <c r="H98" s="93">
        <v>19250.885690000003</v>
      </c>
      <c r="I98" s="94">
        <v>1.7108391332460955E-2</v>
      </c>
      <c r="J98" s="94">
        <v>7.9690973890927559E-3</v>
      </c>
      <c r="K98" s="94">
        <f>H98/'סכום נכסי הקרן'!$C$42</f>
        <v>2.7721123620880347E-4</v>
      </c>
    </row>
    <row r="99" spans="2:11" s="140" customFormat="1">
      <c r="B99" s="86" t="s">
        <v>2425</v>
      </c>
      <c r="C99" s="83">
        <v>5255</v>
      </c>
      <c r="D99" s="96" t="s">
        <v>180</v>
      </c>
      <c r="E99" s="105">
        <v>41407</v>
      </c>
      <c r="F99" s="93">
        <v>1598605.51</v>
      </c>
      <c r="G99" s="95">
        <v>87.271100000000004</v>
      </c>
      <c r="H99" s="93">
        <v>5067.07809</v>
      </c>
      <c r="I99" s="94">
        <v>2.8089887640449437E-2</v>
      </c>
      <c r="J99" s="94">
        <v>2.0975678432459751E-3</v>
      </c>
      <c r="K99" s="94">
        <f>H99/'סכום נכסי הקרן'!$C$42</f>
        <v>7.2965525010888093E-5</v>
      </c>
    </row>
    <row r="100" spans="2:11" s="140" customFormat="1">
      <c r="B100" s="86" t="s">
        <v>2426</v>
      </c>
      <c r="C100" s="83">
        <v>5294</v>
      </c>
      <c r="D100" s="96" t="s">
        <v>183</v>
      </c>
      <c r="E100" s="105">
        <v>43002</v>
      </c>
      <c r="F100" s="93">
        <v>22919115.379999999</v>
      </c>
      <c r="G100" s="95">
        <v>102.5213</v>
      </c>
      <c r="H100" s="93">
        <v>111201.78406000001</v>
      </c>
      <c r="I100" s="94">
        <v>7.0520353846153808E-2</v>
      </c>
      <c r="J100" s="94">
        <v>4.6033094855232215E-2</v>
      </c>
      <c r="K100" s="94">
        <f>H100/'סכום נכסי הקרן'!$C$42</f>
        <v>1.6012969233883086E-3</v>
      </c>
    </row>
    <row r="101" spans="2:11" s="140" customFormat="1">
      <c r="B101" s="86" t="s">
        <v>2427</v>
      </c>
      <c r="C101" s="83">
        <v>5285</v>
      </c>
      <c r="D101" s="96" t="s">
        <v>180</v>
      </c>
      <c r="E101" s="105">
        <v>42718</v>
      </c>
      <c r="F101" s="93">
        <v>10977698.859999999</v>
      </c>
      <c r="G101" s="95">
        <v>93.131100000000004</v>
      </c>
      <c r="H101" s="93">
        <v>37132.302990000004</v>
      </c>
      <c r="I101" s="94">
        <v>3.9887719298245606E-3</v>
      </c>
      <c r="J101" s="94">
        <v>1.5371289590188728E-2</v>
      </c>
      <c r="K101" s="94">
        <f>H101/'סכום נכסי הקרן'!$C$42</f>
        <v>5.3470223556959624E-4</v>
      </c>
    </row>
    <row r="102" spans="2:11" s="140" customFormat="1">
      <c r="B102" s="86" t="s">
        <v>2428</v>
      </c>
      <c r="C102" s="83">
        <v>4028</v>
      </c>
      <c r="D102" s="96" t="s">
        <v>180</v>
      </c>
      <c r="E102" s="105">
        <v>39321</v>
      </c>
      <c r="F102" s="93">
        <v>375517.65</v>
      </c>
      <c r="G102" s="95">
        <v>16.542999999999999</v>
      </c>
      <c r="H102" s="93">
        <v>225.62667000000002</v>
      </c>
      <c r="I102" s="94">
        <v>1.8721967687484928E-3</v>
      </c>
      <c r="J102" s="94">
        <v>9.3400425090088042E-5</v>
      </c>
      <c r="K102" s="94">
        <f>H102/'סכום נכסי הקרן'!$C$42</f>
        <v>3.2490062597413797E-6</v>
      </c>
    </row>
    <row r="103" spans="2:11" s="140" customFormat="1">
      <c r="B103" s="86" t="s">
        <v>2429</v>
      </c>
      <c r="C103" s="83">
        <v>5087</v>
      </c>
      <c r="D103" s="96" t="s">
        <v>180</v>
      </c>
      <c r="E103" s="105">
        <v>39713</v>
      </c>
      <c r="F103" s="93">
        <v>4800000</v>
      </c>
      <c r="G103" s="95">
        <v>3.9842</v>
      </c>
      <c r="H103" s="93">
        <v>694.58948999999996</v>
      </c>
      <c r="I103" s="94">
        <v>4.577497024626934E-3</v>
      </c>
      <c r="J103" s="94">
        <v>2.875322922999637E-4</v>
      </c>
      <c r="K103" s="94">
        <f>H103/'סכום נכסי הקרן'!$C$42</f>
        <v>1.0002033895020354E-5</v>
      </c>
    </row>
    <row r="104" spans="2:11" s="140" customFormat="1">
      <c r="B104" s="86" t="s">
        <v>2430</v>
      </c>
      <c r="C104" s="83">
        <v>5223</v>
      </c>
      <c r="D104" s="96" t="s">
        <v>180</v>
      </c>
      <c r="E104" s="105">
        <v>40749</v>
      </c>
      <c r="F104" s="93">
        <v>5093397.0599999996</v>
      </c>
      <c r="G104" s="95">
        <v>6.2333999999999996</v>
      </c>
      <c r="H104" s="93">
        <v>1153.1302599999999</v>
      </c>
      <c r="I104" s="94">
        <v>1.1223917147084332E-2</v>
      </c>
      <c r="J104" s="94">
        <v>4.773498472864211E-4</v>
      </c>
      <c r="K104" s="94">
        <f>H104/'סכום נכסי הקרן'!$C$42</f>
        <v>1.6604984831966912E-5</v>
      </c>
    </row>
    <row r="105" spans="2:11" s="140" customFormat="1">
      <c r="B105" s="86" t="s">
        <v>2431</v>
      </c>
      <c r="C105" s="83">
        <v>5270</v>
      </c>
      <c r="D105" s="96" t="s">
        <v>180</v>
      </c>
      <c r="E105" s="105">
        <v>42338</v>
      </c>
      <c r="F105" s="93">
        <v>4549523.5</v>
      </c>
      <c r="G105" s="95">
        <v>328.82310000000001</v>
      </c>
      <c r="H105" s="93">
        <v>54334.299450000006</v>
      </c>
      <c r="I105" s="94">
        <v>3.404529021669217E-2</v>
      </c>
      <c r="J105" s="94">
        <v>2.2492228713928798E-2</v>
      </c>
      <c r="K105" s="94">
        <f>H105/'סכום נכסי הקרן'!$C$42</f>
        <v>7.8240962839948227E-4</v>
      </c>
    </row>
    <row r="106" spans="2:11" s="140" customFormat="1">
      <c r="B106" s="86" t="s">
        <v>2432</v>
      </c>
      <c r="C106" s="83">
        <v>5239</v>
      </c>
      <c r="D106" s="96" t="s">
        <v>180</v>
      </c>
      <c r="E106" s="105">
        <v>43223</v>
      </c>
      <c r="F106" s="93">
        <v>325485.52</v>
      </c>
      <c r="G106" s="95">
        <v>75.766499999999994</v>
      </c>
      <c r="H106" s="93">
        <v>895.68388999999991</v>
      </c>
      <c r="I106" s="94">
        <v>2.8152777777777779E-4</v>
      </c>
      <c r="J106" s="94">
        <v>3.7077733794654524E-4</v>
      </c>
      <c r="K106" s="94">
        <f>H106/'סכום נכסי הקרן'!$C$42</f>
        <v>1.2897777400869803E-5</v>
      </c>
    </row>
    <row r="107" spans="2:11" s="140" customFormat="1">
      <c r="B107" s="86" t="s">
        <v>2433</v>
      </c>
      <c r="C107" s="83">
        <v>7000</v>
      </c>
      <c r="D107" s="96" t="s">
        <v>180</v>
      </c>
      <c r="E107" s="105">
        <v>43137</v>
      </c>
      <c r="F107" s="93">
        <v>2108.2700000000004</v>
      </c>
      <c r="G107" s="95">
        <v>100</v>
      </c>
      <c r="H107" s="93">
        <v>7.6572400000000016</v>
      </c>
      <c r="I107" s="94">
        <v>1.9713228319339495E-2</v>
      </c>
      <c r="J107" s="94">
        <v>3.1697913682669955E-6</v>
      </c>
      <c r="K107" s="94">
        <f>H107/'סכום נכסי הקרן'!$C$42</f>
        <v>1.1026365230822263E-7</v>
      </c>
    </row>
    <row r="108" spans="2:11" s="140" customFormat="1">
      <c r="B108" s="86" t="s">
        <v>2434</v>
      </c>
      <c r="C108" s="83">
        <v>5292</v>
      </c>
      <c r="D108" s="96" t="s">
        <v>182</v>
      </c>
      <c r="E108" s="105">
        <v>42814</v>
      </c>
      <c r="F108" s="93">
        <v>538965.01</v>
      </c>
      <c r="G108" s="95">
        <v>1E-4</v>
      </c>
      <c r="H108" s="93">
        <v>2.2000000000000001E-3</v>
      </c>
      <c r="I108" s="94">
        <v>2.6600580413989158E-3</v>
      </c>
      <c r="J108" s="94">
        <v>9.1071208558010314E-10</v>
      </c>
      <c r="K108" s="94">
        <f>H108/'סכום נכסי הקרן'!$C$42</f>
        <v>3.1679826553443507E-11</v>
      </c>
    </row>
    <row r="109" spans="2:11" s="140" customFormat="1">
      <c r="B109" s="86" t="s">
        <v>2435</v>
      </c>
      <c r="C109" s="83">
        <v>5329</v>
      </c>
      <c r="D109" s="96" t="s">
        <v>180</v>
      </c>
      <c r="E109" s="105">
        <v>43261</v>
      </c>
      <c r="F109" s="93">
        <v>883049.99000000011</v>
      </c>
      <c r="G109" s="95">
        <v>100</v>
      </c>
      <c r="H109" s="93">
        <v>3207.2375699999998</v>
      </c>
      <c r="I109" s="94">
        <v>9.65081956284153E-4</v>
      </c>
      <c r="J109" s="94">
        <v>1.3276681892388916E-3</v>
      </c>
      <c r="K109" s="94">
        <f>H109/'סכום נכסי הקרן'!$C$42</f>
        <v>4.6183968151494373E-5</v>
      </c>
    </row>
    <row r="110" spans="2:11" s="140" customFormat="1">
      <c r="B110" s="86" t="s">
        <v>2436</v>
      </c>
      <c r="C110" s="83">
        <v>5296</v>
      </c>
      <c r="D110" s="96" t="s">
        <v>180</v>
      </c>
      <c r="E110" s="105">
        <v>42912</v>
      </c>
      <c r="F110" s="93">
        <v>681646.93999999983</v>
      </c>
      <c r="G110" s="95">
        <v>132.85120000000001</v>
      </c>
      <c r="H110" s="93">
        <v>3289.0525000000007</v>
      </c>
      <c r="I110" s="94">
        <v>9.7573749010822386E-2</v>
      </c>
      <c r="J110" s="94">
        <v>1.3615363008442967E-3</v>
      </c>
      <c r="K110" s="94">
        <f>H110/'סכום נכסי הקרן'!$C$42</f>
        <v>4.7362096693258982E-5</v>
      </c>
    </row>
    <row r="111" spans="2:11" s="140" customFormat="1">
      <c r="B111" s="86" t="s">
        <v>2437</v>
      </c>
      <c r="C111" s="83">
        <v>5059</v>
      </c>
      <c r="D111" s="96" t="s">
        <v>182</v>
      </c>
      <c r="E111" s="105">
        <v>39255</v>
      </c>
      <c r="F111" s="93">
        <v>2844600</v>
      </c>
      <c r="G111" s="95">
        <v>6.1863999999999999</v>
      </c>
      <c r="H111" s="93">
        <v>717.67481999999995</v>
      </c>
      <c r="I111" s="94">
        <v>6.2630480167014616E-3</v>
      </c>
      <c r="J111" s="94">
        <v>2.9708869640478409E-4</v>
      </c>
      <c r="K111" s="94">
        <f>H111/'סכום נכסי הקרן'!$C$42</f>
        <v>1.0334460826988085E-5</v>
      </c>
    </row>
    <row r="112" spans="2:11" s="140" customFormat="1">
      <c r="B112" s="86" t="s">
        <v>2438</v>
      </c>
      <c r="C112" s="83">
        <v>5297</v>
      </c>
      <c r="D112" s="96" t="s">
        <v>180</v>
      </c>
      <c r="E112" s="105">
        <v>42916</v>
      </c>
      <c r="F112" s="93">
        <v>10266128.030000003</v>
      </c>
      <c r="G112" s="95">
        <v>108.8347</v>
      </c>
      <c r="H112" s="93">
        <v>40580.734179999992</v>
      </c>
      <c r="I112" s="94">
        <v>7.8184285714285717E-3</v>
      </c>
      <c r="J112" s="94">
        <v>1.6798802299745258E-2</v>
      </c>
      <c r="K112" s="94">
        <f>H112/'סכום נכסי הקרן'!$C$42</f>
        <v>5.8435937283354367E-4</v>
      </c>
    </row>
    <row r="113" spans="2:11" s="140" customFormat="1">
      <c r="B113" s="86" t="s">
        <v>2439</v>
      </c>
      <c r="C113" s="83">
        <v>5293</v>
      </c>
      <c r="D113" s="96" t="s">
        <v>180</v>
      </c>
      <c r="E113" s="105">
        <v>42859</v>
      </c>
      <c r="F113" s="93">
        <v>510123.1</v>
      </c>
      <c r="G113" s="95">
        <v>107.37309999999999</v>
      </c>
      <c r="H113" s="93">
        <v>1989.37345</v>
      </c>
      <c r="I113" s="94">
        <v>5.9013265370370385E-4</v>
      </c>
      <c r="J113" s="94">
        <v>8.2352111074872043E-4</v>
      </c>
      <c r="K113" s="94">
        <f>H113/'סכום נכסי הקרן'!$C$42</f>
        <v>2.8646820839102506E-5</v>
      </c>
    </row>
    <row r="114" spans="2:11" s="140" customFormat="1">
      <c r="B114" s="86" t="s">
        <v>2440</v>
      </c>
      <c r="C114" s="83">
        <v>4023</v>
      </c>
      <c r="D114" s="96" t="s">
        <v>182</v>
      </c>
      <c r="E114" s="105">
        <v>39205</v>
      </c>
      <c r="F114" s="93">
        <v>2534941</v>
      </c>
      <c r="G114" s="95">
        <v>12.5052</v>
      </c>
      <c r="H114" s="93">
        <v>1292.7871199999001</v>
      </c>
      <c r="I114" s="94">
        <v>3.9999999999999994E-2</v>
      </c>
      <c r="J114" s="94">
        <v>5.3516220648463825E-4</v>
      </c>
      <c r="K114" s="94">
        <f>H114/'סכום נכסי הקרן'!$C$42</f>
        <v>1.8616032605510268E-5</v>
      </c>
    </row>
    <row r="115" spans="2:11" s="140" customFormat="1">
      <c r="B115" s="86" t="s">
        <v>2441</v>
      </c>
      <c r="C115" s="83">
        <v>5313</v>
      </c>
      <c r="D115" s="96" t="s">
        <v>180</v>
      </c>
      <c r="E115" s="105">
        <v>43098</v>
      </c>
      <c r="F115" s="93">
        <v>406975.05999999994</v>
      </c>
      <c r="G115" s="95">
        <v>80.093800000000002</v>
      </c>
      <c r="H115" s="93">
        <v>1183.8932199999999</v>
      </c>
      <c r="I115" s="94">
        <v>2.0270000000000002E-3</v>
      </c>
      <c r="J115" s="94">
        <v>4.9008448340470169E-4</v>
      </c>
      <c r="K115" s="94">
        <f>H115/'סכום נכסי הקרן'!$C$42</f>
        <v>1.704796903063533E-5</v>
      </c>
    </row>
    <row r="116" spans="2:11" s="140" customFormat="1">
      <c r="B116" s="86" t="s">
        <v>2442</v>
      </c>
      <c r="C116" s="83">
        <v>4030</v>
      </c>
      <c r="D116" s="96" t="s">
        <v>180</v>
      </c>
      <c r="E116" s="105">
        <v>39377</v>
      </c>
      <c r="F116" s="93">
        <v>600000</v>
      </c>
      <c r="G116" s="95">
        <v>1E-4</v>
      </c>
      <c r="H116" s="93">
        <v>2.1800001000000001E-3</v>
      </c>
      <c r="I116" s="94">
        <v>1.0499999999999999E-3</v>
      </c>
      <c r="J116" s="94">
        <v>9.0243292619810614E-10</v>
      </c>
      <c r="K116" s="94">
        <f>H116/'סכום נכסי הקרן'!$C$42</f>
        <v>3.1391829570222497E-11</v>
      </c>
    </row>
    <row r="117" spans="2:11" s="140" customFormat="1">
      <c r="B117" s="86" t="s">
        <v>2443</v>
      </c>
      <c r="C117" s="83">
        <v>5326</v>
      </c>
      <c r="D117" s="96" t="s">
        <v>183</v>
      </c>
      <c r="E117" s="105">
        <v>43234</v>
      </c>
      <c r="F117" s="93">
        <v>7903311.3000000007</v>
      </c>
      <c r="G117" s="95">
        <v>100</v>
      </c>
      <c r="H117" s="93">
        <v>37403.211059999994</v>
      </c>
      <c r="I117" s="94">
        <v>2.4317861453995386E-2</v>
      </c>
      <c r="J117" s="94">
        <v>1.548343470538426E-2</v>
      </c>
      <c r="K117" s="94">
        <f>H117/'סכום נכסי הקרן'!$C$42</f>
        <v>5.386032904193816E-4</v>
      </c>
    </row>
    <row r="118" spans="2:11" s="140" customFormat="1">
      <c r="B118" s="86" t="s">
        <v>2444</v>
      </c>
      <c r="C118" s="83">
        <v>5336</v>
      </c>
      <c r="D118" s="96" t="s">
        <v>182</v>
      </c>
      <c r="E118" s="105">
        <v>43363</v>
      </c>
      <c r="F118" s="93">
        <v>562791.30000000005</v>
      </c>
      <c r="G118" s="95">
        <v>91.442400000000006</v>
      </c>
      <c r="H118" s="93">
        <v>2098.76352</v>
      </c>
      <c r="I118" s="94">
        <v>4.6989545454545461E-3</v>
      </c>
      <c r="J118" s="94">
        <v>8.688042283811993E-4</v>
      </c>
      <c r="K118" s="94">
        <f>H118/'סכום נכסי הקרן'!$C$42</f>
        <v>3.0222029222861161E-5</v>
      </c>
    </row>
    <row r="119" spans="2:11" s="140" customFormat="1">
      <c r="B119" s="86" t="s">
        <v>2445</v>
      </c>
      <c r="C119" s="83">
        <v>5308</v>
      </c>
      <c r="D119" s="96" t="s">
        <v>180</v>
      </c>
      <c r="E119" s="105">
        <v>43072</v>
      </c>
      <c r="F119" s="93">
        <v>505772.6</v>
      </c>
      <c r="G119" s="95">
        <v>104.044</v>
      </c>
      <c r="H119" s="93">
        <v>1911.2530000000002</v>
      </c>
      <c r="I119" s="94">
        <v>2.2518025683609501E-3</v>
      </c>
      <c r="J119" s="94">
        <v>7.9118236622783135E-4</v>
      </c>
      <c r="K119" s="94">
        <f>H119/'סכום נכסי הקרן'!$C$42</f>
        <v>2.7521892518067529E-5</v>
      </c>
    </row>
    <row r="120" spans="2:11" s="140" customFormat="1">
      <c r="B120" s="86" t="s">
        <v>2446</v>
      </c>
      <c r="C120" s="83">
        <v>5309</v>
      </c>
      <c r="D120" s="96" t="s">
        <v>180</v>
      </c>
      <c r="E120" s="105">
        <v>43125</v>
      </c>
      <c r="F120" s="93">
        <v>7750809.5700000012</v>
      </c>
      <c r="G120" s="95">
        <v>99.730400000000003</v>
      </c>
      <c r="H120" s="93">
        <v>28075.045440000002</v>
      </c>
      <c r="I120" s="94">
        <v>3.1010294808241634E-2</v>
      </c>
      <c r="J120" s="94">
        <v>1.1621946902462984E-2</v>
      </c>
      <c r="K120" s="94">
        <f>H120/'סכום נכסי הקרן'!$C$42</f>
        <v>4.0427844091783864E-4</v>
      </c>
    </row>
    <row r="121" spans="2:11" s="140" customFormat="1">
      <c r="B121" s="86" t="s">
        <v>2447</v>
      </c>
      <c r="C121" s="83">
        <v>5321</v>
      </c>
      <c r="D121" s="96" t="s">
        <v>180</v>
      </c>
      <c r="E121" s="105">
        <v>43201</v>
      </c>
      <c r="F121" s="93">
        <v>2280375.0100000002</v>
      </c>
      <c r="G121" s="95">
        <v>100.2972</v>
      </c>
      <c r="H121" s="93">
        <v>8306.9370699999999</v>
      </c>
      <c r="I121" s="94">
        <v>8.7706730769230776E-4</v>
      </c>
      <c r="J121" s="94">
        <v>3.4387399926374411E-3</v>
      </c>
      <c r="K121" s="94">
        <f>H121/'סכום נכסי הקרן'!$C$42</f>
        <v>1.196192388945319E-4</v>
      </c>
    </row>
    <row r="122" spans="2:11" s="140" customFormat="1">
      <c r="B122" s="86" t="s">
        <v>2448</v>
      </c>
      <c r="C122" s="83">
        <v>6653</v>
      </c>
      <c r="D122" s="96" t="s">
        <v>180</v>
      </c>
      <c r="E122" s="105">
        <v>43516</v>
      </c>
      <c r="F122" s="93">
        <v>67472933.310000002</v>
      </c>
      <c r="G122" s="95">
        <v>100.0218</v>
      </c>
      <c r="H122" s="93">
        <v>245115.11721999996</v>
      </c>
      <c r="I122" s="94">
        <v>7.8269922352941172E-3</v>
      </c>
      <c r="J122" s="94">
        <v>0.10146786345938073</v>
      </c>
      <c r="K122" s="94">
        <f>H122/'סכום נכסי הקרן'!$C$42</f>
        <v>3.529638363252987E-3</v>
      </c>
    </row>
    <row r="123" spans="2:11" s="140" customFormat="1">
      <c r="B123" s="86" t="s">
        <v>2449</v>
      </c>
      <c r="C123" s="83">
        <v>5303</v>
      </c>
      <c r="D123" s="96" t="s">
        <v>182</v>
      </c>
      <c r="E123" s="105">
        <v>43034</v>
      </c>
      <c r="F123" s="93">
        <v>12423138.939999999</v>
      </c>
      <c r="G123" s="95">
        <v>102.6785</v>
      </c>
      <c r="H123" s="93">
        <v>52021.08165</v>
      </c>
      <c r="I123" s="94">
        <v>3.0233194219653182E-2</v>
      </c>
      <c r="J123" s="94">
        <v>2.1534648983456514E-2</v>
      </c>
      <c r="K123" s="94">
        <f>H123/'סכום נכסי הקרן'!$C$42</f>
        <v>7.490994744520558E-4</v>
      </c>
    </row>
    <row r="124" spans="2:11" s="140" customFormat="1">
      <c r="B124" s="86" t="s">
        <v>2450</v>
      </c>
      <c r="C124" s="83">
        <v>6644</v>
      </c>
      <c r="D124" s="96" t="s">
        <v>180</v>
      </c>
      <c r="E124" s="105">
        <v>43444</v>
      </c>
      <c r="F124" s="93">
        <v>443133.73</v>
      </c>
      <c r="G124" s="95">
        <v>98.960899999999995</v>
      </c>
      <c r="H124" s="93">
        <v>1592.7377199999996</v>
      </c>
      <c r="I124" s="94">
        <v>2.6827941176470593E-3</v>
      </c>
      <c r="J124" s="94">
        <v>6.5932976852877182E-4</v>
      </c>
      <c r="K124" s="94">
        <f>H124/'סכום נכסי הקרן'!$C$42</f>
        <v>2.2935297597603207E-5</v>
      </c>
    </row>
    <row r="125" spans="2:11" s="140" customFormat="1">
      <c r="B125" s="86" t="s">
        <v>2451</v>
      </c>
      <c r="C125" s="83">
        <v>5258</v>
      </c>
      <c r="D125" s="96" t="s">
        <v>181</v>
      </c>
      <c r="E125" s="105">
        <v>42036</v>
      </c>
      <c r="F125" s="93">
        <v>46506797.32</v>
      </c>
      <c r="G125" s="95">
        <v>57.474899999999998</v>
      </c>
      <c r="H125" s="93">
        <v>26729.735250000002</v>
      </c>
      <c r="I125" s="94">
        <v>5.6495050356632381E-2</v>
      </c>
      <c r="J125" s="94">
        <v>1.1065042243877955E-2</v>
      </c>
      <c r="K125" s="94">
        <f>H125/'סכום נכסי הקרן'!$C$42</f>
        <v>3.8490608024521132E-4</v>
      </c>
    </row>
    <row r="126" spans="2:11" s="140" customFormat="1">
      <c r="B126" s="86" t="s">
        <v>2452</v>
      </c>
      <c r="C126" s="83">
        <v>5121</v>
      </c>
      <c r="D126" s="96" t="s">
        <v>181</v>
      </c>
      <c r="E126" s="105">
        <v>39988</v>
      </c>
      <c r="F126" s="93">
        <v>38610484.789999999</v>
      </c>
      <c r="G126" s="95">
        <v>3.5</v>
      </c>
      <c r="H126" s="93">
        <v>1351.2511399999999</v>
      </c>
      <c r="I126" s="94">
        <v>0.10322448979591836</v>
      </c>
      <c r="J126" s="94">
        <v>5.5936397447813263E-4</v>
      </c>
      <c r="K126" s="94">
        <f>H126/'סכום נכסי הקרן'!$C$42</f>
        <v>1.9457909884246727E-5</v>
      </c>
    </row>
    <row r="127" spans="2:11" s="140" customFormat="1">
      <c r="B127" s="86" t="s">
        <v>2453</v>
      </c>
      <c r="C127" s="83">
        <v>5317</v>
      </c>
      <c r="D127" s="96" t="s">
        <v>180</v>
      </c>
      <c r="E127" s="105">
        <v>43264</v>
      </c>
      <c r="F127" s="93">
        <v>278998.39</v>
      </c>
      <c r="G127" s="95">
        <v>100</v>
      </c>
      <c r="H127" s="93">
        <v>1013.3221500000001</v>
      </c>
      <c r="I127" s="94">
        <v>1.5743179931305099E-2</v>
      </c>
      <c r="J127" s="94">
        <v>4.1947487663227917E-4</v>
      </c>
      <c r="K127" s="94">
        <f>H127/'סכום נכסי הקרן'!$C$42</f>
        <v>1.4591759070346575E-5</v>
      </c>
    </row>
    <row r="128" spans="2:11" s="140" customFormat="1">
      <c r="B128" s="86" t="s">
        <v>2454</v>
      </c>
      <c r="C128" s="83">
        <v>5340</v>
      </c>
      <c r="D128" s="96" t="s">
        <v>183</v>
      </c>
      <c r="E128" s="105">
        <v>43375</v>
      </c>
      <c r="F128" s="93">
        <v>743552.99</v>
      </c>
      <c r="G128" s="95">
        <v>100</v>
      </c>
      <c r="H128" s="93">
        <v>3518.9388800000006</v>
      </c>
      <c r="I128" s="94">
        <v>3.3472978695652171E-3</v>
      </c>
      <c r="J128" s="94">
        <v>1.4567000756516876E-3</v>
      </c>
      <c r="K128" s="94">
        <f>H128/'סכום נכסי הקרן'!$C$42</f>
        <v>5.0672442441167618E-5</v>
      </c>
    </row>
    <row r="129" spans="2:11" s="140" customFormat="1">
      <c r="B129" s="86" t="s">
        <v>2455</v>
      </c>
      <c r="C129" s="83">
        <v>5278</v>
      </c>
      <c r="D129" s="96" t="s">
        <v>182</v>
      </c>
      <c r="E129" s="105">
        <v>42562</v>
      </c>
      <c r="F129" s="93">
        <v>4183106.71</v>
      </c>
      <c r="G129" s="95">
        <v>80.317700000000002</v>
      </c>
      <c r="H129" s="93">
        <v>13701.83481</v>
      </c>
      <c r="I129" s="94">
        <v>1.8980667838312829E-2</v>
      </c>
      <c r="J129" s="94">
        <v>5.6720120709496166E-3</v>
      </c>
      <c r="K129" s="94">
        <f>H129/'סכום נכסי הקרן'!$C$42</f>
        <v>1.9730534102033387E-4</v>
      </c>
    </row>
    <row r="130" spans="2:11" s="140" customFormat="1">
      <c r="B130" s="86" t="s">
        <v>2456</v>
      </c>
      <c r="C130" s="83">
        <v>5280</v>
      </c>
      <c r="D130" s="96" t="s">
        <v>183</v>
      </c>
      <c r="E130" s="105">
        <v>42604</v>
      </c>
      <c r="F130" s="93">
        <v>444693.16</v>
      </c>
      <c r="G130" s="95">
        <v>109.6354</v>
      </c>
      <c r="H130" s="93">
        <v>2307.3371100000004</v>
      </c>
      <c r="I130" s="94">
        <v>1.1733328759894459E-2</v>
      </c>
      <c r="J130" s="94">
        <v>9.5514535981112189E-4</v>
      </c>
      <c r="K130" s="94">
        <f>H130/'סכום נכסי הקרן'!$C$42</f>
        <v>3.3225472475056185E-5</v>
      </c>
    </row>
    <row r="131" spans="2:11" s="140" customFormat="1">
      <c r="B131" s="86" t="s">
        <v>2457</v>
      </c>
      <c r="C131" s="83">
        <v>5318</v>
      </c>
      <c r="D131" s="96" t="s">
        <v>182</v>
      </c>
      <c r="E131" s="105">
        <v>43165</v>
      </c>
      <c r="F131" s="93">
        <v>453828.16999999993</v>
      </c>
      <c r="G131" s="95">
        <v>96.992699999999999</v>
      </c>
      <c r="H131" s="93">
        <v>1795.1428399999995</v>
      </c>
      <c r="I131" s="94">
        <v>3.6896599186991867E-3</v>
      </c>
      <c r="J131" s="94">
        <v>7.4311739987754043E-4</v>
      </c>
      <c r="K131" s="94">
        <f>H131/'סכום נכסי הקרן'!$C$42</f>
        <v>2.584991536811635E-5</v>
      </c>
    </row>
    <row r="132" spans="2:11" s="140" customFormat="1">
      <c r="B132" s="86" t="s">
        <v>2458</v>
      </c>
      <c r="C132" s="83">
        <v>5319</v>
      </c>
      <c r="D132" s="96" t="s">
        <v>180</v>
      </c>
      <c r="E132" s="105">
        <v>43165</v>
      </c>
      <c r="F132" s="93">
        <v>604080.98</v>
      </c>
      <c r="G132" s="95">
        <v>129.91720000000001</v>
      </c>
      <c r="H132" s="93">
        <v>2850.41212</v>
      </c>
      <c r="I132" s="94">
        <v>1.546951863994912E-2</v>
      </c>
      <c r="J132" s="94">
        <v>1.1799567120763651E-3</v>
      </c>
      <c r="K132" s="94">
        <f>H132/'סכום נכסי הקרן'!$C$42</f>
        <v>4.1045709803378723E-5</v>
      </c>
    </row>
    <row r="133" spans="2:11" s="140" customFormat="1">
      <c r="B133" s="86" t="s">
        <v>2459</v>
      </c>
      <c r="C133" s="83">
        <v>5324</v>
      </c>
      <c r="D133" s="96" t="s">
        <v>182</v>
      </c>
      <c r="E133" s="105">
        <v>43192</v>
      </c>
      <c r="F133" s="93">
        <v>598369.12000000011</v>
      </c>
      <c r="G133" s="95">
        <v>100.8869</v>
      </c>
      <c r="H133" s="93">
        <v>2461.9117000000001</v>
      </c>
      <c r="I133" s="94">
        <v>6.6377777380952387E-3</v>
      </c>
      <c r="J133" s="94">
        <v>1.0191330631004805E-3</v>
      </c>
      <c r="K133" s="94">
        <f>H133/'סכום נכסי הקרן'!$C$42</f>
        <v>3.5451334384496929E-5</v>
      </c>
    </row>
    <row r="134" spans="2:11" s="140" customFormat="1">
      <c r="B134" s="86" t="s">
        <v>2460</v>
      </c>
      <c r="C134" s="83">
        <v>5325</v>
      </c>
      <c r="D134" s="96" t="s">
        <v>180</v>
      </c>
      <c r="E134" s="105">
        <v>43201</v>
      </c>
      <c r="F134" s="93">
        <v>1165799.21</v>
      </c>
      <c r="G134" s="95">
        <v>126.7764</v>
      </c>
      <c r="H134" s="93">
        <v>5367.9444299999996</v>
      </c>
      <c r="I134" s="94">
        <v>6.8612009212921563E-4</v>
      </c>
      <c r="J134" s="94">
        <v>2.2221144850560898E-3</v>
      </c>
      <c r="K134" s="94">
        <f>H134/'סכום נכסי הקרן'!$C$42</f>
        <v>7.7297976586783245E-5</v>
      </c>
    </row>
    <row r="135" spans="2:11" s="140" customFormat="1">
      <c r="B135" s="86" t="s">
        <v>2461</v>
      </c>
      <c r="C135" s="83">
        <v>5330</v>
      </c>
      <c r="D135" s="96" t="s">
        <v>180</v>
      </c>
      <c r="E135" s="105">
        <v>43272</v>
      </c>
      <c r="F135" s="93">
        <v>1170844.8099999998</v>
      </c>
      <c r="G135" s="95">
        <v>103.99590000000001</v>
      </c>
      <c r="H135" s="93">
        <v>4422.4343699999999</v>
      </c>
      <c r="I135" s="94">
        <v>6.1901029796131732E-4</v>
      </c>
      <c r="J135" s="94">
        <v>1.8307111038381042E-3</v>
      </c>
      <c r="K135" s="94">
        <f>H135/'סכום נכסי הקרן'!$C$42</f>
        <v>6.3682706266176E-5</v>
      </c>
    </row>
    <row r="136" spans="2:11" s="140" customFormat="1">
      <c r="B136" s="86" t="s">
        <v>2462</v>
      </c>
      <c r="C136" s="83">
        <v>5298</v>
      </c>
      <c r="D136" s="96" t="s">
        <v>180</v>
      </c>
      <c r="E136" s="105">
        <v>43188</v>
      </c>
      <c r="F136" s="93">
        <v>3928.13</v>
      </c>
      <c r="G136" s="95">
        <v>100</v>
      </c>
      <c r="H136" s="93">
        <v>14.266969999999999</v>
      </c>
      <c r="I136" s="94">
        <v>3.7103494223636367E-2</v>
      </c>
      <c r="J136" s="94">
        <v>5.905955456185801E-6</v>
      </c>
      <c r="K136" s="94">
        <f>H136/'סכום נכסי הקרן'!$C$42</f>
        <v>2.054432432014463E-7</v>
      </c>
    </row>
    <row r="137" spans="2:11" s="140" customFormat="1">
      <c r="B137" s="86" t="s">
        <v>2463</v>
      </c>
      <c r="C137" s="83">
        <v>6651</v>
      </c>
      <c r="D137" s="96" t="s">
        <v>182</v>
      </c>
      <c r="E137" s="105">
        <v>43503</v>
      </c>
      <c r="F137" s="93">
        <v>1578000</v>
      </c>
      <c r="G137" s="95">
        <v>100</v>
      </c>
      <c r="H137" s="93">
        <v>6435.39959</v>
      </c>
      <c r="I137" s="94">
        <v>0.15395121951219515</v>
      </c>
      <c r="J137" s="94">
        <v>2.6639982646137457E-3</v>
      </c>
      <c r="K137" s="94">
        <f>H137/'סכום נכסי הקרן'!$C$42</f>
        <v>9.2669246733318838E-5</v>
      </c>
    </row>
    <row r="138" spans="2:11" s="140" customFormat="1">
      <c r="B138" s="86" t="s">
        <v>2464</v>
      </c>
      <c r="C138" s="83">
        <v>4029</v>
      </c>
      <c r="D138" s="96" t="s">
        <v>180</v>
      </c>
      <c r="E138" s="105">
        <v>39321</v>
      </c>
      <c r="F138" s="93">
        <v>929488.22</v>
      </c>
      <c r="G138" s="95">
        <v>46.400700000000001</v>
      </c>
      <c r="H138" s="93">
        <v>1566.4417900000001</v>
      </c>
      <c r="I138" s="94">
        <v>4.9041518102948146E-3</v>
      </c>
      <c r="J138" s="94">
        <v>6.4844430432305902E-4</v>
      </c>
      <c r="K138" s="94">
        <f>H138/'סכום נכסי הקרן'!$C$42</f>
        <v>2.255663827875708E-5</v>
      </c>
    </row>
    <row r="139" spans="2:11" s="140" customFormat="1">
      <c r="B139" s="86" t="s">
        <v>2465</v>
      </c>
      <c r="C139" s="83">
        <v>5316</v>
      </c>
      <c r="D139" s="96" t="s">
        <v>180</v>
      </c>
      <c r="E139" s="105">
        <v>43175</v>
      </c>
      <c r="F139" s="93">
        <v>23577827.460000001</v>
      </c>
      <c r="G139" s="95">
        <v>101.0558</v>
      </c>
      <c r="H139" s="93">
        <v>86538.800129999989</v>
      </c>
      <c r="I139" s="94">
        <v>5.8308074074074076E-3</v>
      </c>
      <c r="J139" s="94">
        <v>3.5823605068178173E-2</v>
      </c>
      <c r="K139" s="94">
        <f>H139/'סכום נכסי הקרן'!$C$42</f>
        <v>1.2461518992097789E-3</v>
      </c>
    </row>
    <row r="140" spans="2:11" s="140" customFormat="1">
      <c r="B140" s="86" t="s">
        <v>2466</v>
      </c>
      <c r="C140" s="83">
        <v>5311</v>
      </c>
      <c r="D140" s="96" t="s">
        <v>180</v>
      </c>
      <c r="E140" s="105">
        <v>43089</v>
      </c>
      <c r="F140" s="93">
        <v>892953.29</v>
      </c>
      <c r="G140" s="95">
        <v>95.405600000000007</v>
      </c>
      <c r="H140" s="93">
        <v>3094.20048</v>
      </c>
      <c r="I140" s="94">
        <v>2.2307692087912092E-3</v>
      </c>
      <c r="J140" s="94">
        <v>1.2808753510653436E-3</v>
      </c>
      <c r="K140" s="94">
        <f>H140/'סכום נכסי הקרן'!$C$42</f>
        <v>4.4556242967264382E-5</v>
      </c>
    </row>
    <row r="141" spans="2:11" s="140" customFormat="1">
      <c r="B141" s="86" t="s">
        <v>2467</v>
      </c>
      <c r="C141" s="83">
        <v>5331</v>
      </c>
      <c r="D141" s="96" t="s">
        <v>180</v>
      </c>
      <c r="E141" s="105">
        <v>43455</v>
      </c>
      <c r="F141" s="93">
        <v>5380303.8499999987</v>
      </c>
      <c r="G141" s="95">
        <v>96.401499999999999</v>
      </c>
      <c r="H141" s="93">
        <v>18838.071160000003</v>
      </c>
      <c r="I141" s="94">
        <v>3.9015985042857144E-2</v>
      </c>
      <c r="J141" s="94">
        <v>7.7982086701954521E-3</v>
      </c>
      <c r="K141" s="94">
        <f>H141/'סכום נכסי הקרן'!$C$42</f>
        <v>2.7126673952283017E-4</v>
      </c>
    </row>
    <row r="142" spans="2:11" s="140" customFormat="1">
      <c r="B142" s="86" t="s">
        <v>2468</v>
      </c>
      <c r="C142" s="83">
        <v>5320</v>
      </c>
      <c r="D142" s="96" t="s">
        <v>180</v>
      </c>
      <c r="E142" s="105">
        <v>43448</v>
      </c>
      <c r="F142" s="93">
        <v>46170.670000000013</v>
      </c>
      <c r="G142" s="95">
        <v>29.737200000000001</v>
      </c>
      <c r="H142" s="93">
        <v>49.866810000000015</v>
      </c>
      <c r="I142" s="94">
        <v>9.4459079587830581E-3</v>
      </c>
      <c r="J142" s="94">
        <v>2.0642866607421251E-5</v>
      </c>
      <c r="K142" s="94">
        <f>H142/'סכום נכסי הקרן'!$C$42</f>
        <v>7.1807813253341935E-7</v>
      </c>
    </row>
    <row r="143" spans="2:11" s="140" customFormat="1">
      <c r="B143" s="86" t="s">
        <v>2469</v>
      </c>
      <c r="C143" s="83">
        <v>5287</v>
      </c>
      <c r="D143" s="96" t="s">
        <v>182</v>
      </c>
      <c r="E143" s="105">
        <v>42809</v>
      </c>
      <c r="F143" s="93">
        <v>18452331.219999999</v>
      </c>
      <c r="G143" s="95">
        <v>98.511200000000002</v>
      </c>
      <c r="H143" s="93">
        <v>74131.941009999995</v>
      </c>
      <c r="I143" s="94">
        <v>1.2085478026791441E-2</v>
      </c>
      <c r="J143" s="94">
        <v>3.0687661184235576E-2</v>
      </c>
      <c r="K143" s="94">
        <f>H143/'סכום נכסי הקרן'!$C$42</f>
        <v>1.0674941060304114E-3</v>
      </c>
    </row>
    <row r="144" spans="2:11" s="140" customFormat="1">
      <c r="B144" s="86" t="s">
        <v>2470</v>
      </c>
      <c r="C144" s="83">
        <v>5306</v>
      </c>
      <c r="D144" s="96" t="s">
        <v>182</v>
      </c>
      <c r="E144" s="105">
        <v>43068</v>
      </c>
      <c r="F144" s="93">
        <v>343938.8</v>
      </c>
      <c r="G144" s="95">
        <v>69.165899999999993</v>
      </c>
      <c r="H144" s="93">
        <v>970.1563000000001</v>
      </c>
      <c r="I144" s="94">
        <v>1.4189347691397512E-3</v>
      </c>
      <c r="J144" s="94">
        <v>4.0160593968712556E-4</v>
      </c>
      <c r="K144" s="94">
        <f>H144/'סכום נכסי הקרן'!$C$42</f>
        <v>1.3970174233513866E-5</v>
      </c>
    </row>
    <row r="145" spans="2:11" s="140" customFormat="1">
      <c r="B145" s="86" t="s">
        <v>2471</v>
      </c>
      <c r="C145" s="83">
        <v>5268</v>
      </c>
      <c r="D145" s="96" t="s">
        <v>182</v>
      </c>
      <c r="E145" s="105">
        <v>42206</v>
      </c>
      <c r="F145" s="93">
        <v>5718501.3300000001</v>
      </c>
      <c r="G145" s="95">
        <v>111.4674</v>
      </c>
      <c r="H145" s="93">
        <v>25995.5265</v>
      </c>
      <c r="I145" s="94">
        <v>3.9035591274397246E-3</v>
      </c>
      <c r="J145" s="94">
        <v>1.0761109161167199E-2</v>
      </c>
      <c r="K145" s="94">
        <f>H145/'סכום נכסי הקרן'!$C$42</f>
        <v>3.7433353212974741E-4</v>
      </c>
    </row>
    <row r="146" spans="2:11" s="140" customFormat="1">
      <c r="B146" s="86" t="s">
        <v>2472</v>
      </c>
      <c r="C146" s="83">
        <v>4022</v>
      </c>
      <c r="D146" s="96" t="s">
        <v>180</v>
      </c>
      <c r="E146" s="105">
        <v>39134</v>
      </c>
      <c r="F146" s="93">
        <v>338203.28</v>
      </c>
      <c r="G146" s="95">
        <v>1E-4</v>
      </c>
      <c r="H146" s="93">
        <v>1.23E-3</v>
      </c>
      <c r="I146" s="94">
        <v>4.2000000000000006E-3</v>
      </c>
      <c r="J146" s="94">
        <v>5.091708478470576E-10</v>
      </c>
      <c r="K146" s="94">
        <f>H146/'סכום נכסי הקרן'!$C$42</f>
        <v>1.7711903027607049E-11</v>
      </c>
    </row>
    <row r="147" spans="2:11" s="140" customFormat="1">
      <c r="B147" s="86" t="s">
        <v>2473</v>
      </c>
      <c r="C147" s="83">
        <v>5304</v>
      </c>
      <c r="D147" s="96" t="s">
        <v>182</v>
      </c>
      <c r="E147" s="105">
        <v>43080</v>
      </c>
      <c r="F147" s="93">
        <v>8108415.3099999996</v>
      </c>
      <c r="G147" s="95">
        <v>105.2641</v>
      </c>
      <c r="H147" s="93">
        <v>34808.458180000001</v>
      </c>
      <c r="I147" s="94">
        <v>5.2303426E-3</v>
      </c>
      <c r="J147" s="94">
        <v>1.4409310702243454E-2</v>
      </c>
      <c r="K147" s="94">
        <f>H147/'סכום נכסי הקרן'!$C$42</f>
        <v>5.0123905351599633E-4</v>
      </c>
    </row>
    <row r="148" spans="2:11" s="140" customFormat="1">
      <c r="B148" s="86" t="s">
        <v>2474</v>
      </c>
      <c r="C148" s="83">
        <v>5233</v>
      </c>
      <c r="D148" s="96" t="s">
        <v>180</v>
      </c>
      <c r="E148" s="105">
        <v>41269</v>
      </c>
      <c r="F148" s="93">
        <v>7404219.1699999999</v>
      </c>
      <c r="G148" s="95">
        <v>24.53</v>
      </c>
      <c r="H148" s="93">
        <v>6596.6380199999994</v>
      </c>
      <c r="I148" s="94">
        <v>8.5047385835919521E-3</v>
      </c>
      <c r="J148" s="94">
        <v>2.7307445313687279E-3</v>
      </c>
      <c r="K148" s="94">
        <f>H148/'סכום נכסי הקרן'!$C$42</f>
        <v>9.4991067413386802E-5</v>
      </c>
    </row>
    <row r="149" spans="2:11" s="140" customFormat="1">
      <c r="B149" s="86" t="s">
        <v>2475</v>
      </c>
      <c r="C149" s="83">
        <v>5284</v>
      </c>
      <c r="D149" s="96" t="s">
        <v>182</v>
      </c>
      <c r="E149" s="105">
        <v>42662</v>
      </c>
      <c r="F149" s="93">
        <v>12055797.27</v>
      </c>
      <c r="G149" s="95">
        <v>88.120099999999994</v>
      </c>
      <c r="H149" s="93">
        <v>43325.086540000004</v>
      </c>
      <c r="I149" s="94">
        <v>1.9910528333333333E-2</v>
      </c>
      <c r="J149" s="94">
        <v>1.7934854509446298E-2</v>
      </c>
      <c r="K149" s="94">
        <f>H149/'סכום נכסי הקרן'!$C$42</f>
        <v>6.238778304546045E-4</v>
      </c>
    </row>
    <row r="150" spans="2:11" s="140" customFormat="1">
      <c r="B150" s="86" t="s">
        <v>2476</v>
      </c>
      <c r="C150" s="83">
        <v>5267</v>
      </c>
      <c r="D150" s="96" t="s">
        <v>182</v>
      </c>
      <c r="E150" s="105">
        <v>42446</v>
      </c>
      <c r="F150" s="93">
        <v>6074703.1299999999</v>
      </c>
      <c r="G150" s="95">
        <v>86.867400000000004</v>
      </c>
      <c r="H150" s="93">
        <v>21520.403129999999</v>
      </c>
      <c r="I150" s="94">
        <v>1.0688340629370871E-2</v>
      </c>
      <c r="J150" s="94">
        <v>8.9085869168394893E-3</v>
      </c>
      <c r="K150" s="94">
        <f>H150/'סכום נכסי הקרן'!$C$42</f>
        <v>3.0989210841753757E-4</v>
      </c>
    </row>
    <row r="151" spans="2:11" s="140" customFormat="1">
      <c r="B151" s="86" t="s">
        <v>2477</v>
      </c>
      <c r="C151" s="83">
        <v>6646</v>
      </c>
      <c r="D151" s="96" t="s">
        <v>182</v>
      </c>
      <c r="E151" s="105">
        <v>43460</v>
      </c>
      <c r="F151" s="93">
        <v>11344985.559999997</v>
      </c>
      <c r="G151" s="95">
        <v>97.618300000000005</v>
      </c>
      <c r="H151" s="93">
        <v>45165.176079999997</v>
      </c>
      <c r="I151" s="94">
        <v>2.104E-2</v>
      </c>
      <c r="J151" s="94">
        <v>1.8696578047004263E-2</v>
      </c>
      <c r="K151" s="94">
        <f>H151/'סכום נכסי הקרן'!$C$42</f>
        <v>6.5037497475915241E-4</v>
      </c>
    </row>
    <row r="152" spans="2:11" s="140" customFormat="1">
      <c r="B152" s="86" t="s">
        <v>2478</v>
      </c>
      <c r="C152" s="83">
        <v>5083</v>
      </c>
      <c r="D152" s="96" t="s">
        <v>180</v>
      </c>
      <c r="E152" s="105">
        <v>39415</v>
      </c>
      <c r="F152" s="93">
        <v>3693864</v>
      </c>
      <c r="G152" s="95">
        <v>66.570800000000006</v>
      </c>
      <c r="H152" s="93">
        <v>8931.2144700000008</v>
      </c>
      <c r="I152" s="94">
        <v>2.9136892404740572E-2</v>
      </c>
      <c r="J152" s="94">
        <v>3.6971658894258616E-3</v>
      </c>
      <c r="K152" s="94">
        <f>H152/'סכום נכסי הקרן'!$C$42</f>
        <v>1.286087842369113E-4</v>
      </c>
    </row>
    <row r="153" spans="2:11" s="140" customFormat="1">
      <c r="B153" s="86" t="s">
        <v>2479</v>
      </c>
      <c r="C153" s="83">
        <v>5276</v>
      </c>
      <c r="D153" s="96" t="s">
        <v>180</v>
      </c>
      <c r="E153" s="105">
        <v>42521</v>
      </c>
      <c r="F153" s="93">
        <v>16166115.34</v>
      </c>
      <c r="G153" s="95">
        <v>106.88160000000001</v>
      </c>
      <c r="H153" s="93">
        <v>62755.885150000009</v>
      </c>
      <c r="I153" s="94">
        <v>2.2520000000000001E-3</v>
      </c>
      <c r="J153" s="94">
        <v>2.5978428657900877E-2</v>
      </c>
      <c r="K153" s="94">
        <f>H153/'סכום נכסי הקרן'!$C$42</f>
        <v>9.0367979852719142E-4</v>
      </c>
    </row>
    <row r="154" spans="2:11" s="140" customFormat="1">
      <c r="B154" s="86" t="s">
        <v>2480</v>
      </c>
      <c r="C154" s="83">
        <v>6647</v>
      </c>
      <c r="D154" s="96" t="s">
        <v>180</v>
      </c>
      <c r="E154" s="105">
        <v>43510</v>
      </c>
      <c r="F154" s="93">
        <v>5010184.3999999994</v>
      </c>
      <c r="G154" s="95">
        <v>100.7444</v>
      </c>
      <c r="H154" s="93">
        <v>18332.448069999995</v>
      </c>
      <c r="I154" s="94">
        <v>3.1569622669834225E-3</v>
      </c>
      <c r="J154" s="94">
        <v>7.5889009161902868E-3</v>
      </c>
      <c r="K154" s="94">
        <f>H154/'סכום נכסי הקרן'!$C$42</f>
        <v>2.639858068898227E-4</v>
      </c>
    </row>
    <row r="155" spans="2:11" s="140" customFormat="1">
      <c r="B155" s="86" t="s">
        <v>2481</v>
      </c>
      <c r="C155" s="83">
        <v>6642</v>
      </c>
      <c r="D155" s="96" t="s">
        <v>180</v>
      </c>
      <c r="E155" s="105">
        <v>43465</v>
      </c>
      <c r="F155" s="93">
        <v>620894.12</v>
      </c>
      <c r="G155" s="95">
        <v>94.475300000000004</v>
      </c>
      <c r="H155" s="93">
        <v>2130.5006599999997</v>
      </c>
      <c r="I155" s="94">
        <v>1.5709250000000001E-3</v>
      </c>
      <c r="J155" s="94">
        <v>8.819421360901754E-4</v>
      </c>
      <c r="K155" s="94">
        <f>H155/'סכום נכסי הקרן'!$C$42</f>
        <v>3.0679041536725864E-5</v>
      </c>
    </row>
    <row r="156" spans="2:11" s="140" customFormat="1">
      <c r="B156" s="86" t="s">
        <v>2482</v>
      </c>
      <c r="C156" s="83">
        <v>5337</v>
      </c>
      <c r="D156" s="96" t="s">
        <v>180</v>
      </c>
      <c r="E156" s="105">
        <v>43490</v>
      </c>
      <c r="F156" s="93">
        <v>5776233.3600000003</v>
      </c>
      <c r="G156" s="95">
        <v>94.669700000000006</v>
      </c>
      <c r="H156" s="93">
        <v>19861.020989999997</v>
      </c>
      <c r="I156" s="94">
        <v>5.0574246266666652E-3</v>
      </c>
      <c r="J156" s="94">
        <v>8.2216690216150457E-3</v>
      </c>
      <c r="K156" s="94">
        <f>H156/'סכום נכסי הקרן'!$C$42</f>
        <v>2.8599713642613668E-4</v>
      </c>
    </row>
    <row r="157" spans="2:11" s="140" customFormat="1">
      <c r="B157" s="86" t="s">
        <v>2483</v>
      </c>
      <c r="C157" s="83">
        <v>5269</v>
      </c>
      <c r="D157" s="96" t="s">
        <v>182</v>
      </c>
      <c r="E157" s="105">
        <v>42271</v>
      </c>
      <c r="F157" s="93">
        <v>8747015.6899999995</v>
      </c>
      <c r="G157" s="95">
        <v>105.1267</v>
      </c>
      <c r="H157" s="93">
        <v>37500.879869999997</v>
      </c>
      <c r="I157" s="94">
        <v>2.2184807368525305E-2</v>
      </c>
      <c r="J157" s="94">
        <v>1.5523865689771182E-2</v>
      </c>
      <c r="K157" s="94">
        <f>H157/'סכום נכסי הקרן'!$C$42</f>
        <v>5.4000971358323681E-4</v>
      </c>
    </row>
    <row r="158" spans="2:11" s="140" customFormat="1">
      <c r="B158" s="86" t="s">
        <v>2484</v>
      </c>
      <c r="C158" s="83">
        <v>5312</v>
      </c>
      <c r="D158" s="96" t="s">
        <v>180</v>
      </c>
      <c r="E158" s="105">
        <v>43095</v>
      </c>
      <c r="F158" s="93">
        <v>422916.66</v>
      </c>
      <c r="G158" s="95">
        <v>104.0771</v>
      </c>
      <c r="H158" s="93">
        <v>1598.6589799999999</v>
      </c>
      <c r="I158" s="94">
        <v>1.6141210371340083E-2</v>
      </c>
      <c r="J158" s="94">
        <v>6.617809335487092E-4</v>
      </c>
      <c r="K158" s="94">
        <f>H158/'סכום נכסי הקרן'!$C$42</f>
        <v>2.3020563274774957E-5</v>
      </c>
    </row>
    <row r="159" spans="2:11" s="140" customFormat="1">
      <c r="B159" s="86" t="s">
        <v>2485</v>
      </c>
      <c r="C159" s="83">
        <v>5227</v>
      </c>
      <c r="D159" s="96" t="s">
        <v>180</v>
      </c>
      <c r="E159" s="105">
        <v>40997</v>
      </c>
      <c r="F159" s="93">
        <v>2244915.27</v>
      </c>
      <c r="G159" s="95">
        <v>83.6751</v>
      </c>
      <c r="H159" s="93">
        <v>6822.4762499999988</v>
      </c>
      <c r="I159" s="94">
        <v>3.0303030303030303E-3</v>
      </c>
      <c r="J159" s="94">
        <v>2.8242325338446454E-3</v>
      </c>
      <c r="K159" s="94">
        <f>H159/'סכום נכסי הקרן'!$C$42</f>
        <v>9.8243120120448921E-5</v>
      </c>
    </row>
    <row r="160" spans="2:11" s="140" customFormat="1">
      <c r="B160" s="86" t="s">
        <v>2486</v>
      </c>
      <c r="C160" s="83">
        <v>5257</v>
      </c>
      <c r="D160" s="96" t="s">
        <v>180</v>
      </c>
      <c r="E160" s="105">
        <v>42033</v>
      </c>
      <c r="F160" s="93">
        <v>5652615.6799999997</v>
      </c>
      <c r="G160" s="95">
        <v>128.58619999999999</v>
      </c>
      <c r="H160" s="93">
        <v>26399.132799999999</v>
      </c>
      <c r="I160" s="94">
        <v>2.4990949283073514E-2</v>
      </c>
      <c r="J160" s="94">
        <v>1.0928186040815503E-2</v>
      </c>
      <c r="K160" s="94">
        <f>H160/'סכום נכסי הקרן'!$C$42</f>
        <v>3.8014543102969151E-4</v>
      </c>
    </row>
    <row r="161" spans="2:11" s="140" customFormat="1">
      <c r="B161" s="86" t="s">
        <v>2487</v>
      </c>
      <c r="C161" s="83">
        <v>5286</v>
      </c>
      <c r="D161" s="96" t="s">
        <v>180</v>
      </c>
      <c r="E161" s="105">
        <v>42727</v>
      </c>
      <c r="F161" s="93">
        <v>10102400.220000001</v>
      </c>
      <c r="G161" s="95">
        <v>114.81059999999999</v>
      </c>
      <c r="H161" s="93">
        <v>42126.210679999997</v>
      </c>
      <c r="I161" s="94">
        <v>6.8333333333333354E-3</v>
      </c>
      <c r="J161" s="94">
        <v>1.7438567811804369E-2</v>
      </c>
      <c r="K161" s="94">
        <f>H161/'סכום נכסי הקרן'!$C$42</f>
        <v>6.0661411258919058E-4</v>
      </c>
    </row>
    <row r="162" spans="2:11" s="140" customFormat="1">
      <c r="B162" s="86" t="s">
        <v>2488</v>
      </c>
      <c r="C162" s="83">
        <v>5338</v>
      </c>
      <c r="D162" s="96" t="s">
        <v>180</v>
      </c>
      <c r="E162" s="105">
        <v>43375</v>
      </c>
      <c r="F162" s="93">
        <v>165299.86000000002</v>
      </c>
      <c r="G162" s="95">
        <v>100</v>
      </c>
      <c r="H162" s="93">
        <v>600.36909000000003</v>
      </c>
      <c r="I162" s="94">
        <v>1.9333333714285715E-3</v>
      </c>
      <c r="J162" s="94">
        <v>2.4852881185078574E-4</v>
      </c>
      <c r="K162" s="94">
        <f>H162/'סכום נכסי הקרן'!$C$42</f>
        <v>8.6452675632948702E-6</v>
      </c>
    </row>
    <row r="163" spans="2:11" s="140" customFormat="1">
      <c r="B163" s="86" t="s">
        <v>2489</v>
      </c>
      <c r="C163" s="83">
        <v>6641</v>
      </c>
      <c r="D163" s="96" t="s">
        <v>180</v>
      </c>
      <c r="E163" s="105">
        <v>43461</v>
      </c>
      <c r="F163" s="93">
        <v>31074.560000000001</v>
      </c>
      <c r="G163" s="95">
        <v>25.450199999999999</v>
      </c>
      <c r="H163" s="93">
        <v>28.723789999999994</v>
      </c>
      <c r="I163" s="94">
        <v>1.9444444252873564E-3</v>
      </c>
      <c r="J163" s="94">
        <v>1.1890501225756774E-5</v>
      </c>
      <c r="K163" s="94">
        <f>H163/'סכום נכסי הקרן'!$C$42</f>
        <v>4.136203114352431E-7</v>
      </c>
    </row>
    <row r="164" spans="2:11" s="140" customFormat="1">
      <c r="B164" s="145"/>
    </row>
    <row r="165" spans="2:11" s="140" customFormat="1">
      <c r="B165" s="145"/>
    </row>
    <row r="166" spans="2:11" s="140" customFormat="1">
      <c r="B166" s="145"/>
    </row>
    <row r="167" spans="2:11" s="140" customFormat="1">
      <c r="B167" s="146" t="s">
        <v>131</v>
      </c>
    </row>
    <row r="168" spans="2:11" s="140" customFormat="1">
      <c r="B168" s="146" t="s">
        <v>257</v>
      </c>
    </row>
    <row r="169" spans="2:11" s="140" customFormat="1">
      <c r="B169" s="146" t="s">
        <v>265</v>
      </c>
    </row>
    <row r="170" spans="2:11" s="140" customFormat="1">
      <c r="B170" s="145"/>
    </row>
    <row r="171" spans="2:11" s="140" customFormat="1">
      <c r="B171" s="145"/>
    </row>
    <row r="172" spans="2:11" s="140" customFormat="1">
      <c r="B172" s="145"/>
    </row>
    <row r="173" spans="2:11" s="140" customFormat="1">
      <c r="B173" s="145"/>
    </row>
    <row r="174" spans="2:11" s="140" customFormat="1">
      <c r="B174" s="145"/>
    </row>
    <row r="175" spans="2:11" s="140" customFormat="1">
      <c r="B175" s="145"/>
    </row>
    <row r="176" spans="2:11" s="140" customFormat="1">
      <c r="B176" s="145"/>
    </row>
    <row r="177" spans="2:2" s="140" customFormat="1">
      <c r="B177" s="145"/>
    </row>
    <row r="178" spans="2:2" s="140" customFormat="1">
      <c r="B178" s="145"/>
    </row>
    <row r="179" spans="2:2" s="140" customFormat="1">
      <c r="B179" s="145"/>
    </row>
    <row r="180" spans="2:2" s="140" customFormat="1">
      <c r="B180" s="145"/>
    </row>
    <row r="181" spans="2:2" s="140" customFormat="1">
      <c r="B181" s="145"/>
    </row>
    <row r="182" spans="2:2" s="140" customFormat="1">
      <c r="B182" s="145"/>
    </row>
    <row r="183" spans="2:2" s="140" customFormat="1">
      <c r="B183" s="145"/>
    </row>
    <row r="184" spans="2:2" s="140" customFormat="1">
      <c r="B184" s="145"/>
    </row>
    <row r="185" spans="2:2" s="140" customFormat="1">
      <c r="B185" s="145"/>
    </row>
    <row r="186" spans="2:2" s="140" customFormat="1">
      <c r="B186" s="145"/>
    </row>
    <row r="187" spans="2:2" s="140" customFormat="1">
      <c r="B187" s="145"/>
    </row>
    <row r="188" spans="2:2" s="140" customFormat="1">
      <c r="B188" s="145"/>
    </row>
    <row r="189" spans="2:2" s="140" customFormat="1">
      <c r="B189" s="145"/>
    </row>
    <row r="190" spans="2:2" s="140" customFormat="1">
      <c r="B190" s="145"/>
    </row>
    <row r="191" spans="2:2" s="140" customFormat="1">
      <c r="B191" s="145"/>
    </row>
    <row r="192" spans="2:2" s="140" customFormat="1">
      <c r="B192" s="145"/>
    </row>
    <row r="193" spans="2:2" s="140" customFormat="1">
      <c r="B193" s="145"/>
    </row>
    <row r="194" spans="2:2" s="140" customFormat="1">
      <c r="B194" s="145"/>
    </row>
    <row r="195" spans="2:2" s="140" customFormat="1">
      <c r="B195" s="145"/>
    </row>
    <row r="196" spans="2:2" s="140" customFormat="1">
      <c r="B196" s="145"/>
    </row>
    <row r="197" spans="2:2" s="140" customFormat="1">
      <c r="B197" s="145"/>
    </row>
    <row r="198" spans="2:2" s="140" customFormat="1">
      <c r="B198" s="145"/>
    </row>
    <row r="199" spans="2:2" s="140" customFormat="1">
      <c r="B199" s="145"/>
    </row>
    <row r="200" spans="2:2" s="140" customFormat="1">
      <c r="B200" s="145"/>
    </row>
    <row r="201" spans="2:2" s="140" customFormat="1">
      <c r="B201" s="145"/>
    </row>
    <row r="202" spans="2:2" s="140" customFormat="1">
      <c r="B202" s="145"/>
    </row>
    <row r="203" spans="2:2" s="140" customFormat="1">
      <c r="B203" s="145"/>
    </row>
    <row r="204" spans="2:2" s="140" customFormat="1">
      <c r="B204" s="145"/>
    </row>
    <row r="205" spans="2:2" s="140" customFormat="1">
      <c r="B205" s="145"/>
    </row>
    <row r="206" spans="2:2" s="140" customFormat="1">
      <c r="B206" s="145"/>
    </row>
    <row r="207" spans="2:2" s="140" customFormat="1">
      <c r="B207" s="145"/>
    </row>
    <row r="208" spans="2:2" s="140" customFormat="1">
      <c r="B208" s="145"/>
    </row>
    <row r="209" spans="2:2" s="140" customFormat="1">
      <c r="B209" s="145"/>
    </row>
    <row r="210" spans="2:2" s="140" customFormat="1">
      <c r="B210" s="145"/>
    </row>
    <row r="211" spans="2:2" s="140" customFormat="1">
      <c r="B211" s="145"/>
    </row>
    <row r="212" spans="2:2" s="140" customFormat="1">
      <c r="B212" s="145"/>
    </row>
    <row r="213" spans="2:2" s="140" customFormat="1">
      <c r="B213" s="145"/>
    </row>
    <row r="214" spans="2:2" s="140" customFormat="1">
      <c r="B214" s="145"/>
    </row>
    <row r="215" spans="2:2" s="140" customFormat="1">
      <c r="B215" s="145"/>
    </row>
    <row r="216" spans="2:2" s="140" customFormat="1">
      <c r="B216" s="145"/>
    </row>
    <row r="217" spans="2:2" s="140" customFormat="1">
      <c r="B217" s="145"/>
    </row>
    <row r="218" spans="2:2" s="140" customFormat="1">
      <c r="B218" s="145"/>
    </row>
    <row r="219" spans="2:2" s="140" customFormat="1">
      <c r="B219" s="145"/>
    </row>
    <row r="220" spans="2:2" s="140" customFormat="1">
      <c r="B220" s="145"/>
    </row>
    <row r="221" spans="2:2" s="140" customFormat="1">
      <c r="B221" s="145"/>
    </row>
    <row r="222" spans="2:2" s="140" customFormat="1">
      <c r="B222" s="145"/>
    </row>
    <row r="223" spans="2:2" s="140" customFormat="1">
      <c r="B223" s="145"/>
    </row>
    <row r="224" spans="2:2" s="140" customFormat="1">
      <c r="B224" s="145"/>
    </row>
    <row r="225" spans="2:2" s="140" customFormat="1">
      <c r="B225" s="145"/>
    </row>
    <row r="226" spans="2:2" s="140" customFormat="1">
      <c r="B226" s="145"/>
    </row>
    <row r="227" spans="2:2" s="140" customFormat="1">
      <c r="B227" s="145"/>
    </row>
    <row r="228" spans="2:2" s="140" customFormat="1">
      <c r="B228" s="145"/>
    </row>
    <row r="229" spans="2:2" s="140" customFormat="1">
      <c r="B229" s="145"/>
    </row>
    <row r="230" spans="2:2" s="140" customFormat="1">
      <c r="B230" s="145"/>
    </row>
    <row r="231" spans="2:2" s="140" customFormat="1">
      <c r="B231" s="145"/>
    </row>
    <row r="232" spans="2:2" s="140" customFormat="1">
      <c r="B232" s="145"/>
    </row>
    <row r="233" spans="2:2" s="140" customFormat="1">
      <c r="B233" s="145"/>
    </row>
    <row r="234" spans="2:2" s="140" customFormat="1">
      <c r="B234" s="145"/>
    </row>
    <row r="235" spans="2:2" s="140" customFormat="1">
      <c r="B235" s="145"/>
    </row>
    <row r="236" spans="2:2" s="140" customFormat="1">
      <c r="B236" s="145"/>
    </row>
    <row r="237" spans="2:2" s="140" customFormat="1">
      <c r="B237" s="145"/>
    </row>
    <row r="238" spans="2:2" s="140" customFormat="1">
      <c r="B238" s="145"/>
    </row>
    <row r="239" spans="2:2" s="140" customFormat="1">
      <c r="B239" s="145"/>
    </row>
    <row r="240" spans="2:2" s="140" customFormat="1">
      <c r="B240" s="145"/>
    </row>
    <row r="241" spans="2:2" s="140" customFormat="1">
      <c r="B241" s="145"/>
    </row>
    <row r="242" spans="2:2" s="140" customFormat="1">
      <c r="B242" s="145"/>
    </row>
    <row r="243" spans="2:2" s="140" customFormat="1">
      <c r="B243" s="145"/>
    </row>
    <row r="244" spans="2:2" s="140" customFormat="1">
      <c r="B244" s="145"/>
    </row>
    <row r="245" spans="2:2" s="140" customFormat="1">
      <c r="B245" s="145"/>
    </row>
    <row r="246" spans="2:2" s="140" customFormat="1">
      <c r="B246" s="145"/>
    </row>
    <row r="247" spans="2:2" s="140" customFormat="1">
      <c r="B247" s="145"/>
    </row>
    <row r="248" spans="2:2" s="140" customFormat="1">
      <c r="B248" s="145"/>
    </row>
    <row r="249" spans="2:2" s="140" customFormat="1">
      <c r="B249" s="145"/>
    </row>
    <row r="250" spans="2:2" s="140" customFormat="1">
      <c r="B250" s="145"/>
    </row>
    <row r="251" spans="2:2" s="140" customFormat="1">
      <c r="B251" s="145"/>
    </row>
    <row r="252" spans="2:2" s="140" customFormat="1">
      <c r="B252" s="145"/>
    </row>
    <row r="253" spans="2:2" s="140" customFormat="1">
      <c r="B253" s="145"/>
    </row>
    <row r="254" spans="2:2" s="140" customFormat="1">
      <c r="B254" s="145"/>
    </row>
    <row r="255" spans="2:2" s="140" customFormat="1">
      <c r="B255" s="145"/>
    </row>
    <row r="256" spans="2:2" s="140" customFormat="1">
      <c r="B256" s="145"/>
    </row>
    <row r="257" spans="2:3" s="140" customFormat="1">
      <c r="B257" s="145"/>
    </row>
    <row r="258" spans="2:3" s="140" customFormat="1">
      <c r="B258" s="145"/>
    </row>
    <row r="259" spans="2:3" s="140" customFormat="1">
      <c r="B259" s="145"/>
    </row>
    <row r="260" spans="2:3" s="140" customFormat="1">
      <c r="B260" s="145"/>
    </row>
    <row r="261" spans="2:3" s="140" customFormat="1">
      <c r="B261" s="145"/>
    </row>
    <row r="262" spans="2:3" s="140" customFormat="1">
      <c r="B262" s="145"/>
    </row>
    <row r="263" spans="2:3" s="140" customFormat="1">
      <c r="B263" s="145"/>
    </row>
    <row r="264" spans="2:3" s="140" customFormat="1">
      <c r="B264" s="145"/>
    </row>
    <row r="265" spans="2:3" s="140" customFormat="1">
      <c r="B265" s="145"/>
    </row>
    <row r="266" spans="2:3">
      <c r="C266" s="1"/>
    </row>
    <row r="267" spans="2:3">
      <c r="C267" s="1"/>
    </row>
    <row r="268" spans="2:3">
      <c r="C268" s="1"/>
    </row>
    <row r="269" spans="2:3">
      <c r="C269" s="1"/>
    </row>
    <row r="270" spans="2:3">
      <c r="C270" s="1"/>
    </row>
    <row r="271" spans="2:3">
      <c r="C271" s="1"/>
    </row>
    <row r="272" spans="2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zoomScale="90" zoomScaleNormal="90" workbookViewId="0">
      <selection activeCell="F24" sqref="F24"/>
    </sheetView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41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12.42578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6" t="s">
        <v>196</v>
      </c>
      <c r="C1" s="77" t="s" vm="1">
        <v>276</v>
      </c>
    </row>
    <row r="2" spans="2:59">
      <c r="B2" s="56" t="s">
        <v>195</v>
      </c>
      <c r="C2" s="77" t="s">
        <v>277</v>
      </c>
    </row>
    <row r="3" spans="2:59">
      <c r="B3" s="56" t="s">
        <v>197</v>
      </c>
      <c r="C3" s="77" t="s">
        <v>278</v>
      </c>
    </row>
    <row r="4" spans="2:59">
      <c r="B4" s="56" t="s">
        <v>198</v>
      </c>
      <c r="C4" s="77" t="s">
        <v>279</v>
      </c>
    </row>
    <row r="6" spans="2:59" ht="26.25" customHeight="1">
      <c r="B6" s="215" t="s">
        <v>227</v>
      </c>
      <c r="C6" s="216"/>
      <c r="D6" s="216"/>
      <c r="E6" s="216"/>
      <c r="F6" s="216"/>
      <c r="G6" s="216"/>
      <c r="H6" s="216"/>
      <c r="I6" s="216"/>
      <c r="J6" s="216"/>
      <c r="K6" s="216"/>
      <c r="L6" s="217"/>
    </row>
    <row r="7" spans="2:59" ht="26.25" customHeight="1">
      <c r="B7" s="215" t="s">
        <v>116</v>
      </c>
      <c r="C7" s="216"/>
      <c r="D7" s="216"/>
      <c r="E7" s="216"/>
      <c r="F7" s="216"/>
      <c r="G7" s="216"/>
      <c r="H7" s="216"/>
      <c r="I7" s="216"/>
      <c r="J7" s="216"/>
      <c r="K7" s="216"/>
      <c r="L7" s="217"/>
    </row>
    <row r="8" spans="2:59" s="3" customFormat="1" ht="63">
      <c r="B8" s="22" t="s">
        <v>135</v>
      </c>
      <c r="C8" s="30" t="s">
        <v>52</v>
      </c>
      <c r="D8" s="30" t="s">
        <v>75</v>
      </c>
      <c r="E8" s="30" t="s">
        <v>120</v>
      </c>
      <c r="F8" s="30" t="s">
        <v>121</v>
      </c>
      <c r="G8" s="30" t="s">
        <v>259</v>
      </c>
      <c r="H8" s="30" t="s">
        <v>258</v>
      </c>
      <c r="I8" s="30" t="s">
        <v>129</v>
      </c>
      <c r="J8" s="30" t="s">
        <v>67</v>
      </c>
      <c r="K8" s="30" t="s">
        <v>199</v>
      </c>
      <c r="L8" s="31" t="s">
        <v>201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22</v>
      </c>
      <c r="G9" s="16" t="s">
        <v>266</v>
      </c>
      <c r="H9" s="16"/>
      <c r="I9" s="16" t="s">
        <v>262</v>
      </c>
      <c r="J9" s="32" t="s">
        <v>20</v>
      </c>
      <c r="K9" s="32" t="s">
        <v>20</v>
      </c>
      <c r="L9" s="33" t="s">
        <v>20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1"/>
      <c r="N10" s="1"/>
      <c r="O10" s="1"/>
      <c r="P10" s="1"/>
      <c r="BG10" s="1"/>
    </row>
    <row r="11" spans="2:59" s="4" customFormat="1" ht="18" customHeight="1">
      <c r="B11" s="128" t="s">
        <v>55</v>
      </c>
      <c r="C11" s="124"/>
      <c r="D11" s="124"/>
      <c r="E11" s="124"/>
      <c r="F11" s="124"/>
      <c r="G11" s="125"/>
      <c r="H11" s="127"/>
      <c r="I11" s="125">
        <v>29.977719999999994</v>
      </c>
      <c r="J11" s="124"/>
      <c r="K11" s="126">
        <v>1</v>
      </c>
      <c r="L11" s="126">
        <f>I11/'סכום נכסי הקרן'!$C$42</f>
        <v>4.3167680457622467E-7</v>
      </c>
      <c r="M11" s="99"/>
      <c r="N11" s="99"/>
      <c r="O11" s="99"/>
      <c r="P11" s="99"/>
      <c r="BG11" s="99"/>
    </row>
    <row r="12" spans="2:59" s="99" customFormat="1" ht="21" customHeight="1">
      <c r="B12" s="129" t="s">
        <v>254</v>
      </c>
      <c r="C12" s="124"/>
      <c r="D12" s="124"/>
      <c r="E12" s="124"/>
      <c r="F12" s="124"/>
      <c r="G12" s="125"/>
      <c r="H12" s="127"/>
      <c r="I12" s="125">
        <v>29.977719999999994</v>
      </c>
      <c r="J12" s="124"/>
      <c r="K12" s="126">
        <v>1</v>
      </c>
      <c r="L12" s="126">
        <f>I12/'סכום נכסי הקרן'!$C$42</f>
        <v>4.3167680457622467E-7</v>
      </c>
    </row>
    <row r="13" spans="2:59">
      <c r="B13" s="82" t="s">
        <v>2490</v>
      </c>
      <c r="C13" s="83" t="s">
        <v>2491</v>
      </c>
      <c r="D13" s="96" t="s">
        <v>1053</v>
      </c>
      <c r="E13" s="96" t="s">
        <v>180</v>
      </c>
      <c r="F13" s="105">
        <v>43375</v>
      </c>
      <c r="G13" s="93">
        <v>250</v>
      </c>
      <c r="H13" s="95">
        <v>1E-4</v>
      </c>
      <c r="I13" s="93">
        <v>2.9999999999999994E-5</v>
      </c>
      <c r="J13" s="94">
        <v>0</v>
      </c>
      <c r="K13" s="94">
        <v>0</v>
      </c>
      <c r="L13" s="94">
        <f>I13/'סכום נכסי הקרן'!$C$42</f>
        <v>4.3199763481968407E-13</v>
      </c>
    </row>
    <row r="14" spans="2:59">
      <c r="B14" s="82" t="s">
        <v>2492</v>
      </c>
      <c r="C14" s="83" t="s">
        <v>2493</v>
      </c>
      <c r="D14" s="96" t="s">
        <v>1352</v>
      </c>
      <c r="E14" s="96" t="s">
        <v>180</v>
      </c>
      <c r="F14" s="105">
        <v>42731</v>
      </c>
      <c r="G14" s="93">
        <v>76641</v>
      </c>
      <c r="H14" s="95">
        <v>10.769399999999999</v>
      </c>
      <c r="I14" s="93">
        <v>29.977719999999994</v>
      </c>
      <c r="J14" s="94">
        <v>3.7838849287420424E-3</v>
      </c>
      <c r="K14" s="94">
        <v>1</v>
      </c>
      <c r="L14" s="94">
        <f>I14/'סכום נכסי הקרן'!$C$42</f>
        <v>4.3167680457622467E-7</v>
      </c>
    </row>
    <row r="15" spans="2:59">
      <c r="B15" s="100"/>
      <c r="C15" s="83"/>
      <c r="D15" s="83"/>
      <c r="E15" s="83"/>
      <c r="F15" s="83"/>
      <c r="G15" s="93"/>
      <c r="H15" s="95"/>
      <c r="I15" s="83"/>
      <c r="J15" s="83"/>
      <c r="K15" s="94"/>
      <c r="L15" s="83"/>
    </row>
    <row r="16" spans="2:5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</row>
    <row r="17" spans="2:12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</row>
    <row r="18" spans="2:12">
      <c r="B18" s="112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2:12">
      <c r="B19" s="112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12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100</v>
      </c>
      <c r="C6" s="13" t="s">
        <v>52</v>
      </c>
      <c r="E6" s="13" t="s">
        <v>136</v>
      </c>
      <c r="I6" s="13" t="s">
        <v>15</v>
      </c>
      <c r="J6" s="13" t="s">
        <v>76</v>
      </c>
      <c r="M6" s="13" t="s">
        <v>120</v>
      </c>
      <c r="Q6" s="13" t="s">
        <v>17</v>
      </c>
      <c r="R6" s="13" t="s">
        <v>19</v>
      </c>
      <c r="U6" s="13" t="s">
        <v>72</v>
      </c>
      <c r="W6" s="14" t="s">
        <v>66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105</v>
      </c>
      <c r="C8" s="30" t="s">
        <v>52</v>
      </c>
      <c r="D8" s="30" t="s">
        <v>138</v>
      </c>
      <c r="I8" s="30" t="s">
        <v>15</v>
      </c>
      <c r="J8" s="30" t="s">
        <v>76</v>
      </c>
      <c r="K8" s="30" t="s">
        <v>121</v>
      </c>
      <c r="L8" s="30" t="s">
        <v>18</v>
      </c>
      <c r="M8" s="30" t="s">
        <v>120</v>
      </c>
      <c r="Q8" s="30" t="s">
        <v>17</v>
      </c>
      <c r="R8" s="30" t="s">
        <v>19</v>
      </c>
      <c r="S8" s="30" t="s">
        <v>0</v>
      </c>
      <c r="T8" s="30" t="s">
        <v>124</v>
      </c>
      <c r="U8" s="30" t="s">
        <v>72</v>
      </c>
      <c r="V8" s="30" t="s">
        <v>67</v>
      </c>
      <c r="W8" s="31" t="s">
        <v>130</v>
      </c>
    </row>
    <row r="9" spans="2:25" ht="31.5">
      <c r="B9" s="48" t="str">
        <f>'תעודות חוב מסחריות '!B7:T7</f>
        <v>2. תעודות חוב מסחריות</v>
      </c>
      <c r="C9" s="13" t="s">
        <v>52</v>
      </c>
      <c r="D9" s="13" t="s">
        <v>138</v>
      </c>
      <c r="E9" s="41" t="s">
        <v>136</v>
      </c>
      <c r="G9" s="13" t="s">
        <v>75</v>
      </c>
      <c r="I9" s="13" t="s">
        <v>15</v>
      </c>
      <c r="J9" s="13" t="s">
        <v>76</v>
      </c>
      <c r="K9" s="13" t="s">
        <v>121</v>
      </c>
      <c r="L9" s="13" t="s">
        <v>18</v>
      </c>
      <c r="M9" s="13" t="s">
        <v>120</v>
      </c>
      <c r="Q9" s="13" t="s">
        <v>17</v>
      </c>
      <c r="R9" s="13" t="s">
        <v>19</v>
      </c>
      <c r="S9" s="13" t="s">
        <v>0</v>
      </c>
      <c r="T9" s="13" t="s">
        <v>124</v>
      </c>
      <c r="U9" s="13" t="s">
        <v>72</v>
      </c>
      <c r="V9" s="13" t="s">
        <v>67</v>
      </c>
      <c r="W9" s="38" t="s">
        <v>130</v>
      </c>
    </row>
    <row r="10" spans="2:25" ht="31.5">
      <c r="B10" s="48" t="str">
        <f>'אג"ח קונצרני'!B7:U7</f>
        <v>3. אג"ח קונצרני</v>
      </c>
      <c r="C10" s="30" t="s">
        <v>52</v>
      </c>
      <c r="D10" s="13" t="s">
        <v>138</v>
      </c>
      <c r="E10" s="41" t="s">
        <v>136</v>
      </c>
      <c r="G10" s="30" t="s">
        <v>75</v>
      </c>
      <c r="I10" s="30" t="s">
        <v>15</v>
      </c>
      <c r="J10" s="30" t="s">
        <v>76</v>
      </c>
      <c r="K10" s="30" t="s">
        <v>121</v>
      </c>
      <c r="L10" s="30" t="s">
        <v>18</v>
      </c>
      <c r="M10" s="30" t="s">
        <v>120</v>
      </c>
      <c r="Q10" s="30" t="s">
        <v>17</v>
      </c>
      <c r="R10" s="30" t="s">
        <v>19</v>
      </c>
      <c r="S10" s="30" t="s">
        <v>0</v>
      </c>
      <c r="T10" s="30" t="s">
        <v>124</v>
      </c>
      <c r="U10" s="30" t="s">
        <v>72</v>
      </c>
      <c r="V10" s="13" t="s">
        <v>67</v>
      </c>
      <c r="W10" s="31" t="s">
        <v>130</v>
      </c>
    </row>
    <row r="11" spans="2:25" ht="31.5">
      <c r="B11" s="48" t="str">
        <f>מניות!B7</f>
        <v>4. מניות</v>
      </c>
      <c r="C11" s="30" t="s">
        <v>52</v>
      </c>
      <c r="D11" s="13" t="s">
        <v>138</v>
      </c>
      <c r="E11" s="41" t="s">
        <v>136</v>
      </c>
      <c r="H11" s="30" t="s">
        <v>120</v>
      </c>
      <c r="S11" s="30" t="s">
        <v>0</v>
      </c>
      <c r="T11" s="13" t="s">
        <v>124</v>
      </c>
      <c r="U11" s="13" t="s">
        <v>72</v>
      </c>
      <c r="V11" s="13" t="s">
        <v>67</v>
      </c>
      <c r="W11" s="14" t="s">
        <v>130</v>
      </c>
    </row>
    <row r="12" spans="2:25" ht="31.5">
      <c r="B12" s="48" t="str">
        <f>'תעודות סל'!B7:N7</f>
        <v>5. תעודות סל</v>
      </c>
      <c r="C12" s="30" t="s">
        <v>52</v>
      </c>
      <c r="D12" s="13" t="s">
        <v>138</v>
      </c>
      <c r="E12" s="41" t="s">
        <v>136</v>
      </c>
      <c r="H12" s="30" t="s">
        <v>120</v>
      </c>
      <c r="S12" s="30" t="s">
        <v>0</v>
      </c>
      <c r="T12" s="30" t="s">
        <v>124</v>
      </c>
      <c r="U12" s="30" t="s">
        <v>72</v>
      </c>
      <c r="V12" s="30" t="s">
        <v>67</v>
      </c>
      <c r="W12" s="31" t="s">
        <v>130</v>
      </c>
    </row>
    <row r="13" spans="2:25" ht="31.5">
      <c r="B13" s="48" t="str">
        <f>'קרנות נאמנות'!B7:O7</f>
        <v>6. קרנות נאמנות</v>
      </c>
      <c r="C13" s="30" t="s">
        <v>52</v>
      </c>
      <c r="D13" s="30" t="s">
        <v>138</v>
      </c>
      <c r="G13" s="30" t="s">
        <v>75</v>
      </c>
      <c r="H13" s="30" t="s">
        <v>120</v>
      </c>
      <c r="S13" s="30" t="s">
        <v>0</v>
      </c>
      <c r="T13" s="30" t="s">
        <v>124</v>
      </c>
      <c r="U13" s="30" t="s">
        <v>72</v>
      </c>
      <c r="V13" s="30" t="s">
        <v>67</v>
      </c>
      <c r="W13" s="31" t="s">
        <v>130</v>
      </c>
    </row>
    <row r="14" spans="2:25" ht="31.5">
      <c r="B14" s="48" t="str">
        <f>'כתבי אופציה'!B7:L7</f>
        <v>7. כתבי אופציה</v>
      </c>
      <c r="C14" s="30" t="s">
        <v>52</v>
      </c>
      <c r="D14" s="30" t="s">
        <v>138</v>
      </c>
      <c r="G14" s="30" t="s">
        <v>75</v>
      </c>
      <c r="H14" s="30" t="s">
        <v>120</v>
      </c>
      <c r="S14" s="30" t="s">
        <v>0</v>
      </c>
      <c r="T14" s="30" t="s">
        <v>124</v>
      </c>
      <c r="U14" s="30" t="s">
        <v>72</v>
      </c>
      <c r="V14" s="30" t="s">
        <v>67</v>
      </c>
      <c r="W14" s="31" t="s">
        <v>130</v>
      </c>
    </row>
    <row r="15" spans="2:25" ht="31.5">
      <c r="B15" s="48" t="str">
        <f>אופציות!B7</f>
        <v>8. אופציות</v>
      </c>
      <c r="C15" s="30" t="s">
        <v>52</v>
      </c>
      <c r="D15" s="30" t="s">
        <v>138</v>
      </c>
      <c r="G15" s="30" t="s">
        <v>75</v>
      </c>
      <c r="H15" s="30" t="s">
        <v>120</v>
      </c>
      <c r="S15" s="30" t="s">
        <v>0</v>
      </c>
      <c r="T15" s="30" t="s">
        <v>124</v>
      </c>
      <c r="U15" s="30" t="s">
        <v>72</v>
      </c>
      <c r="V15" s="30" t="s">
        <v>67</v>
      </c>
      <c r="W15" s="31" t="s">
        <v>130</v>
      </c>
    </row>
    <row r="16" spans="2:25" ht="31.5">
      <c r="B16" s="48" t="str">
        <f>'חוזים עתידיים'!B7:I7</f>
        <v>9. חוזים עתידיים</v>
      </c>
      <c r="C16" s="30" t="s">
        <v>52</v>
      </c>
      <c r="D16" s="30" t="s">
        <v>138</v>
      </c>
      <c r="G16" s="30" t="s">
        <v>75</v>
      </c>
      <c r="H16" s="30" t="s">
        <v>120</v>
      </c>
      <c r="S16" s="30" t="s">
        <v>0</v>
      </c>
      <c r="T16" s="31" t="s">
        <v>124</v>
      </c>
    </row>
    <row r="17" spans="2:25" ht="31.5">
      <c r="B17" s="48" t="str">
        <f>'מוצרים מובנים'!B7:Q7</f>
        <v>10. מוצרים מובנים</v>
      </c>
      <c r="C17" s="30" t="s">
        <v>52</v>
      </c>
      <c r="F17" s="13" t="s">
        <v>58</v>
      </c>
      <c r="I17" s="30" t="s">
        <v>15</v>
      </c>
      <c r="J17" s="30" t="s">
        <v>76</v>
      </c>
      <c r="K17" s="30" t="s">
        <v>121</v>
      </c>
      <c r="L17" s="30" t="s">
        <v>18</v>
      </c>
      <c r="M17" s="30" t="s">
        <v>120</v>
      </c>
      <c r="Q17" s="30" t="s">
        <v>17</v>
      </c>
      <c r="R17" s="30" t="s">
        <v>19</v>
      </c>
      <c r="S17" s="30" t="s">
        <v>0</v>
      </c>
      <c r="T17" s="30" t="s">
        <v>124</v>
      </c>
      <c r="U17" s="30" t="s">
        <v>72</v>
      </c>
      <c r="V17" s="30" t="s">
        <v>67</v>
      </c>
      <c r="W17" s="31" t="s">
        <v>130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52</v>
      </c>
      <c r="I19" s="30" t="s">
        <v>15</v>
      </c>
      <c r="J19" s="30" t="s">
        <v>76</v>
      </c>
      <c r="K19" s="30" t="s">
        <v>121</v>
      </c>
      <c r="L19" s="30" t="s">
        <v>18</v>
      </c>
      <c r="M19" s="30" t="s">
        <v>120</v>
      </c>
      <c r="Q19" s="30" t="s">
        <v>17</v>
      </c>
      <c r="R19" s="30" t="s">
        <v>19</v>
      </c>
      <c r="S19" s="30" t="s">
        <v>0</v>
      </c>
      <c r="T19" s="30" t="s">
        <v>124</v>
      </c>
      <c r="U19" s="30" t="s">
        <v>129</v>
      </c>
      <c r="V19" s="30" t="s">
        <v>67</v>
      </c>
      <c r="W19" s="31" t="s">
        <v>130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52</v>
      </c>
      <c r="D20" s="41" t="s">
        <v>137</v>
      </c>
      <c r="E20" s="41" t="s">
        <v>136</v>
      </c>
      <c r="G20" s="30" t="s">
        <v>75</v>
      </c>
      <c r="I20" s="30" t="s">
        <v>15</v>
      </c>
      <c r="J20" s="30" t="s">
        <v>76</v>
      </c>
      <c r="K20" s="30" t="s">
        <v>121</v>
      </c>
      <c r="L20" s="30" t="s">
        <v>18</v>
      </c>
      <c r="M20" s="30" t="s">
        <v>120</v>
      </c>
      <c r="Q20" s="30" t="s">
        <v>17</v>
      </c>
      <c r="R20" s="30" t="s">
        <v>19</v>
      </c>
      <c r="S20" s="30" t="s">
        <v>0</v>
      </c>
      <c r="T20" s="30" t="s">
        <v>124</v>
      </c>
      <c r="U20" s="30" t="s">
        <v>129</v>
      </c>
      <c r="V20" s="30" t="s">
        <v>67</v>
      </c>
      <c r="W20" s="31" t="s">
        <v>130</v>
      </c>
    </row>
    <row r="21" spans="2:25" ht="31.5">
      <c r="B21" s="48" t="str">
        <f>'לא סחיר - אג"ח קונצרני'!B7:S7</f>
        <v>3. אג"ח קונצרני</v>
      </c>
      <c r="C21" s="30" t="s">
        <v>52</v>
      </c>
      <c r="D21" s="41" t="s">
        <v>137</v>
      </c>
      <c r="E21" s="41" t="s">
        <v>136</v>
      </c>
      <c r="G21" s="30" t="s">
        <v>75</v>
      </c>
      <c r="I21" s="30" t="s">
        <v>15</v>
      </c>
      <c r="J21" s="30" t="s">
        <v>76</v>
      </c>
      <c r="K21" s="30" t="s">
        <v>121</v>
      </c>
      <c r="L21" s="30" t="s">
        <v>18</v>
      </c>
      <c r="M21" s="30" t="s">
        <v>120</v>
      </c>
      <c r="Q21" s="30" t="s">
        <v>17</v>
      </c>
      <c r="R21" s="30" t="s">
        <v>19</v>
      </c>
      <c r="S21" s="30" t="s">
        <v>0</v>
      </c>
      <c r="T21" s="30" t="s">
        <v>124</v>
      </c>
      <c r="U21" s="30" t="s">
        <v>129</v>
      </c>
      <c r="V21" s="30" t="s">
        <v>67</v>
      </c>
      <c r="W21" s="31" t="s">
        <v>130</v>
      </c>
    </row>
    <row r="22" spans="2:25" ht="31.5">
      <c r="B22" s="48" t="str">
        <f>'לא סחיר - מניות'!B7:M7</f>
        <v>4. מניות</v>
      </c>
      <c r="C22" s="30" t="s">
        <v>52</v>
      </c>
      <c r="D22" s="41" t="s">
        <v>137</v>
      </c>
      <c r="E22" s="41" t="s">
        <v>136</v>
      </c>
      <c r="G22" s="30" t="s">
        <v>75</v>
      </c>
      <c r="H22" s="30" t="s">
        <v>120</v>
      </c>
      <c r="S22" s="30" t="s">
        <v>0</v>
      </c>
      <c r="T22" s="30" t="s">
        <v>124</v>
      </c>
      <c r="U22" s="30" t="s">
        <v>129</v>
      </c>
      <c r="V22" s="30" t="s">
        <v>67</v>
      </c>
      <c r="W22" s="31" t="s">
        <v>130</v>
      </c>
    </row>
    <row r="23" spans="2:25" ht="31.5">
      <c r="B23" s="48" t="str">
        <f>'לא סחיר - קרנות השקעה'!B7:K7</f>
        <v>5. קרנות השקעה</v>
      </c>
      <c r="C23" s="30" t="s">
        <v>52</v>
      </c>
      <c r="G23" s="30" t="s">
        <v>75</v>
      </c>
      <c r="H23" s="30" t="s">
        <v>120</v>
      </c>
      <c r="K23" s="30" t="s">
        <v>121</v>
      </c>
      <c r="S23" s="30" t="s">
        <v>0</v>
      </c>
      <c r="T23" s="30" t="s">
        <v>124</v>
      </c>
      <c r="U23" s="30" t="s">
        <v>129</v>
      </c>
      <c r="V23" s="30" t="s">
        <v>67</v>
      </c>
      <c r="W23" s="31" t="s">
        <v>130</v>
      </c>
    </row>
    <row r="24" spans="2:25" ht="31.5">
      <c r="B24" s="48" t="str">
        <f>'לא סחיר - כתבי אופציה'!B7:L7</f>
        <v>6. כתבי אופציה</v>
      </c>
      <c r="C24" s="30" t="s">
        <v>52</v>
      </c>
      <c r="G24" s="30" t="s">
        <v>75</v>
      </c>
      <c r="H24" s="30" t="s">
        <v>120</v>
      </c>
      <c r="K24" s="30" t="s">
        <v>121</v>
      </c>
      <c r="S24" s="30" t="s">
        <v>0</v>
      </c>
      <c r="T24" s="30" t="s">
        <v>124</v>
      </c>
      <c r="U24" s="30" t="s">
        <v>129</v>
      </c>
      <c r="V24" s="30" t="s">
        <v>67</v>
      </c>
      <c r="W24" s="31" t="s">
        <v>130</v>
      </c>
    </row>
    <row r="25" spans="2:25" ht="31.5">
      <c r="B25" s="48" t="str">
        <f>'לא סחיר - אופציות'!B7:L7</f>
        <v>7. אופציות</v>
      </c>
      <c r="C25" s="30" t="s">
        <v>52</v>
      </c>
      <c r="G25" s="30" t="s">
        <v>75</v>
      </c>
      <c r="H25" s="30" t="s">
        <v>120</v>
      </c>
      <c r="K25" s="30" t="s">
        <v>121</v>
      </c>
      <c r="S25" s="30" t="s">
        <v>0</v>
      </c>
      <c r="T25" s="30" t="s">
        <v>124</v>
      </c>
      <c r="U25" s="30" t="s">
        <v>129</v>
      </c>
      <c r="V25" s="30" t="s">
        <v>67</v>
      </c>
      <c r="W25" s="31" t="s">
        <v>130</v>
      </c>
    </row>
    <row r="26" spans="2:25" ht="31.5">
      <c r="B26" s="48" t="str">
        <f>'לא סחיר - חוזים עתידיים'!B7:K7</f>
        <v>8. חוזים עתידיים</v>
      </c>
      <c r="C26" s="30" t="s">
        <v>52</v>
      </c>
      <c r="G26" s="30" t="s">
        <v>75</v>
      </c>
      <c r="H26" s="30" t="s">
        <v>120</v>
      </c>
      <c r="K26" s="30" t="s">
        <v>121</v>
      </c>
      <c r="S26" s="30" t="s">
        <v>0</v>
      </c>
      <c r="T26" s="30" t="s">
        <v>124</v>
      </c>
      <c r="U26" s="30" t="s">
        <v>129</v>
      </c>
      <c r="V26" s="31" t="s">
        <v>130</v>
      </c>
    </row>
    <row r="27" spans="2:25" ht="31.5">
      <c r="B27" s="48" t="str">
        <f>'לא סחיר - מוצרים מובנים'!B7:Q7</f>
        <v>9. מוצרים מובנים</v>
      </c>
      <c r="C27" s="30" t="s">
        <v>52</v>
      </c>
      <c r="F27" s="30" t="s">
        <v>58</v>
      </c>
      <c r="I27" s="30" t="s">
        <v>15</v>
      </c>
      <c r="J27" s="30" t="s">
        <v>76</v>
      </c>
      <c r="K27" s="30" t="s">
        <v>121</v>
      </c>
      <c r="L27" s="30" t="s">
        <v>18</v>
      </c>
      <c r="M27" s="30" t="s">
        <v>120</v>
      </c>
      <c r="Q27" s="30" t="s">
        <v>17</v>
      </c>
      <c r="R27" s="30" t="s">
        <v>19</v>
      </c>
      <c r="S27" s="30" t="s">
        <v>0</v>
      </c>
      <c r="T27" s="30" t="s">
        <v>124</v>
      </c>
      <c r="U27" s="30" t="s">
        <v>129</v>
      </c>
      <c r="V27" s="30" t="s">
        <v>67</v>
      </c>
      <c r="W27" s="31" t="s">
        <v>130</v>
      </c>
    </row>
    <row r="28" spans="2:25" ht="31.5">
      <c r="B28" s="52" t="str">
        <f>הלוואות!B6</f>
        <v>1.ד. הלוואות:</v>
      </c>
      <c r="C28" s="30" t="s">
        <v>52</v>
      </c>
      <c r="I28" s="30" t="s">
        <v>15</v>
      </c>
      <c r="J28" s="30" t="s">
        <v>76</v>
      </c>
      <c r="L28" s="30" t="s">
        <v>18</v>
      </c>
      <c r="M28" s="30" t="s">
        <v>120</v>
      </c>
      <c r="Q28" s="13" t="s">
        <v>39</v>
      </c>
      <c r="R28" s="30" t="s">
        <v>19</v>
      </c>
      <c r="S28" s="30" t="s">
        <v>0</v>
      </c>
      <c r="T28" s="30" t="s">
        <v>124</v>
      </c>
      <c r="U28" s="30" t="s">
        <v>129</v>
      </c>
      <c r="V28" s="31" t="s">
        <v>130</v>
      </c>
    </row>
    <row r="29" spans="2:25" ht="47.25">
      <c r="B29" s="52" t="str">
        <f>'פקדונות מעל 3 חודשים'!B6:O6</f>
        <v>1.ה. פקדונות מעל 3 חודשים:</v>
      </c>
      <c r="C29" s="30" t="s">
        <v>52</v>
      </c>
      <c r="E29" s="30" t="s">
        <v>136</v>
      </c>
      <c r="I29" s="30" t="s">
        <v>15</v>
      </c>
      <c r="J29" s="30" t="s">
        <v>76</v>
      </c>
      <c r="L29" s="30" t="s">
        <v>18</v>
      </c>
      <c r="M29" s="30" t="s">
        <v>120</v>
      </c>
      <c r="O29" s="49" t="s">
        <v>60</v>
      </c>
      <c r="P29" s="50"/>
      <c r="R29" s="30" t="s">
        <v>19</v>
      </c>
      <c r="S29" s="30" t="s">
        <v>0</v>
      </c>
      <c r="T29" s="30" t="s">
        <v>124</v>
      </c>
      <c r="U29" s="30" t="s">
        <v>129</v>
      </c>
      <c r="V29" s="31" t="s">
        <v>130</v>
      </c>
    </row>
    <row r="30" spans="2:25" ht="63">
      <c r="B30" s="52" t="str">
        <f>'זכויות מקרקעין'!B6</f>
        <v>1. ו. זכויות במקרקעין:</v>
      </c>
      <c r="C30" s="13" t="s">
        <v>62</v>
      </c>
      <c r="N30" s="49" t="s">
        <v>102</v>
      </c>
      <c r="P30" s="50" t="s">
        <v>63</v>
      </c>
      <c r="U30" s="30" t="s">
        <v>129</v>
      </c>
      <c r="V30" s="14" t="s">
        <v>66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65</v>
      </c>
      <c r="R31" s="13" t="s">
        <v>61</v>
      </c>
      <c r="U31" s="30" t="s">
        <v>129</v>
      </c>
      <c r="V31" s="14" t="s">
        <v>66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126</v>
      </c>
      <c r="Y32" s="14" t="s">
        <v>125</v>
      </c>
    </row>
  </sheetData>
  <sheetProtection sheet="1" objects="1" scenarios="1"/>
  <pageMargins left="0" right="0" top="0" bottom="0" header="0" footer="0"/>
  <pageSetup paperSize="9"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6" t="s">
        <v>196</v>
      </c>
      <c r="C1" s="77" t="s" vm="1">
        <v>276</v>
      </c>
    </row>
    <row r="2" spans="2:54">
      <c r="B2" s="56" t="s">
        <v>195</v>
      </c>
      <c r="C2" s="77" t="s">
        <v>277</v>
      </c>
    </row>
    <row r="3" spans="2:54">
      <c r="B3" s="56" t="s">
        <v>197</v>
      </c>
      <c r="C3" s="77" t="s">
        <v>278</v>
      </c>
    </row>
    <row r="4" spans="2:54">
      <c r="B4" s="56" t="s">
        <v>198</v>
      </c>
      <c r="C4" s="77" t="s">
        <v>279</v>
      </c>
    </row>
    <row r="6" spans="2:54" ht="26.25" customHeight="1">
      <c r="B6" s="215" t="s">
        <v>227</v>
      </c>
      <c r="C6" s="216"/>
      <c r="D6" s="216"/>
      <c r="E6" s="216"/>
      <c r="F6" s="216"/>
      <c r="G6" s="216"/>
      <c r="H6" s="216"/>
      <c r="I6" s="216"/>
      <c r="J6" s="216"/>
      <c r="K6" s="216"/>
      <c r="L6" s="217"/>
    </row>
    <row r="7" spans="2:54" ht="26.25" customHeight="1">
      <c r="B7" s="215" t="s">
        <v>117</v>
      </c>
      <c r="C7" s="216"/>
      <c r="D7" s="216"/>
      <c r="E7" s="216"/>
      <c r="F7" s="216"/>
      <c r="G7" s="216"/>
      <c r="H7" s="216"/>
      <c r="I7" s="216"/>
      <c r="J7" s="216"/>
      <c r="K7" s="216"/>
      <c r="L7" s="217"/>
    </row>
    <row r="8" spans="2:54" s="3" customFormat="1" ht="78.75">
      <c r="B8" s="22" t="s">
        <v>135</v>
      </c>
      <c r="C8" s="30" t="s">
        <v>52</v>
      </c>
      <c r="D8" s="30" t="s">
        <v>75</v>
      </c>
      <c r="E8" s="30" t="s">
        <v>120</v>
      </c>
      <c r="F8" s="30" t="s">
        <v>121</v>
      </c>
      <c r="G8" s="30" t="s">
        <v>259</v>
      </c>
      <c r="H8" s="30" t="s">
        <v>258</v>
      </c>
      <c r="I8" s="30" t="s">
        <v>129</v>
      </c>
      <c r="J8" s="30" t="s">
        <v>67</v>
      </c>
      <c r="K8" s="30" t="s">
        <v>199</v>
      </c>
      <c r="L8" s="31" t="s">
        <v>201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22</v>
      </c>
      <c r="G9" s="16" t="s">
        <v>266</v>
      </c>
      <c r="H9" s="16"/>
      <c r="I9" s="16" t="s">
        <v>262</v>
      </c>
      <c r="J9" s="32" t="s">
        <v>20</v>
      </c>
      <c r="K9" s="32" t="s">
        <v>20</v>
      </c>
      <c r="L9" s="33" t="s">
        <v>20</v>
      </c>
      <c r="AZ9" s="1"/>
    </row>
    <row r="10" spans="2:5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Z10" s="1"/>
    </row>
    <row r="11" spans="2:54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AZ11" s="1"/>
    </row>
    <row r="12" spans="2:54" ht="19.5" customHeight="1">
      <c r="B12" s="98" t="s">
        <v>275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</row>
    <row r="13" spans="2:54">
      <c r="B13" s="98" t="s">
        <v>131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2:54">
      <c r="B14" s="98" t="s">
        <v>257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</row>
    <row r="15" spans="2:54">
      <c r="B15" s="98" t="s">
        <v>265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54" s="7" customForma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AZ16" s="1"/>
      <c r="BB16" s="1"/>
    </row>
    <row r="17" spans="2:54" s="7" customFormat="1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AZ17" s="1"/>
      <c r="BB17" s="1"/>
    </row>
    <row r="18" spans="2:54" s="7" customFormat="1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AZ18" s="1"/>
      <c r="BB18" s="1"/>
    </row>
    <row r="19" spans="2:54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54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54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54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54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54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54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54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54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54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54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54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54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54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865"/>
  <sheetViews>
    <sheetView rightToLeft="1" zoomScale="90" zoomScaleNormal="90" workbookViewId="0">
      <selection activeCell="P19" sqref="P19"/>
    </sheetView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41.710937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2851562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6" t="s">
        <v>196</v>
      </c>
      <c r="C1" s="77" t="s" vm="1">
        <v>276</v>
      </c>
    </row>
    <row r="2" spans="2:51">
      <c r="B2" s="56" t="s">
        <v>195</v>
      </c>
      <c r="C2" s="77" t="s">
        <v>277</v>
      </c>
    </row>
    <row r="3" spans="2:51">
      <c r="B3" s="56" t="s">
        <v>197</v>
      </c>
      <c r="C3" s="77" t="s">
        <v>278</v>
      </c>
    </row>
    <row r="4" spans="2:51">
      <c r="B4" s="56" t="s">
        <v>198</v>
      </c>
      <c r="C4" s="77" t="s">
        <v>279</v>
      </c>
    </row>
    <row r="6" spans="2:51" ht="26.25" customHeight="1">
      <c r="B6" s="215" t="s">
        <v>227</v>
      </c>
      <c r="C6" s="216"/>
      <c r="D6" s="216"/>
      <c r="E6" s="216"/>
      <c r="F6" s="216"/>
      <c r="G6" s="216"/>
      <c r="H6" s="216"/>
      <c r="I6" s="216"/>
      <c r="J6" s="216"/>
      <c r="K6" s="217"/>
    </row>
    <row r="7" spans="2:51" ht="26.25" customHeight="1">
      <c r="B7" s="215" t="s">
        <v>118</v>
      </c>
      <c r="C7" s="216"/>
      <c r="D7" s="216"/>
      <c r="E7" s="216"/>
      <c r="F7" s="216"/>
      <c r="G7" s="216"/>
      <c r="H7" s="216"/>
      <c r="I7" s="216"/>
      <c r="J7" s="216"/>
      <c r="K7" s="217"/>
    </row>
    <row r="8" spans="2:51" s="3" customFormat="1" ht="63">
      <c r="B8" s="22" t="s">
        <v>135</v>
      </c>
      <c r="C8" s="30" t="s">
        <v>52</v>
      </c>
      <c r="D8" s="30" t="s">
        <v>75</v>
      </c>
      <c r="E8" s="30" t="s">
        <v>120</v>
      </c>
      <c r="F8" s="30" t="s">
        <v>121</v>
      </c>
      <c r="G8" s="30" t="s">
        <v>259</v>
      </c>
      <c r="H8" s="30" t="s">
        <v>258</v>
      </c>
      <c r="I8" s="30" t="s">
        <v>129</v>
      </c>
      <c r="J8" s="30" t="s">
        <v>199</v>
      </c>
      <c r="K8" s="31" t="s">
        <v>201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22</v>
      </c>
      <c r="G9" s="16" t="s">
        <v>266</v>
      </c>
      <c r="H9" s="16"/>
      <c r="I9" s="16" t="s">
        <v>262</v>
      </c>
      <c r="J9" s="32" t="s">
        <v>20</v>
      </c>
      <c r="K9" s="17" t="s">
        <v>20</v>
      </c>
      <c r="AW9" s="1"/>
    </row>
    <row r="10" spans="2:5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AW10" s="1"/>
    </row>
    <row r="11" spans="2:51" s="143" customFormat="1" ht="18" customHeight="1">
      <c r="B11" s="78" t="s">
        <v>56</v>
      </c>
      <c r="C11" s="79"/>
      <c r="D11" s="79"/>
      <c r="E11" s="79"/>
      <c r="F11" s="79"/>
      <c r="G11" s="87"/>
      <c r="H11" s="89"/>
      <c r="I11" s="87">
        <v>-9793.9063699999842</v>
      </c>
      <c r="J11" s="88">
        <v>1</v>
      </c>
      <c r="K11" s="88">
        <f>I11/'סכום נכסי הקרן'!$C$42</f>
        <v>-1.4103147958284773E-4</v>
      </c>
      <c r="AW11" s="140"/>
    </row>
    <row r="12" spans="2:51" s="140" customFormat="1" ht="19.5" customHeight="1">
      <c r="B12" s="80" t="s">
        <v>38</v>
      </c>
      <c r="C12" s="81"/>
      <c r="D12" s="81"/>
      <c r="E12" s="81"/>
      <c r="F12" s="81"/>
      <c r="G12" s="90"/>
      <c r="H12" s="92"/>
      <c r="I12" s="90">
        <v>-9793.906370000037</v>
      </c>
      <c r="J12" s="91">
        <v>1.0000000000000053</v>
      </c>
      <c r="K12" s="91">
        <f>I12/'סכום נכסי הקרן'!$C$42</f>
        <v>-1.4103147958284849E-4</v>
      </c>
    </row>
    <row r="13" spans="2:51" s="140" customFormat="1">
      <c r="B13" s="101" t="s">
        <v>2494</v>
      </c>
      <c r="C13" s="81"/>
      <c r="D13" s="81"/>
      <c r="E13" s="81"/>
      <c r="F13" s="81"/>
      <c r="G13" s="90"/>
      <c r="H13" s="92"/>
      <c r="I13" s="90">
        <v>-44006.024110000042</v>
      </c>
      <c r="J13" s="91">
        <v>4.4932044934385171</v>
      </c>
      <c r="K13" s="91">
        <f>I13/'סכום נכסי הקרן'!$C$42</f>
        <v>-6.336832777779338E-4</v>
      </c>
    </row>
    <row r="14" spans="2:51" s="140" customFormat="1">
      <c r="B14" s="86" t="s">
        <v>2495</v>
      </c>
      <c r="C14" s="83" t="s">
        <v>2496</v>
      </c>
      <c r="D14" s="96" t="s">
        <v>1976</v>
      </c>
      <c r="E14" s="96" t="s">
        <v>180</v>
      </c>
      <c r="F14" s="105">
        <v>43349</v>
      </c>
      <c r="G14" s="93">
        <v>35185</v>
      </c>
      <c r="H14" s="95">
        <v>-2.8843999999999999</v>
      </c>
      <c r="I14" s="93">
        <v>-1.01488</v>
      </c>
      <c r="J14" s="94">
        <v>1.0362361673261551E-4</v>
      </c>
      <c r="K14" s="94">
        <f>I14/'סכום נכסי הקרן'!$C$42</f>
        <v>-1.4614191987526701E-8</v>
      </c>
    </row>
    <row r="15" spans="2:51" s="140" customFormat="1">
      <c r="B15" s="86" t="s">
        <v>2495</v>
      </c>
      <c r="C15" s="83" t="s">
        <v>2497</v>
      </c>
      <c r="D15" s="96" t="s">
        <v>1976</v>
      </c>
      <c r="E15" s="96" t="s">
        <v>180</v>
      </c>
      <c r="F15" s="105">
        <v>43264</v>
      </c>
      <c r="G15" s="93">
        <v>24475.5</v>
      </c>
      <c r="H15" s="95">
        <v>-3.5314999999999999</v>
      </c>
      <c r="I15" s="93">
        <v>-0.86436000000000002</v>
      </c>
      <c r="J15" s="94">
        <v>8.8254876792333615E-5</v>
      </c>
      <c r="K15" s="94">
        <f>I15/'סכום נכסי הקרן'!$C$42</f>
        <v>-1.244671585442474E-8</v>
      </c>
    </row>
    <row r="16" spans="2:51" s="150" customFormat="1">
      <c r="B16" s="86" t="s">
        <v>2495</v>
      </c>
      <c r="C16" s="83" t="s">
        <v>2498</v>
      </c>
      <c r="D16" s="96" t="s">
        <v>1976</v>
      </c>
      <c r="E16" s="96" t="s">
        <v>180</v>
      </c>
      <c r="F16" s="105">
        <v>43262</v>
      </c>
      <c r="G16" s="93">
        <v>21792</v>
      </c>
      <c r="H16" s="95">
        <v>3.5924999999999998</v>
      </c>
      <c r="I16" s="93">
        <v>0.78286999999999995</v>
      </c>
      <c r="J16" s="94">
        <v>-7.9934397004042553E-5</v>
      </c>
      <c r="K16" s="94">
        <f>I16/'סכום נכסי הקרן'!$C$42</f>
        <v>1.1273266279042871E-8</v>
      </c>
      <c r="AW16" s="140"/>
      <c r="AY16" s="140"/>
    </row>
    <row r="17" spans="2:51" s="150" customFormat="1">
      <c r="B17" s="86" t="s">
        <v>2495</v>
      </c>
      <c r="C17" s="83" t="s">
        <v>2499</v>
      </c>
      <c r="D17" s="96" t="s">
        <v>1976</v>
      </c>
      <c r="E17" s="96" t="s">
        <v>180</v>
      </c>
      <c r="F17" s="105">
        <v>43307</v>
      </c>
      <c r="G17" s="93">
        <v>21271.8</v>
      </c>
      <c r="H17" s="95">
        <v>-1.7201</v>
      </c>
      <c r="I17" s="93">
        <v>-0.3659</v>
      </c>
      <c r="J17" s="94">
        <v>3.735996508204321E-5</v>
      </c>
      <c r="K17" s="94">
        <f>I17/'סכום נכסי הקרן'!$C$42</f>
        <v>-5.2689311526840814E-9</v>
      </c>
      <c r="AW17" s="140"/>
      <c r="AY17" s="140"/>
    </row>
    <row r="18" spans="2:51" s="150" customFormat="1">
      <c r="B18" s="86" t="s">
        <v>2495</v>
      </c>
      <c r="C18" s="83" t="s">
        <v>2500</v>
      </c>
      <c r="D18" s="96" t="s">
        <v>1976</v>
      </c>
      <c r="E18" s="96" t="s">
        <v>180</v>
      </c>
      <c r="F18" s="105">
        <v>43437</v>
      </c>
      <c r="G18" s="93">
        <v>54480</v>
      </c>
      <c r="H18" s="95">
        <v>-1.3616999999999999</v>
      </c>
      <c r="I18" s="93">
        <v>-0.74187000000000003</v>
      </c>
      <c r="J18" s="94">
        <v>7.5748120512203875E-5</v>
      </c>
      <c r="K18" s="94">
        <f>I18/'סכום נכסי הקרן'!$C$42</f>
        <v>-1.068286951145597E-8</v>
      </c>
      <c r="AW18" s="140"/>
      <c r="AY18" s="140"/>
    </row>
    <row r="19" spans="2:51" s="140" customFormat="1">
      <c r="B19" s="86" t="s">
        <v>2495</v>
      </c>
      <c r="C19" s="83" t="s">
        <v>2501</v>
      </c>
      <c r="D19" s="96" t="s">
        <v>1976</v>
      </c>
      <c r="E19" s="96" t="s">
        <v>180</v>
      </c>
      <c r="F19" s="105">
        <v>43396</v>
      </c>
      <c r="G19" s="93">
        <v>90237.5</v>
      </c>
      <c r="H19" s="95">
        <v>-0.33090000000000003</v>
      </c>
      <c r="I19" s="93">
        <v>-0.29858999999999997</v>
      </c>
      <c r="J19" s="94">
        <v>3.0487324334100251E-5</v>
      </c>
      <c r="K19" s="94">
        <f>I19/'סכום נכסי הקרן'!$C$42</f>
        <v>-4.2996724593603157E-9</v>
      </c>
    </row>
    <row r="20" spans="2:51" s="140" customFormat="1">
      <c r="B20" s="86" t="s">
        <v>2495</v>
      </c>
      <c r="C20" s="83" t="s">
        <v>2502</v>
      </c>
      <c r="D20" s="96" t="s">
        <v>1976</v>
      </c>
      <c r="E20" s="96" t="s">
        <v>180</v>
      </c>
      <c r="F20" s="105">
        <v>43500</v>
      </c>
      <c r="G20" s="93">
        <v>161905.5</v>
      </c>
      <c r="H20" s="95">
        <v>-0.61470000000000002</v>
      </c>
      <c r="I20" s="93">
        <v>-0.99524999999999997</v>
      </c>
      <c r="J20" s="94">
        <v>1.0161930923176689E-4</v>
      </c>
      <c r="K20" s="94">
        <f>I20/'סכום נכסי הקרן'!$C$42</f>
        <v>-1.4331521535143022E-8</v>
      </c>
    </row>
    <row r="21" spans="2:51" s="140" customFormat="1">
      <c r="B21" s="86" t="s">
        <v>2495</v>
      </c>
      <c r="C21" s="83" t="s">
        <v>2503</v>
      </c>
      <c r="D21" s="96" t="s">
        <v>1976</v>
      </c>
      <c r="E21" s="96" t="s">
        <v>180</v>
      </c>
      <c r="F21" s="105">
        <v>43255</v>
      </c>
      <c r="G21" s="93">
        <v>152262.76</v>
      </c>
      <c r="H21" s="95">
        <v>-4.37</v>
      </c>
      <c r="I21" s="93">
        <v>-6.65395</v>
      </c>
      <c r="J21" s="94">
        <v>6.7939693811877957E-4</v>
      </c>
      <c r="K21" s="94">
        <f>I21/'סכום נכסי הקרן'!$C$42</f>
        <v>-9.5816355406947907E-8</v>
      </c>
    </row>
    <row r="22" spans="2:51" s="140" customFormat="1">
      <c r="B22" s="86" t="s">
        <v>2495</v>
      </c>
      <c r="C22" s="83" t="s">
        <v>2504</v>
      </c>
      <c r="D22" s="96" t="s">
        <v>1976</v>
      </c>
      <c r="E22" s="96" t="s">
        <v>180</v>
      </c>
      <c r="F22" s="105">
        <v>43313</v>
      </c>
      <c r="G22" s="93">
        <v>334781.40000000002</v>
      </c>
      <c r="H22" s="95">
        <v>-0.56159999999999999</v>
      </c>
      <c r="I22" s="93">
        <v>-1.88022</v>
      </c>
      <c r="J22" s="94">
        <v>1.9197855574353454E-4</v>
      </c>
      <c r="K22" s="94">
        <f>I22/'סכום נכסי הקרן'!$C$42</f>
        <v>-2.7075019764688886E-8</v>
      </c>
    </row>
    <row r="23" spans="2:51" s="140" customFormat="1">
      <c r="B23" s="86" t="s">
        <v>2495</v>
      </c>
      <c r="C23" s="83" t="s">
        <v>2505</v>
      </c>
      <c r="D23" s="96" t="s">
        <v>1976</v>
      </c>
      <c r="E23" s="96" t="s">
        <v>180</v>
      </c>
      <c r="F23" s="105">
        <v>43517</v>
      </c>
      <c r="G23" s="93">
        <v>509925.85</v>
      </c>
      <c r="H23" s="95">
        <v>-0.51639999999999997</v>
      </c>
      <c r="I23" s="93">
        <v>-2.6331799999999999</v>
      </c>
      <c r="J23" s="94">
        <v>2.6885901299462841E-4</v>
      </c>
      <c r="K23" s="94">
        <f>I23/'סכום נכסי הקרן'!$C$42</f>
        <v>-3.7917584401816531E-8</v>
      </c>
    </row>
    <row r="24" spans="2:51" s="140" customFormat="1">
      <c r="B24" s="86" t="s">
        <v>2495</v>
      </c>
      <c r="C24" s="83" t="s">
        <v>2506</v>
      </c>
      <c r="D24" s="96" t="s">
        <v>1976</v>
      </c>
      <c r="E24" s="96" t="s">
        <v>180</v>
      </c>
      <c r="F24" s="105">
        <v>43522</v>
      </c>
      <c r="G24" s="93">
        <v>90800</v>
      </c>
      <c r="H24" s="95">
        <v>0.41420000000000001</v>
      </c>
      <c r="I24" s="93">
        <v>0.37607000000000002</v>
      </c>
      <c r="J24" s="94">
        <v>-3.8398365860628564E-5</v>
      </c>
      <c r="K24" s="94">
        <f>I24/'סכום נכסי הקרן'!$C$42</f>
        <v>5.4153783508879543E-9</v>
      </c>
    </row>
    <row r="25" spans="2:51" s="140" customFormat="1">
      <c r="B25" s="86" t="s">
        <v>2495</v>
      </c>
      <c r="C25" s="83" t="s">
        <v>2507</v>
      </c>
      <c r="D25" s="96" t="s">
        <v>1976</v>
      </c>
      <c r="E25" s="96" t="s">
        <v>180</v>
      </c>
      <c r="F25" s="105">
        <v>43524</v>
      </c>
      <c r="G25" s="93">
        <v>89437.5</v>
      </c>
      <c r="H25" s="95">
        <v>-0.82520000000000004</v>
      </c>
      <c r="I25" s="93">
        <v>-0.73805999999999994</v>
      </c>
      <c r="J25" s="94">
        <v>7.5359103111376907E-5</v>
      </c>
      <c r="K25" s="94">
        <f>I25/'סכום נכסי הקרן'!$C$42</f>
        <v>-1.0628005811833869E-8</v>
      </c>
    </row>
    <row r="26" spans="2:51" s="140" customFormat="1">
      <c r="B26" s="86" t="s">
        <v>2495</v>
      </c>
      <c r="C26" s="83" t="s">
        <v>2508</v>
      </c>
      <c r="D26" s="96" t="s">
        <v>1976</v>
      </c>
      <c r="E26" s="96" t="s">
        <v>180</v>
      </c>
      <c r="F26" s="105">
        <v>43528</v>
      </c>
      <c r="G26" s="93">
        <v>190354.8</v>
      </c>
      <c r="H26" s="95">
        <v>-0.42970000000000003</v>
      </c>
      <c r="I26" s="93">
        <v>-0.81794</v>
      </c>
      <c r="J26" s="94">
        <v>8.3515194969134806E-5</v>
      </c>
      <c r="K26" s="94">
        <f>I26/'סכום נכסי הקרן'!$C$42</f>
        <v>-1.1778271514147082E-8</v>
      </c>
    </row>
    <row r="27" spans="2:51" s="140" customFormat="1">
      <c r="B27" s="86" t="s">
        <v>2495</v>
      </c>
      <c r="C27" s="83" t="s">
        <v>2509</v>
      </c>
      <c r="D27" s="96" t="s">
        <v>1976</v>
      </c>
      <c r="E27" s="96" t="s">
        <v>180</v>
      </c>
      <c r="F27" s="105">
        <v>43528</v>
      </c>
      <c r="G27" s="93">
        <v>28764.799999999999</v>
      </c>
      <c r="H27" s="95">
        <v>-0.31809999999999999</v>
      </c>
      <c r="I27" s="93">
        <v>-9.1489999999999988E-2</v>
      </c>
      <c r="J27" s="94">
        <v>9.3415228350809876E-6</v>
      </c>
      <c r="K27" s="94">
        <f>I27/'סכום נכסי הקרן'!$C$42</f>
        <v>-1.31744878698843E-9</v>
      </c>
    </row>
    <row r="28" spans="2:51" s="140" customFormat="1">
      <c r="B28" s="86" t="s">
        <v>2495</v>
      </c>
      <c r="C28" s="83" t="s">
        <v>2510</v>
      </c>
      <c r="D28" s="96" t="s">
        <v>1976</v>
      </c>
      <c r="E28" s="96" t="s">
        <v>180</v>
      </c>
      <c r="F28" s="105">
        <v>43284</v>
      </c>
      <c r="G28" s="93">
        <v>17825000</v>
      </c>
      <c r="H28" s="95">
        <v>-1.2185999999999999</v>
      </c>
      <c r="I28" s="93">
        <v>-217.20794000000001</v>
      </c>
      <c r="J28" s="94">
        <v>2.2177865684456236E-2</v>
      </c>
      <c r="K28" s="94">
        <f>I28/'סכום נכסי הקרן'!$C$42</f>
        <v>-3.127777211468529E-6</v>
      </c>
    </row>
    <row r="29" spans="2:51" s="140" customFormat="1">
      <c r="B29" s="86" t="s">
        <v>2495</v>
      </c>
      <c r="C29" s="83" t="s">
        <v>2511</v>
      </c>
      <c r="D29" s="96" t="s">
        <v>1976</v>
      </c>
      <c r="E29" s="96" t="s">
        <v>180</v>
      </c>
      <c r="F29" s="105">
        <v>43486</v>
      </c>
      <c r="G29" s="93">
        <v>91775000</v>
      </c>
      <c r="H29" s="95">
        <v>1.1649</v>
      </c>
      <c r="I29" s="93">
        <v>1069.1140800000001</v>
      </c>
      <c r="J29" s="94">
        <v>-0.10916114976092035</v>
      </c>
      <c r="K29" s="94">
        <f>I29/'סכום נכסי הקרן'!$C$42</f>
        <v>1.5395158463747421E-5</v>
      </c>
    </row>
    <row r="30" spans="2:51" s="140" customFormat="1">
      <c r="B30" s="86" t="s">
        <v>2495</v>
      </c>
      <c r="C30" s="83" t="s">
        <v>2512</v>
      </c>
      <c r="D30" s="96" t="s">
        <v>1976</v>
      </c>
      <c r="E30" s="96" t="s">
        <v>180</v>
      </c>
      <c r="F30" s="105">
        <v>43298</v>
      </c>
      <c r="G30" s="93">
        <v>1634400</v>
      </c>
      <c r="H30" s="95">
        <v>1.8997999999999999</v>
      </c>
      <c r="I30" s="93">
        <v>31.05002</v>
      </c>
      <c r="J30" s="94">
        <v>-3.1703407023687983E-3</v>
      </c>
      <c r="K30" s="94">
        <f>I30/'סכום נכסי הקרן'!$C$42</f>
        <v>4.4711784003679632E-7</v>
      </c>
    </row>
    <row r="31" spans="2:51" s="140" customFormat="1">
      <c r="B31" s="86" t="s">
        <v>2495</v>
      </c>
      <c r="C31" s="83" t="s">
        <v>2513</v>
      </c>
      <c r="D31" s="96" t="s">
        <v>1976</v>
      </c>
      <c r="E31" s="96" t="s">
        <v>180</v>
      </c>
      <c r="F31" s="105">
        <v>43314</v>
      </c>
      <c r="G31" s="93">
        <v>5389500</v>
      </c>
      <c r="H31" s="95">
        <v>-0.24460000000000001</v>
      </c>
      <c r="I31" s="93">
        <v>-13.181179999999999</v>
      </c>
      <c r="J31" s="94">
        <v>1.3458552187486372E-3</v>
      </c>
      <c r="K31" s="94">
        <f>I31/'סכום נכסי הקרן'!$C$42</f>
        <v>-1.8980795280441746E-7</v>
      </c>
    </row>
    <row r="32" spans="2:51" s="140" customFormat="1">
      <c r="B32" s="86" t="s">
        <v>2495</v>
      </c>
      <c r="C32" s="83" t="s">
        <v>2514</v>
      </c>
      <c r="D32" s="96" t="s">
        <v>1976</v>
      </c>
      <c r="E32" s="96" t="s">
        <v>180</v>
      </c>
      <c r="F32" s="105">
        <v>43388</v>
      </c>
      <c r="G32" s="93">
        <v>1271.2</v>
      </c>
      <c r="H32" s="95">
        <v>1.5222</v>
      </c>
      <c r="I32" s="93">
        <v>1.9350000000000003E-2</v>
      </c>
      <c r="J32" s="94">
        <v>-1.9757182955384974E-6</v>
      </c>
      <c r="K32" s="94">
        <f>I32/'סכום נכסי הקרן'!$C$42</f>
        <v>2.7863847445869633E-10</v>
      </c>
    </row>
    <row r="33" spans="2:11" s="140" customFormat="1">
      <c r="B33" s="86" t="s">
        <v>2495</v>
      </c>
      <c r="C33" s="83" t="s">
        <v>2515</v>
      </c>
      <c r="D33" s="96" t="s">
        <v>1976</v>
      </c>
      <c r="E33" s="96" t="s">
        <v>180</v>
      </c>
      <c r="F33" s="105">
        <v>43502</v>
      </c>
      <c r="G33" s="93">
        <v>1079025</v>
      </c>
      <c r="H33" s="95">
        <v>-0.73870000000000002</v>
      </c>
      <c r="I33" s="93">
        <v>-7.9712700000000005</v>
      </c>
      <c r="J33" s="94">
        <v>8.1390098075850945E-4</v>
      </c>
      <c r="K33" s="94">
        <f>I33/'סכום נכסי הקרן'!$C$42</f>
        <v>-1.1478565955030346E-7</v>
      </c>
    </row>
    <row r="34" spans="2:11" s="140" customFormat="1">
      <c r="B34" s="86" t="s">
        <v>2495</v>
      </c>
      <c r="C34" s="83" t="s">
        <v>2516</v>
      </c>
      <c r="D34" s="96" t="s">
        <v>1976</v>
      </c>
      <c r="E34" s="96" t="s">
        <v>180</v>
      </c>
      <c r="F34" s="105">
        <v>43278</v>
      </c>
      <c r="G34" s="93">
        <v>67469000</v>
      </c>
      <c r="H34" s="95">
        <v>-1.6641999999999999</v>
      </c>
      <c r="I34" s="93">
        <v>-1122.84159</v>
      </c>
      <c r="J34" s="94">
        <v>0.11464695981160394</v>
      </c>
      <c r="K34" s="94">
        <f>I34/'סכום נכסי הקרן'!$C$42</f>
        <v>-1.6168830371905783E-5</v>
      </c>
    </row>
    <row r="35" spans="2:11" s="140" customFormat="1">
      <c r="B35" s="86" t="s">
        <v>2495</v>
      </c>
      <c r="C35" s="83" t="s">
        <v>2517</v>
      </c>
      <c r="D35" s="96" t="s">
        <v>1976</v>
      </c>
      <c r="E35" s="96" t="s">
        <v>180</v>
      </c>
      <c r="F35" s="105">
        <v>43454</v>
      </c>
      <c r="G35" s="93">
        <v>2542400</v>
      </c>
      <c r="H35" s="95">
        <v>-2.6827999999999999</v>
      </c>
      <c r="I35" s="93">
        <v>-68.208470000000005</v>
      </c>
      <c r="J35" s="94">
        <v>6.9643784025678933E-3</v>
      </c>
      <c r="K35" s="94">
        <f>I35/'סכום נכסי הקרן'!$C$42</f>
        <v>-9.8219659048897943E-7</v>
      </c>
    </row>
    <row r="36" spans="2:11" s="140" customFormat="1">
      <c r="B36" s="86" t="s">
        <v>2495</v>
      </c>
      <c r="C36" s="83" t="s">
        <v>2518</v>
      </c>
      <c r="D36" s="96" t="s">
        <v>1976</v>
      </c>
      <c r="E36" s="96" t="s">
        <v>180</v>
      </c>
      <c r="F36" s="105">
        <v>43396</v>
      </c>
      <c r="G36" s="93">
        <v>1263.33</v>
      </c>
      <c r="H36" s="95">
        <v>-0.33090000000000003</v>
      </c>
      <c r="I36" s="93">
        <v>-4.1799999999999997E-3</v>
      </c>
      <c r="J36" s="94">
        <v>4.2679599355818699E-7</v>
      </c>
      <c r="K36" s="94">
        <f>I36/'סכום נכסי הקרן'!$C$42</f>
        <v>-6.0191670451542654E-11</v>
      </c>
    </row>
    <row r="37" spans="2:11" s="140" customFormat="1">
      <c r="B37" s="86" t="s">
        <v>2495</v>
      </c>
      <c r="C37" s="83" t="s">
        <v>2519</v>
      </c>
      <c r="D37" s="96" t="s">
        <v>1976</v>
      </c>
      <c r="E37" s="96" t="s">
        <v>180</v>
      </c>
      <c r="F37" s="105">
        <v>43467</v>
      </c>
      <c r="G37" s="93">
        <v>74168000</v>
      </c>
      <c r="H37" s="95">
        <v>2.1616</v>
      </c>
      <c r="I37" s="93">
        <v>1603.20418</v>
      </c>
      <c r="J37" s="94">
        <v>-0.16369404805735371</v>
      </c>
      <c r="K37" s="94">
        <f>I37/'סכום נכסי הקרן'!$C$42</f>
        <v>2.3086013796434371E-5</v>
      </c>
    </row>
    <row r="38" spans="2:11" s="140" customFormat="1">
      <c r="B38" s="86" t="s">
        <v>2495</v>
      </c>
      <c r="C38" s="83" t="s">
        <v>2520</v>
      </c>
      <c r="D38" s="96" t="s">
        <v>1976</v>
      </c>
      <c r="E38" s="96" t="s">
        <v>180</v>
      </c>
      <c r="F38" s="105">
        <v>43368</v>
      </c>
      <c r="G38" s="93">
        <v>105270</v>
      </c>
      <c r="H38" s="95">
        <v>-2.9775</v>
      </c>
      <c r="I38" s="93">
        <v>-3.1344499999999997</v>
      </c>
      <c r="J38" s="94">
        <v>3.2004083780106681E-4</v>
      </c>
      <c r="K38" s="94">
        <f>I38/'סכום נכסי הקרן'!$C$42</f>
        <v>-4.5135832882018631E-8</v>
      </c>
    </row>
    <row r="39" spans="2:11" s="140" customFormat="1">
      <c r="B39" s="86" t="s">
        <v>2495</v>
      </c>
      <c r="C39" s="83" t="s">
        <v>2521</v>
      </c>
      <c r="D39" s="96" t="s">
        <v>1976</v>
      </c>
      <c r="E39" s="96" t="s">
        <v>180</v>
      </c>
      <c r="F39" s="105">
        <v>43342</v>
      </c>
      <c r="G39" s="93">
        <v>247310</v>
      </c>
      <c r="H39" s="95">
        <v>-2.2784</v>
      </c>
      <c r="I39" s="93">
        <v>-5.6346300000000005</v>
      </c>
      <c r="J39" s="94">
        <v>5.753199782733893E-4</v>
      </c>
      <c r="K39" s="94">
        <f>I39/'סכום נכסי הקרן'!$C$42</f>
        <v>-8.1138227769467902E-8</v>
      </c>
    </row>
    <row r="40" spans="2:11" s="140" customFormat="1">
      <c r="B40" s="86" t="s">
        <v>2495</v>
      </c>
      <c r="C40" s="83" t="s">
        <v>2498</v>
      </c>
      <c r="D40" s="96" t="s">
        <v>1976</v>
      </c>
      <c r="E40" s="96" t="s">
        <v>180</v>
      </c>
      <c r="F40" s="105">
        <v>43439</v>
      </c>
      <c r="G40" s="93">
        <v>36320</v>
      </c>
      <c r="H40" s="95">
        <v>-1.6115999999999999</v>
      </c>
      <c r="I40" s="93">
        <v>-0.58534000000000008</v>
      </c>
      <c r="J40" s="94">
        <v>5.9765733700801247E-5</v>
      </c>
      <c r="K40" s="94">
        <f>I40/'סכום נכסי הקרן'!$C$42</f>
        <v>-8.428849852178466E-9</v>
      </c>
    </row>
    <row r="41" spans="2:11" s="140" customFormat="1">
      <c r="B41" s="86" t="s">
        <v>2495</v>
      </c>
      <c r="C41" s="83" t="s">
        <v>2522</v>
      </c>
      <c r="D41" s="96" t="s">
        <v>1976</v>
      </c>
      <c r="E41" s="96" t="s">
        <v>180</v>
      </c>
      <c r="F41" s="105">
        <v>43481</v>
      </c>
      <c r="G41" s="93">
        <v>7282.8</v>
      </c>
      <c r="H41" s="95">
        <v>0.58689999999999998</v>
      </c>
      <c r="I41" s="93">
        <v>4.274E-2</v>
      </c>
      <c r="J41" s="94">
        <v>-4.3639379819801224E-6</v>
      </c>
      <c r="K41" s="94">
        <f>I41/'סכום נכסי הקרן'!$C$42</f>
        <v>6.1545263040644337E-10</v>
      </c>
    </row>
    <row r="42" spans="2:11" s="140" customFormat="1">
      <c r="B42" s="86" t="s">
        <v>2495</v>
      </c>
      <c r="C42" s="83" t="s">
        <v>2523</v>
      </c>
      <c r="D42" s="96" t="s">
        <v>1976</v>
      </c>
      <c r="E42" s="96" t="s">
        <v>180</v>
      </c>
      <c r="F42" s="105">
        <v>43375</v>
      </c>
      <c r="G42" s="93">
        <v>1071630</v>
      </c>
      <c r="H42" s="95">
        <v>-1.1594</v>
      </c>
      <c r="I42" s="93">
        <v>-12.424770000000001</v>
      </c>
      <c r="J42" s="94">
        <v>1.2686225016464009E-3</v>
      </c>
      <c r="K42" s="94">
        <f>I42/'סכום נכסי הקרן'!$C$42</f>
        <v>-1.7891570843928557E-7</v>
      </c>
    </row>
    <row r="43" spans="2:11" s="140" customFormat="1">
      <c r="B43" s="86" t="s">
        <v>2495</v>
      </c>
      <c r="C43" s="83" t="s">
        <v>2524</v>
      </c>
      <c r="D43" s="96" t="s">
        <v>1976</v>
      </c>
      <c r="E43" s="96" t="s">
        <v>180</v>
      </c>
      <c r="F43" s="105">
        <v>43458</v>
      </c>
      <c r="G43" s="93">
        <v>149820000</v>
      </c>
      <c r="H43" s="95">
        <v>3.1305999999999998</v>
      </c>
      <c r="I43" s="93">
        <v>4690.2355800000005</v>
      </c>
      <c r="J43" s="94">
        <v>-0.4788932426765693</v>
      </c>
      <c r="K43" s="94">
        <f>I43/'סכום נכסי הקרן'!$C$42</f>
        <v>6.7539022576904327E-5</v>
      </c>
    </row>
    <row r="44" spans="2:11" s="140" customFormat="1">
      <c r="B44" s="86" t="s">
        <v>2495</v>
      </c>
      <c r="C44" s="83" t="s">
        <v>2525</v>
      </c>
      <c r="D44" s="96" t="s">
        <v>1976</v>
      </c>
      <c r="E44" s="96" t="s">
        <v>180</v>
      </c>
      <c r="F44" s="105">
        <v>43349</v>
      </c>
      <c r="G44" s="93">
        <v>158332.5</v>
      </c>
      <c r="H44" s="95">
        <v>-2.8843999999999999</v>
      </c>
      <c r="I44" s="93">
        <v>-4.5669799999999992</v>
      </c>
      <c r="J44" s="94">
        <v>4.6630831738286329E-4</v>
      </c>
      <c r="K44" s="94">
        <f>I44/'סכום נכסי הקרן'!$C$42</f>
        <v>-6.5764151942293354E-8</v>
      </c>
    </row>
    <row r="45" spans="2:11" s="140" customFormat="1">
      <c r="B45" s="86" t="s">
        <v>2495</v>
      </c>
      <c r="C45" s="83" t="s">
        <v>2526</v>
      </c>
      <c r="D45" s="96" t="s">
        <v>1976</v>
      </c>
      <c r="E45" s="96" t="s">
        <v>180</v>
      </c>
      <c r="F45" s="105">
        <v>43396</v>
      </c>
      <c r="G45" s="93">
        <v>144380</v>
      </c>
      <c r="H45" s="95">
        <v>-0.33090000000000003</v>
      </c>
      <c r="I45" s="93">
        <v>-0.47774</v>
      </c>
      <c r="J45" s="94">
        <v>4.8779310517341686E-5</v>
      </c>
      <c r="K45" s="94">
        <f>I45/'סכום נכסי הקרן'!$C$42</f>
        <v>-6.8794183352918636E-9</v>
      </c>
    </row>
    <row r="46" spans="2:11" s="140" customFormat="1">
      <c r="B46" s="86" t="s">
        <v>2495</v>
      </c>
      <c r="C46" s="83" t="s">
        <v>2527</v>
      </c>
      <c r="D46" s="96" t="s">
        <v>1976</v>
      </c>
      <c r="E46" s="96" t="s">
        <v>180</v>
      </c>
      <c r="F46" s="105">
        <v>43472</v>
      </c>
      <c r="G46" s="93">
        <v>4794240</v>
      </c>
      <c r="H46" s="95">
        <v>-0.85760000000000003</v>
      </c>
      <c r="I46" s="93">
        <v>-41.115300000000005</v>
      </c>
      <c r="J46" s="94">
        <v>4.1980491181681651E-3</v>
      </c>
      <c r="K46" s="94">
        <f>I46/'סכום נכסי הקרן'!$C$42</f>
        <v>-5.9205707849672538E-7</v>
      </c>
    </row>
    <row r="47" spans="2:11" s="140" customFormat="1">
      <c r="B47" s="86" t="s">
        <v>2495</v>
      </c>
      <c r="C47" s="83" t="s">
        <v>2528</v>
      </c>
      <c r="D47" s="96" t="s">
        <v>1976</v>
      </c>
      <c r="E47" s="96" t="s">
        <v>180</v>
      </c>
      <c r="F47" s="105">
        <v>43431</v>
      </c>
      <c r="G47" s="93">
        <v>90800</v>
      </c>
      <c r="H47" s="95">
        <v>-1.6061000000000001</v>
      </c>
      <c r="I47" s="93">
        <v>-1.4583599999999999</v>
      </c>
      <c r="J47" s="94">
        <v>1.4890483377165493E-4</v>
      </c>
      <c r="K47" s="94">
        <f>I47/'סכום נכסי הקרן'!$C$42</f>
        <v>-2.1000269023854485E-8</v>
      </c>
    </row>
    <row r="48" spans="2:11" s="140" customFormat="1">
      <c r="B48" s="86" t="s">
        <v>2495</v>
      </c>
      <c r="C48" s="83" t="s">
        <v>2529</v>
      </c>
      <c r="D48" s="96" t="s">
        <v>1976</v>
      </c>
      <c r="E48" s="96" t="s">
        <v>180</v>
      </c>
      <c r="F48" s="105">
        <v>43313</v>
      </c>
      <c r="G48" s="93">
        <v>125993</v>
      </c>
      <c r="H48" s="95">
        <v>-0.56159999999999999</v>
      </c>
      <c r="I48" s="93">
        <v>-0.70760999999999996</v>
      </c>
      <c r="J48" s="94">
        <v>7.2250027033901601E-5</v>
      </c>
      <c r="K48" s="94">
        <f>I48/'סכום נכסי הקרן'!$C$42</f>
        <v>-1.0189528212491889E-8</v>
      </c>
    </row>
    <row r="49" spans="2:11" s="140" customFormat="1">
      <c r="B49" s="86" t="s">
        <v>2495</v>
      </c>
      <c r="C49" s="83" t="s">
        <v>2530</v>
      </c>
      <c r="D49" s="96" t="s">
        <v>1976</v>
      </c>
      <c r="E49" s="96" t="s">
        <v>180</v>
      </c>
      <c r="F49" s="105">
        <v>43502</v>
      </c>
      <c r="G49" s="93">
        <v>1150960</v>
      </c>
      <c r="H49" s="95">
        <v>-0.73870000000000002</v>
      </c>
      <c r="I49" s="93">
        <v>-8.5026799999999998</v>
      </c>
      <c r="J49" s="94">
        <v>8.6816022930797255E-4</v>
      </c>
      <c r="K49" s="94">
        <f>I49/'סכום נכסי הקרן'!$C$42</f>
        <v>-1.2243792165428772E-7</v>
      </c>
    </row>
    <row r="50" spans="2:11" s="140" customFormat="1">
      <c r="B50" s="86" t="s">
        <v>2495</v>
      </c>
      <c r="C50" s="83" t="s">
        <v>2531</v>
      </c>
      <c r="D50" s="96" t="s">
        <v>1976</v>
      </c>
      <c r="E50" s="96" t="s">
        <v>180</v>
      </c>
      <c r="F50" s="105">
        <v>43269</v>
      </c>
      <c r="G50" s="93">
        <v>3532000</v>
      </c>
      <c r="H50" s="95">
        <v>-2.3073000000000001</v>
      </c>
      <c r="I50" s="93">
        <v>-81.494219999999999</v>
      </c>
      <c r="J50" s="94">
        <v>8.3209106684568115E-3</v>
      </c>
      <c r="K50" s="94">
        <f>I50/'סכום נכסי הקרן'!$C$42</f>
        <v>-1.1735103430491667E-6</v>
      </c>
    </row>
    <row r="51" spans="2:11" s="140" customFormat="1">
      <c r="B51" s="86" t="s">
        <v>2495</v>
      </c>
      <c r="C51" s="83" t="s">
        <v>2532</v>
      </c>
      <c r="D51" s="96" t="s">
        <v>1976</v>
      </c>
      <c r="E51" s="96" t="s">
        <v>180</v>
      </c>
      <c r="F51" s="105">
        <v>43396</v>
      </c>
      <c r="G51" s="93">
        <v>2707125</v>
      </c>
      <c r="H51" s="95">
        <v>-0.33090000000000003</v>
      </c>
      <c r="I51" s="93">
        <v>-8.9577000000000009</v>
      </c>
      <c r="J51" s="94">
        <v>9.1461973002300774E-4</v>
      </c>
      <c r="K51" s="94">
        <f>I51/'סכום נכסי הקרן'!$C$42</f>
        <v>-1.2899017378080951E-7</v>
      </c>
    </row>
    <row r="52" spans="2:11" s="140" customFormat="1">
      <c r="B52" s="86" t="s">
        <v>2495</v>
      </c>
      <c r="C52" s="83" t="s">
        <v>2533</v>
      </c>
      <c r="D52" s="96" t="s">
        <v>1976</v>
      </c>
      <c r="E52" s="96" t="s">
        <v>180</v>
      </c>
      <c r="F52" s="105">
        <v>43349</v>
      </c>
      <c r="G52" s="93">
        <v>17593.5</v>
      </c>
      <c r="H52" s="95">
        <v>-2.8786</v>
      </c>
      <c r="I52" s="93">
        <v>-0.50644</v>
      </c>
      <c r="J52" s="94">
        <v>5.1709704061628764E-5</v>
      </c>
      <c r="K52" s="94">
        <f>I52/'סכום נכסי הקרן'!$C$42</f>
        <v>-7.2926960726026948E-9</v>
      </c>
    </row>
    <row r="53" spans="2:11" s="140" customFormat="1">
      <c r="B53" s="86" t="s">
        <v>2495</v>
      </c>
      <c r="C53" s="83" t="s">
        <v>2534</v>
      </c>
      <c r="D53" s="96" t="s">
        <v>1976</v>
      </c>
      <c r="E53" s="96" t="s">
        <v>180</v>
      </c>
      <c r="F53" s="105">
        <v>43255</v>
      </c>
      <c r="G53" s="93">
        <v>1607603.4</v>
      </c>
      <c r="H53" s="95">
        <v>-4.37</v>
      </c>
      <c r="I53" s="93">
        <v>-70.252990000000011</v>
      </c>
      <c r="J53" s="94">
        <v>7.173132695570187E-3</v>
      </c>
      <c r="K53" s="94">
        <f>I53/'סכום נכסי הקרן'!$C$42</f>
        <v>-1.0116375173003643E-6</v>
      </c>
    </row>
    <row r="54" spans="2:11" s="140" customFormat="1">
      <c r="B54" s="86" t="s">
        <v>2495</v>
      </c>
      <c r="C54" s="83" t="s">
        <v>2535</v>
      </c>
      <c r="D54" s="96" t="s">
        <v>1976</v>
      </c>
      <c r="E54" s="96" t="s">
        <v>180</v>
      </c>
      <c r="F54" s="105">
        <v>43290</v>
      </c>
      <c r="G54" s="93">
        <v>45760000</v>
      </c>
      <c r="H54" s="95">
        <v>-2.4981</v>
      </c>
      <c r="I54" s="93">
        <v>-1143.1432399999999</v>
      </c>
      <c r="J54" s="94">
        <v>0.11671984566869019</v>
      </c>
      <c r="K54" s="94">
        <f>I54/'סכום נכסי הקרן'!$C$42</f>
        <v>-1.6461172531337016E-5</v>
      </c>
    </row>
    <row r="55" spans="2:11" s="140" customFormat="1">
      <c r="B55" s="86" t="s">
        <v>2495</v>
      </c>
      <c r="C55" s="83" t="s">
        <v>2499</v>
      </c>
      <c r="D55" s="96" t="s">
        <v>1976</v>
      </c>
      <c r="E55" s="96" t="s">
        <v>180</v>
      </c>
      <c r="F55" s="105">
        <v>43258</v>
      </c>
      <c r="G55" s="93">
        <v>1041750</v>
      </c>
      <c r="H55" s="95">
        <v>-4.2469000000000001</v>
      </c>
      <c r="I55" s="93">
        <v>-44.241630000000001</v>
      </c>
      <c r="J55" s="94">
        <v>4.5172608690152377E-3</v>
      </c>
      <c r="K55" s="94">
        <f>I55/'סכום נכסי הקרן'!$C$42</f>
        <v>-6.3707598401891946E-7</v>
      </c>
    </row>
    <row r="56" spans="2:11" s="140" customFormat="1">
      <c r="B56" s="86" t="s">
        <v>2495</v>
      </c>
      <c r="C56" s="83" t="s">
        <v>2536</v>
      </c>
      <c r="D56" s="96" t="s">
        <v>1976</v>
      </c>
      <c r="E56" s="96" t="s">
        <v>180</v>
      </c>
      <c r="F56" s="105">
        <v>43454</v>
      </c>
      <c r="G56" s="93">
        <v>90800</v>
      </c>
      <c r="H56" s="95">
        <v>-2.6827999999999999</v>
      </c>
      <c r="I56" s="93">
        <v>-2.4360200000000001</v>
      </c>
      <c r="J56" s="94">
        <v>2.4872812828411833E-4</v>
      </c>
      <c r="K56" s="94">
        <f>I56/'סכום נכסי הקרן'!$C$42</f>
        <v>-3.5078495945781571E-8</v>
      </c>
    </row>
    <row r="57" spans="2:11" s="140" customFormat="1">
      <c r="B57" s="86" t="s">
        <v>2495</v>
      </c>
      <c r="C57" s="83" t="s">
        <v>2537</v>
      </c>
      <c r="D57" s="96" t="s">
        <v>1976</v>
      </c>
      <c r="E57" s="96" t="s">
        <v>180</v>
      </c>
      <c r="F57" s="105">
        <v>43395</v>
      </c>
      <c r="G57" s="93">
        <v>53865000</v>
      </c>
      <c r="H57" s="95">
        <v>-0.85419999999999996</v>
      </c>
      <c r="I57" s="93">
        <v>-460.10988000000003</v>
      </c>
      <c r="J57" s="94">
        <v>4.6979199373334501E-2</v>
      </c>
      <c r="K57" s="94">
        <f>I57/'סכום נכסי הקרן'!$C$42</f>
        <v>-6.6255459972389567E-6</v>
      </c>
    </row>
    <row r="58" spans="2:11" s="140" customFormat="1">
      <c r="B58" s="86" t="s">
        <v>2495</v>
      </c>
      <c r="C58" s="83" t="s">
        <v>2538</v>
      </c>
      <c r="D58" s="96" t="s">
        <v>1976</v>
      </c>
      <c r="E58" s="96" t="s">
        <v>180</v>
      </c>
      <c r="F58" s="105">
        <v>43269</v>
      </c>
      <c r="G58" s="93">
        <v>1695360</v>
      </c>
      <c r="H58" s="95">
        <v>-2.3073000000000001</v>
      </c>
      <c r="I58" s="93">
        <v>-39.117220000000003</v>
      </c>
      <c r="J58" s="94">
        <v>3.9940365490751641E-3</v>
      </c>
      <c r="K58" s="94">
        <f>I58/'סכום נכסי הקרן'!$C$42</f>
        <v>-5.6328488402404153E-7</v>
      </c>
    </row>
    <row r="59" spans="2:11" s="140" customFormat="1">
      <c r="B59" s="86" t="s">
        <v>2495</v>
      </c>
      <c r="C59" s="83" t="s">
        <v>2539</v>
      </c>
      <c r="D59" s="96" t="s">
        <v>1976</v>
      </c>
      <c r="E59" s="96" t="s">
        <v>180</v>
      </c>
      <c r="F59" s="105">
        <v>43454</v>
      </c>
      <c r="G59" s="93">
        <v>181600</v>
      </c>
      <c r="H59" s="95">
        <v>-2.6827999999999999</v>
      </c>
      <c r="I59" s="93">
        <v>-4.8720299999999996</v>
      </c>
      <c r="J59" s="94">
        <v>4.974552355251899E-4</v>
      </c>
      <c r="K59" s="94">
        <f>I59/'סכום נכסי הקרן'!$C$42</f>
        <v>-7.0156847892351524E-8</v>
      </c>
    </row>
    <row r="60" spans="2:11" s="140" customFormat="1">
      <c r="B60" s="86" t="s">
        <v>2495</v>
      </c>
      <c r="C60" s="83" t="s">
        <v>2540</v>
      </c>
      <c r="D60" s="96" t="s">
        <v>1976</v>
      </c>
      <c r="E60" s="96" t="s">
        <v>180</v>
      </c>
      <c r="F60" s="105">
        <v>43313</v>
      </c>
      <c r="G60" s="93">
        <v>10520496</v>
      </c>
      <c r="H60" s="95">
        <v>-0.73329999999999995</v>
      </c>
      <c r="I60" s="93">
        <v>-77.145669999999996</v>
      </c>
      <c r="J60" s="94">
        <v>7.8769049943449802E-3</v>
      </c>
      <c r="K60" s="94">
        <f>I60/'סכום נכסי הקרן'!$C$42</f>
        <v>-1.1108915658859954E-6</v>
      </c>
    </row>
    <row r="61" spans="2:11" s="140" customFormat="1">
      <c r="B61" s="86" t="s">
        <v>2495</v>
      </c>
      <c r="C61" s="83" t="s">
        <v>2541</v>
      </c>
      <c r="D61" s="96" t="s">
        <v>1976</v>
      </c>
      <c r="E61" s="96" t="s">
        <v>180</v>
      </c>
      <c r="F61" s="105">
        <v>43376</v>
      </c>
      <c r="G61" s="93">
        <v>71782000</v>
      </c>
      <c r="H61" s="95">
        <v>-1.1832</v>
      </c>
      <c r="I61" s="93">
        <v>-849.32027000000005</v>
      </c>
      <c r="J61" s="94">
        <v>8.6719255618123839E-2</v>
      </c>
      <c r="K61" s="94">
        <f>I61/'סכום נכסי הקרן'!$C$42</f>
        <v>-1.2230144928147186E-5</v>
      </c>
    </row>
    <row r="62" spans="2:11" s="140" customFormat="1">
      <c r="B62" s="86" t="s">
        <v>2495</v>
      </c>
      <c r="C62" s="83" t="s">
        <v>2542</v>
      </c>
      <c r="D62" s="96" t="s">
        <v>1976</v>
      </c>
      <c r="E62" s="96" t="s">
        <v>180</v>
      </c>
      <c r="F62" s="105">
        <v>43341</v>
      </c>
      <c r="G62" s="93">
        <v>2138400</v>
      </c>
      <c r="H62" s="95">
        <v>-1.5713999999999999</v>
      </c>
      <c r="I62" s="93">
        <v>-33.602809999999998</v>
      </c>
      <c r="J62" s="94">
        <v>3.4309915503102826E-3</v>
      </c>
      <c r="K62" s="94">
        <f>I62/'סכום נכסי הקרן'!$C$42</f>
        <v>-4.8387781477650763E-7</v>
      </c>
    </row>
    <row r="63" spans="2:11" s="140" customFormat="1">
      <c r="B63" s="86" t="s">
        <v>2495</v>
      </c>
      <c r="C63" s="83" t="s">
        <v>2543</v>
      </c>
      <c r="D63" s="96" t="s">
        <v>1976</v>
      </c>
      <c r="E63" s="96" t="s">
        <v>180</v>
      </c>
      <c r="F63" s="105">
        <v>43396</v>
      </c>
      <c r="G63" s="93">
        <v>19852.25</v>
      </c>
      <c r="H63" s="95">
        <v>-0.33090000000000003</v>
      </c>
      <c r="I63" s="93">
        <v>-6.5689999999999998E-2</v>
      </c>
      <c r="J63" s="94">
        <v>6.7072317743629911E-6</v>
      </c>
      <c r="K63" s="94">
        <f>I63/'סכום נכסי הקרן'!$C$42</f>
        <v>-9.4593082104350178E-10</v>
      </c>
    </row>
    <row r="64" spans="2:11" s="140" customFormat="1">
      <c r="B64" s="86" t="s">
        <v>2495</v>
      </c>
      <c r="C64" s="83" t="s">
        <v>2544</v>
      </c>
      <c r="D64" s="96" t="s">
        <v>1976</v>
      </c>
      <c r="E64" s="96" t="s">
        <v>180</v>
      </c>
      <c r="F64" s="105">
        <v>43397</v>
      </c>
      <c r="G64" s="93">
        <v>54312000</v>
      </c>
      <c r="H64" s="95">
        <v>1.4800000000000001E-2</v>
      </c>
      <c r="I64" s="93">
        <v>8.0599100000000004</v>
      </c>
      <c r="J64" s="94">
        <v>-8.2295150632525531E-4</v>
      </c>
      <c r="K64" s="94">
        <f>I64/'סכום נכסי הקרן'!$C$42</f>
        <v>1.1606206856198403E-7</v>
      </c>
    </row>
    <row r="65" spans="2:11" s="140" customFormat="1">
      <c r="B65" s="86" t="s">
        <v>2495</v>
      </c>
      <c r="C65" s="83" t="s">
        <v>2545</v>
      </c>
      <c r="D65" s="96" t="s">
        <v>1976</v>
      </c>
      <c r="E65" s="96" t="s">
        <v>180</v>
      </c>
      <c r="F65" s="105">
        <v>43437</v>
      </c>
      <c r="G65" s="93">
        <v>145280</v>
      </c>
      <c r="H65" s="95">
        <v>-1.3616999999999999</v>
      </c>
      <c r="I65" s="93">
        <v>-1.97831</v>
      </c>
      <c r="J65" s="94">
        <v>2.0199396698949689E-4</v>
      </c>
      <c r="K65" s="94">
        <f>I65/'סכום נכסי הקרן'!$C$42</f>
        <v>-2.8487508031337647E-8</v>
      </c>
    </row>
    <row r="66" spans="2:11" s="140" customFormat="1">
      <c r="B66" s="86" t="s">
        <v>2495</v>
      </c>
      <c r="C66" s="83" t="s">
        <v>2546</v>
      </c>
      <c r="D66" s="96" t="s">
        <v>1976</v>
      </c>
      <c r="E66" s="96" t="s">
        <v>180</v>
      </c>
      <c r="F66" s="105">
        <v>43312</v>
      </c>
      <c r="G66" s="93">
        <v>356780</v>
      </c>
      <c r="H66" s="95">
        <v>-1.0056</v>
      </c>
      <c r="I66" s="93">
        <v>-3.5876700000000001</v>
      </c>
      <c r="J66" s="94">
        <v>3.6631655076767961E-4</v>
      </c>
      <c r="K66" s="94">
        <f>I66/'סכום נכסי הקרן'!$C$42</f>
        <v>-5.1662165150451209E-8</v>
      </c>
    </row>
    <row r="67" spans="2:11" s="140" customFormat="1">
      <c r="B67" s="86" t="s">
        <v>2495</v>
      </c>
      <c r="C67" s="83" t="s">
        <v>2507</v>
      </c>
      <c r="D67" s="96" t="s">
        <v>1976</v>
      </c>
      <c r="E67" s="96" t="s">
        <v>180</v>
      </c>
      <c r="F67" s="105">
        <v>43402</v>
      </c>
      <c r="G67" s="93">
        <v>3450400</v>
      </c>
      <c r="H67" s="95">
        <v>-0.67589999999999995</v>
      </c>
      <c r="I67" s="93">
        <v>-23.320979999999999</v>
      </c>
      <c r="J67" s="94">
        <v>2.3811724473326813E-3</v>
      </c>
      <c r="K67" s="94">
        <f>I67/'סכום נכסי הקרן'!$C$42</f>
        <v>-3.3582027338923857E-7</v>
      </c>
    </row>
    <row r="68" spans="2:11" s="140" customFormat="1">
      <c r="B68" s="86" t="s">
        <v>2495</v>
      </c>
      <c r="C68" s="83" t="s">
        <v>2547</v>
      </c>
      <c r="D68" s="96" t="s">
        <v>1976</v>
      </c>
      <c r="E68" s="96" t="s">
        <v>180</v>
      </c>
      <c r="F68" s="105">
        <v>43438</v>
      </c>
      <c r="G68" s="93">
        <v>128898000</v>
      </c>
      <c r="H68" s="95">
        <v>1.6526000000000001</v>
      </c>
      <c r="I68" s="93">
        <v>2130.1846</v>
      </c>
      <c r="J68" s="94">
        <v>-0.21750101742089695</v>
      </c>
      <c r="K68" s="94">
        <f>I68/'סכום נכסי הקרן'!$C$42</f>
        <v>3.0674490297643832E-5</v>
      </c>
    </row>
    <row r="69" spans="2:11" s="140" customFormat="1">
      <c r="B69" s="86" t="s">
        <v>2495</v>
      </c>
      <c r="C69" s="83" t="s">
        <v>2548</v>
      </c>
      <c r="D69" s="96" t="s">
        <v>1976</v>
      </c>
      <c r="E69" s="96" t="s">
        <v>180</v>
      </c>
      <c r="F69" s="105">
        <v>43419</v>
      </c>
      <c r="G69" s="93">
        <v>23561850</v>
      </c>
      <c r="H69" s="95">
        <v>0.27989999999999998</v>
      </c>
      <c r="I69" s="93">
        <v>65.947299999999998</v>
      </c>
      <c r="J69" s="94">
        <v>-6.7335032119568957E-3</v>
      </c>
      <c r="K69" s="94">
        <f>I69/'סכום נכסי הקרן'!$C$42</f>
        <v>9.4963592075813858E-7</v>
      </c>
    </row>
    <row r="70" spans="2:11" s="140" customFormat="1">
      <c r="B70" s="86" t="s">
        <v>2495</v>
      </c>
      <c r="C70" s="83" t="s">
        <v>2549</v>
      </c>
      <c r="D70" s="96" t="s">
        <v>1976</v>
      </c>
      <c r="E70" s="96" t="s">
        <v>180</v>
      </c>
      <c r="F70" s="105">
        <v>43270</v>
      </c>
      <c r="G70" s="93">
        <v>17730000</v>
      </c>
      <c r="H70" s="95">
        <v>-1.8898999999999999</v>
      </c>
      <c r="I70" s="93">
        <v>-335.07615000000004</v>
      </c>
      <c r="J70" s="94">
        <v>3.4212717310263666E-2</v>
      </c>
      <c r="K70" s="94">
        <f>I70/'סכום נכסי הקרן'!$C$42</f>
        <v>-4.8250701428161909E-6</v>
      </c>
    </row>
    <row r="71" spans="2:11" s="140" customFormat="1">
      <c r="B71" s="86" t="s">
        <v>2495</v>
      </c>
      <c r="C71" s="83" t="s">
        <v>2550</v>
      </c>
      <c r="D71" s="96" t="s">
        <v>1976</v>
      </c>
      <c r="E71" s="96" t="s">
        <v>180</v>
      </c>
      <c r="F71" s="105">
        <v>43307</v>
      </c>
      <c r="G71" s="93">
        <v>53149500</v>
      </c>
      <c r="H71" s="95">
        <v>-1.7775000000000001</v>
      </c>
      <c r="I71" s="93">
        <v>-944.73360000000002</v>
      </c>
      <c r="J71" s="94">
        <v>9.646136733488106E-2</v>
      </c>
      <c r="K71" s="94">
        <f>I71/'סכום נכסי הקרן'!$C$42</f>
        <v>-1.3604089357822852E-5</v>
      </c>
    </row>
    <row r="72" spans="2:11" s="140" customFormat="1">
      <c r="B72" s="86" t="s">
        <v>2495</v>
      </c>
      <c r="C72" s="83" t="s">
        <v>2551</v>
      </c>
      <c r="D72" s="96" t="s">
        <v>1976</v>
      </c>
      <c r="E72" s="96" t="s">
        <v>180</v>
      </c>
      <c r="F72" s="105">
        <v>43458</v>
      </c>
      <c r="G72" s="93">
        <v>29964000</v>
      </c>
      <c r="H72" s="95">
        <v>3.1305999999999998</v>
      </c>
      <c r="I72" s="93">
        <v>938.04711999999995</v>
      </c>
      <c r="J72" s="94">
        <v>-9.577864894373106E-2</v>
      </c>
      <c r="K72" s="94">
        <f>I72/'סכום נכסי הקרן'!$C$42</f>
        <v>1.3507804572980547E-5</v>
      </c>
    </row>
    <row r="73" spans="2:11" s="140" customFormat="1">
      <c r="B73" s="86" t="s">
        <v>2495</v>
      </c>
      <c r="C73" s="83" t="s">
        <v>2552</v>
      </c>
      <c r="D73" s="96" t="s">
        <v>1976</v>
      </c>
      <c r="E73" s="96" t="s">
        <v>180</v>
      </c>
      <c r="F73" s="105">
        <v>43440</v>
      </c>
      <c r="G73" s="93">
        <v>72640</v>
      </c>
      <c r="H73" s="95">
        <v>-1.8455999999999999</v>
      </c>
      <c r="I73" s="93">
        <v>-1.3406300000000002</v>
      </c>
      <c r="J73" s="94">
        <v>1.3688409398179721E-4</v>
      </c>
      <c r="K73" s="94">
        <f>I73/'סכום נכסי הקרן'!$C$42</f>
        <v>-1.9304966305610442E-8</v>
      </c>
    </row>
    <row r="74" spans="2:11" s="140" customFormat="1">
      <c r="B74" s="86" t="s">
        <v>2495</v>
      </c>
      <c r="C74" s="83" t="s">
        <v>2553</v>
      </c>
      <c r="D74" s="96" t="s">
        <v>1976</v>
      </c>
      <c r="E74" s="96" t="s">
        <v>180</v>
      </c>
      <c r="F74" s="105">
        <v>43444</v>
      </c>
      <c r="G74" s="93">
        <v>207024</v>
      </c>
      <c r="H74" s="95">
        <v>-1.9893000000000001</v>
      </c>
      <c r="I74" s="93">
        <v>-4.1182299999999996</v>
      </c>
      <c r="J74" s="94">
        <v>4.2048901065816561E-4</v>
      </c>
      <c r="K74" s="94">
        <f>I74/'סכום נכסי הקרן'!$C$42</f>
        <v>-5.9302187321448925E-8</v>
      </c>
    </row>
    <row r="75" spans="2:11" s="140" customFormat="1">
      <c r="B75" s="86" t="s">
        <v>2495</v>
      </c>
      <c r="C75" s="83" t="s">
        <v>2554</v>
      </c>
      <c r="D75" s="96" t="s">
        <v>1976</v>
      </c>
      <c r="E75" s="96" t="s">
        <v>180</v>
      </c>
      <c r="F75" s="105">
        <v>43318</v>
      </c>
      <c r="G75" s="93">
        <v>53745000</v>
      </c>
      <c r="H75" s="95">
        <v>-0.51080000000000003</v>
      </c>
      <c r="I75" s="93">
        <v>-274.50587999999999</v>
      </c>
      <c r="J75" s="94">
        <v>2.8028232007694845E-2</v>
      </c>
      <c r="K75" s="94">
        <f>I75/'סכום נכסי הקרן'!$C$42</f>
        <v>-3.9528630301365347E-6</v>
      </c>
    </row>
    <row r="76" spans="2:11" s="140" customFormat="1">
      <c r="B76" s="86" t="s">
        <v>2495</v>
      </c>
      <c r="C76" s="83" t="s">
        <v>2555</v>
      </c>
      <c r="D76" s="96" t="s">
        <v>1976</v>
      </c>
      <c r="E76" s="96" t="s">
        <v>180</v>
      </c>
      <c r="F76" s="105">
        <v>43509</v>
      </c>
      <c r="G76" s="93">
        <v>90800000</v>
      </c>
      <c r="H76" s="95">
        <v>0.1166</v>
      </c>
      <c r="I76" s="93">
        <v>105.83641</v>
      </c>
      <c r="J76" s="94">
        <v>-1.0806353052770726E-2</v>
      </c>
      <c r="K76" s="94">
        <f>I76/'סכום נכסי הקרן'!$C$42</f>
        <v>1.524035959926879E-6</v>
      </c>
    </row>
    <row r="77" spans="2:11" s="140" customFormat="1">
      <c r="B77" s="86" t="s">
        <v>2495</v>
      </c>
      <c r="C77" s="83" t="s">
        <v>2496</v>
      </c>
      <c r="D77" s="96" t="s">
        <v>1976</v>
      </c>
      <c r="E77" s="96" t="s">
        <v>180</v>
      </c>
      <c r="F77" s="105">
        <v>43318</v>
      </c>
      <c r="G77" s="93">
        <v>1398320</v>
      </c>
      <c r="H77" s="95">
        <v>-0.30209999999999998</v>
      </c>
      <c r="I77" s="93">
        <v>-4.2240099999999998</v>
      </c>
      <c r="J77" s="94">
        <v>4.3128960400710942E-4</v>
      </c>
      <c r="K77" s="94">
        <f>I77/'סכום נכסי הקרן'!$C$42</f>
        <v>-6.0825410981823135E-8</v>
      </c>
    </row>
    <row r="78" spans="2:11" s="140" customFormat="1">
      <c r="B78" s="86" t="s">
        <v>2495</v>
      </c>
      <c r="C78" s="83" t="s">
        <v>2506</v>
      </c>
      <c r="D78" s="96" t="s">
        <v>1976</v>
      </c>
      <c r="E78" s="96" t="s">
        <v>180</v>
      </c>
      <c r="F78" s="105">
        <v>43398</v>
      </c>
      <c r="G78" s="93">
        <v>19623696</v>
      </c>
      <c r="H78" s="95">
        <v>-0.35709999999999997</v>
      </c>
      <c r="I78" s="93">
        <v>-70.080979999999997</v>
      </c>
      <c r="J78" s="94">
        <v>7.155569734122352E-3</v>
      </c>
      <c r="K78" s="94">
        <f>I78/'סכום נכסי הקרן'!$C$42</f>
        <v>-1.0091605868615195E-6</v>
      </c>
    </row>
    <row r="79" spans="2:11" s="140" customFormat="1">
      <c r="B79" s="86" t="s">
        <v>2495</v>
      </c>
      <c r="C79" s="83" t="s">
        <v>2556</v>
      </c>
      <c r="D79" s="96" t="s">
        <v>1976</v>
      </c>
      <c r="E79" s="96" t="s">
        <v>180</v>
      </c>
      <c r="F79" s="105">
        <v>43360</v>
      </c>
      <c r="G79" s="93">
        <v>2215520</v>
      </c>
      <c r="H79" s="95">
        <v>2.6291000000000002</v>
      </c>
      <c r="I79" s="93">
        <v>58.249279999999999</v>
      </c>
      <c r="J79" s="94">
        <v>-5.9475022324519209E-3</v>
      </c>
      <c r="K79" s="94">
        <f>I79/'סכום נכסי הקרן'!$C$42</f>
        <v>8.3878503966498435E-7</v>
      </c>
    </row>
    <row r="80" spans="2:11" s="140" customFormat="1">
      <c r="B80" s="86" t="s">
        <v>2495</v>
      </c>
      <c r="C80" s="83" t="s">
        <v>2557</v>
      </c>
      <c r="D80" s="96" t="s">
        <v>1976</v>
      </c>
      <c r="E80" s="96" t="s">
        <v>180</v>
      </c>
      <c r="F80" s="105">
        <v>43326</v>
      </c>
      <c r="G80" s="93">
        <v>9752670</v>
      </c>
      <c r="H80" s="95">
        <v>-0.12</v>
      </c>
      <c r="I80" s="93">
        <v>-11.698399999999999</v>
      </c>
      <c r="J80" s="94">
        <v>1.1944569978567213E-3</v>
      </c>
      <c r="K80" s="94">
        <f>I80/'סכום נכסי הקרן'!$C$42</f>
        <v>-1.6845603770581976E-7</v>
      </c>
    </row>
    <row r="81" spans="2:11" s="140" customFormat="1">
      <c r="B81" s="86" t="s">
        <v>2495</v>
      </c>
      <c r="C81" s="83" t="s">
        <v>2558</v>
      </c>
      <c r="D81" s="96" t="s">
        <v>1976</v>
      </c>
      <c r="E81" s="96" t="s">
        <v>180</v>
      </c>
      <c r="F81" s="105">
        <v>43468</v>
      </c>
      <c r="G81" s="93">
        <v>576476</v>
      </c>
      <c r="H81" s="95">
        <v>2.4457</v>
      </c>
      <c r="I81" s="93">
        <v>14.09864</v>
      </c>
      <c r="J81" s="94">
        <v>-1.4395318341194252E-3</v>
      </c>
      <c r="K81" s="94">
        <f>I81/'סכום נכסי הקרן'!$C$42</f>
        <v>2.0301930447247306E-7</v>
      </c>
    </row>
    <row r="82" spans="2:11" s="140" customFormat="1">
      <c r="B82" s="86" t="s">
        <v>2495</v>
      </c>
      <c r="C82" s="83" t="s">
        <v>2559</v>
      </c>
      <c r="D82" s="96" t="s">
        <v>1976</v>
      </c>
      <c r="E82" s="96" t="s">
        <v>180</v>
      </c>
      <c r="F82" s="105">
        <v>43396</v>
      </c>
      <c r="G82" s="93">
        <v>90237.5</v>
      </c>
      <c r="H82" s="95">
        <v>-0.33090000000000003</v>
      </c>
      <c r="I82" s="93">
        <v>-0.29858999999999997</v>
      </c>
      <c r="J82" s="94">
        <v>3.0487324334100251E-5</v>
      </c>
      <c r="K82" s="94">
        <f>I82/'סכום נכסי הקרן'!$C$42</f>
        <v>-4.2996724593603157E-9</v>
      </c>
    </row>
    <row r="83" spans="2:11" s="140" customFormat="1">
      <c r="B83" s="86" t="s">
        <v>2495</v>
      </c>
      <c r="C83" s="83" t="s">
        <v>2560</v>
      </c>
      <c r="D83" s="96" t="s">
        <v>1976</v>
      </c>
      <c r="E83" s="96" t="s">
        <v>180</v>
      </c>
      <c r="F83" s="105">
        <v>43255</v>
      </c>
      <c r="G83" s="93">
        <v>1907620</v>
      </c>
      <c r="H83" s="95">
        <v>-4.37</v>
      </c>
      <c r="I83" s="93">
        <v>-83.363849999999999</v>
      </c>
      <c r="J83" s="94">
        <v>8.5118079396137962E-3</v>
      </c>
      <c r="K83" s="94">
        <f>I83/'סכום נכסי הקרן'!$C$42</f>
        <v>-1.2004328676487642E-6</v>
      </c>
    </row>
    <row r="84" spans="2:11" s="140" customFormat="1">
      <c r="B84" s="86" t="s">
        <v>2495</v>
      </c>
      <c r="C84" s="83" t="s">
        <v>2561</v>
      </c>
      <c r="D84" s="96" t="s">
        <v>1976</v>
      </c>
      <c r="E84" s="96" t="s">
        <v>180</v>
      </c>
      <c r="F84" s="105">
        <v>43328</v>
      </c>
      <c r="G84" s="93">
        <v>121597600</v>
      </c>
      <c r="H84" s="95">
        <v>-0.47470000000000001</v>
      </c>
      <c r="I84" s="93">
        <v>-577.25594999999998</v>
      </c>
      <c r="J84" s="94">
        <v>5.8940317396561033E-2</v>
      </c>
      <c r="K84" s="94">
        <f>I84/'סכום נכסי הקרן'!$C$42</f>
        <v>-8.3124401695196612E-6</v>
      </c>
    </row>
    <row r="85" spans="2:11" s="140" customFormat="1">
      <c r="B85" s="86" t="s">
        <v>2495</v>
      </c>
      <c r="C85" s="83" t="s">
        <v>2562</v>
      </c>
      <c r="D85" s="96" t="s">
        <v>1976</v>
      </c>
      <c r="E85" s="96" t="s">
        <v>180</v>
      </c>
      <c r="F85" s="105">
        <v>43326</v>
      </c>
      <c r="G85" s="93">
        <v>8669040</v>
      </c>
      <c r="H85" s="95">
        <v>-0.12</v>
      </c>
      <c r="I85" s="93">
        <v>-10.398569999999999</v>
      </c>
      <c r="J85" s="94">
        <v>1.0617387595058269E-3</v>
      </c>
      <c r="K85" s="94">
        <f>I85/'סכום נכסי הקרן'!$C$42</f>
        <v>-1.4973858818356409E-7</v>
      </c>
    </row>
    <row r="86" spans="2:11" s="140" customFormat="1">
      <c r="B86" s="86" t="s">
        <v>2495</v>
      </c>
      <c r="C86" s="83" t="s">
        <v>2563</v>
      </c>
      <c r="D86" s="96" t="s">
        <v>1976</v>
      </c>
      <c r="E86" s="96" t="s">
        <v>180</v>
      </c>
      <c r="F86" s="105">
        <v>43328</v>
      </c>
      <c r="G86" s="93">
        <v>3573300</v>
      </c>
      <c r="H86" s="95">
        <v>-0.56179999999999997</v>
      </c>
      <c r="I86" s="93">
        <v>-20.074540000000002</v>
      </c>
      <c r="J86" s="94">
        <v>2.0496969484506146E-3</v>
      </c>
      <c r="K86" s="94">
        <f>I86/'סכום נכסי הקרן'!$C$42</f>
        <v>-2.8907179333643812E-7</v>
      </c>
    </row>
    <row r="87" spans="2:11" s="140" customFormat="1">
      <c r="B87" s="86" t="s">
        <v>2495</v>
      </c>
      <c r="C87" s="83" t="s">
        <v>2564</v>
      </c>
      <c r="D87" s="96" t="s">
        <v>1976</v>
      </c>
      <c r="E87" s="96" t="s">
        <v>180</v>
      </c>
      <c r="F87" s="105">
        <v>43440</v>
      </c>
      <c r="G87" s="93">
        <v>1842400</v>
      </c>
      <c r="H87" s="95">
        <v>1.7573000000000001</v>
      </c>
      <c r="I87" s="93">
        <v>32.376159999999999</v>
      </c>
      <c r="J87" s="94">
        <v>-3.3057453049757969E-3</v>
      </c>
      <c r="K87" s="94">
        <f>I87/'סכום נכסי הקרן'!$C$42</f>
        <v>4.6621415148478884E-7</v>
      </c>
    </row>
    <row r="88" spans="2:11" s="140" customFormat="1">
      <c r="B88" s="86" t="s">
        <v>2495</v>
      </c>
      <c r="C88" s="83" t="s">
        <v>2565</v>
      </c>
      <c r="D88" s="96" t="s">
        <v>1976</v>
      </c>
      <c r="E88" s="96" t="s">
        <v>180</v>
      </c>
      <c r="F88" s="105">
        <v>43402</v>
      </c>
      <c r="G88" s="93">
        <v>45400</v>
      </c>
      <c r="H88" s="95">
        <v>-0.7177</v>
      </c>
      <c r="I88" s="93">
        <v>-0.32583000000000001</v>
      </c>
      <c r="J88" s="94">
        <v>3.3268645593555998E-5</v>
      </c>
      <c r="K88" s="94">
        <f>I88/'סכום נכסי הקרן'!$C$42</f>
        <v>-4.6919263117765898E-9</v>
      </c>
    </row>
    <row r="89" spans="2:11" s="140" customFormat="1">
      <c r="B89" s="86" t="s">
        <v>2495</v>
      </c>
      <c r="C89" s="83" t="s">
        <v>2566</v>
      </c>
      <c r="D89" s="96" t="s">
        <v>1976</v>
      </c>
      <c r="E89" s="96" t="s">
        <v>180</v>
      </c>
      <c r="F89" s="105">
        <v>43425</v>
      </c>
      <c r="G89" s="93">
        <v>54480</v>
      </c>
      <c r="H89" s="95">
        <v>-1.714</v>
      </c>
      <c r="I89" s="93">
        <v>-0.93379999999999996</v>
      </c>
      <c r="J89" s="94">
        <v>9.5344999709242825E-5</v>
      </c>
      <c r="K89" s="94">
        <f>I89/'סכום נכסי הקרן'!$C$42</f>
        <v>-1.3446646379820702E-8</v>
      </c>
    </row>
    <row r="90" spans="2:11" s="140" customFormat="1">
      <c r="B90" s="86" t="s">
        <v>2495</v>
      </c>
      <c r="C90" s="83" t="s">
        <v>2567</v>
      </c>
      <c r="D90" s="96" t="s">
        <v>1976</v>
      </c>
      <c r="E90" s="96" t="s">
        <v>180</v>
      </c>
      <c r="F90" s="105">
        <v>43481</v>
      </c>
      <c r="G90" s="93">
        <v>1830500</v>
      </c>
      <c r="H90" s="95">
        <v>0.80400000000000005</v>
      </c>
      <c r="I90" s="93">
        <v>14.7165</v>
      </c>
      <c r="J90" s="94">
        <v>-1.5026179998083873E-3</v>
      </c>
      <c r="K90" s="94">
        <f>I90/'סכום נכסי הקרן'!$C$42</f>
        <v>2.1191643976079605E-7</v>
      </c>
    </row>
    <row r="91" spans="2:11" s="140" customFormat="1">
      <c r="B91" s="86" t="s">
        <v>2495</v>
      </c>
      <c r="C91" s="83" t="s">
        <v>2568</v>
      </c>
      <c r="D91" s="96" t="s">
        <v>1976</v>
      </c>
      <c r="E91" s="96" t="s">
        <v>180</v>
      </c>
      <c r="F91" s="105">
        <v>43326</v>
      </c>
      <c r="G91" s="93">
        <v>107727000</v>
      </c>
      <c r="H91" s="95">
        <v>-0.1163</v>
      </c>
      <c r="I91" s="93">
        <v>-125.31696000000001</v>
      </c>
      <c r="J91" s="94">
        <v>1.2795401065285067E-2</v>
      </c>
      <c r="K91" s="94">
        <f>I91/'סכום נכסי הקרן'!$C$42</f>
        <v>-1.8045543440930989E-6</v>
      </c>
    </row>
    <row r="92" spans="2:11" s="140" customFormat="1">
      <c r="B92" s="86" t="s">
        <v>2495</v>
      </c>
      <c r="C92" s="83" t="s">
        <v>2569</v>
      </c>
      <c r="D92" s="96" t="s">
        <v>1976</v>
      </c>
      <c r="E92" s="96" t="s">
        <v>182</v>
      </c>
      <c r="F92" s="105">
        <v>43423</v>
      </c>
      <c r="G92" s="93">
        <v>423800</v>
      </c>
      <c r="H92" s="95">
        <v>3.6755</v>
      </c>
      <c r="I92" s="93">
        <v>15.576700000000001</v>
      </c>
      <c r="J92" s="94">
        <v>-1.5904481226932563E-3</v>
      </c>
      <c r="K92" s="94">
        <f>I92/'סכום נכסי הקרן'!$C$42</f>
        <v>2.2430325194319247E-7</v>
      </c>
    </row>
    <row r="93" spans="2:11" s="140" customFormat="1">
      <c r="B93" s="86" t="s">
        <v>2495</v>
      </c>
      <c r="C93" s="83" t="s">
        <v>2570</v>
      </c>
      <c r="D93" s="96" t="s">
        <v>1976</v>
      </c>
      <c r="E93" s="96" t="s">
        <v>180</v>
      </c>
      <c r="F93" s="105">
        <v>43326</v>
      </c>
      <c r="G93" s="93">
        <v>35890000</v>
      </c>
      <c r="H93" s="95">
        <v>-0.16930000000000001</v>
      </c>
      <c r="I93" s="93">
        <v>-60.751410000000007</v>
      </c>
      <c r="J93" s="94">
        <v>6.2029804763183687E-3</v>
      </c>
      <c r="K93" s="94">
        <f>I93/'סכום נכסי הקרן'!$C$42</f>
        <v>-8.7481551439869706E-7</v>
      </c>
    </row>
    <row r="94" spans="2:11" s="140" customFormat="1">
      <c r="B94" s="86" t="s">
        <v>2495</v>
      </c>
      <c r="C94" s="83" t="s">
        <v>2571</v>
      </c>
      <c r="D94" s="96" t="s">
        <v>1976</v>
      </c>
      <c r="E94" s="96" t="s">
        <v>180</v>
      </c>
      <c r="F94" s="105">
        <v>43493</v>
      </c>
      <c r="G94" s="93">
        <v>291624</v>
      </c>
      <c r="H94" s="95">
        <v>0.69310000000000005</v>
      </c>
      <c r="I94" s="93">
        <v>2.0213100000000002</v>
      </c>
      <c r="J94" s="94">
        <v>-2.0638445209069354E-4</v>
      </c>
      <c r="K94" s="94">
        <f>I94/'סכום נכסי הקרן'!$C$42</f>
        <v>2.9106704641245861E-8</v>
      </c>
    </row>
    <row r="95" spans="2:11" s="140" customFormat="1">
      <c r="B95" s="86" t="s">
        <v>2495</v>
      </c>
      <c r="C95" s="83" t="s">
        <v>2572</v>
      </c>
      <c r="D95" s="96" t="s">
        <v>1976</v>
      </c>
      <c r="E95" s="96" t="s">
        <v>180</v>
      </c>
      <c r="F95" s="105">
        <v>43493</v>
      </c>
      <c r="G95" s="93">
        <v>5467.95</v>
      </c>
      <c r="H95" s="95">
        <v>0.69310000000000005</v>
      </c>
      <c r="I95" s="93">
        <v>3.7899999999999996E-2</v>
      </c>
      <c r="J95" s="94">
        <v>-3.8697531473338006E-6</v>
      </c>
      <c r="K95" s="94">
        <f>I95/'סכום נכסי הקרן'!$C$42</f>
        <v>5.4575701198886759E-10</v>
      </c>
    </row>
    <row r="96" spans="2:11" s="140" customFormat="1">
      <c r="B96" s="86" t="s">
        <v>2495</v>
      </c>
      <c r="C96" s="83" t="s">
        <v>2565</v>
      </c>
      <c r="D96" s="96" t="s">
        <v>1976</v>
      </c>
      <c r="E96" s="96" t="s">
        <v>180</v>
      </c>
      <c r="F96" s="105">
        <v>43404</v>
      </c>
      <c r="G96" s="93">
        <v>1829550</v>
      </c>
      <c r="H96" s="95">
        <v>1.0286999999999999</v>
      </c>
      <c r="I96" s="93">
        <v>18.82039</v>
      </c>
      <c r="J96" s="94">
        <v>-1.9216428347374563E-3</v>
      </c>
      <c r="K96" s="94">
        <f>I96/'סכום נכסי הקרן'!$C$42</f>
        <v>2.7101213221280119E-7</v>
      </c>
    </row>
    <row r="97" spans="2:11" s="140" customFormat="1">
      <c r="B97" s="86" t="s">
        <v>2495</v>
      </c>
      <c r="C97" s="83" t="s">
        <v>2573</v>
      </c>
      <c r="D97" s="96" t="s">
        <v>1976</v>
      </c>
      <c r="E97" s="96" t="s">
        <v>180</v>
      </c>
      <c r="F97" s="105">
        <v>43404</v>
      </c>
      <c r="G97" s="93">
        <v>131760000</v>
      </c>
      <c r="H97" s="95">
        <v>1.1767000000000001</v>
      </c>
      <c r="I97" s="93">
        <v>1550.39544</v>
      </c>
      <c r="J97" s="94">
        <v>-0.15830204837868003</v>
      </c>
      <c r="K97" s="94">
        <f>I97/'סכום נכסי הקרן'!$C$42</f>
        <v>2.2325572103840783E-5</v>
      </c>
    </row>
    <row r="98" spans="2:11" s="140" customFormat="1">
      <c r="B98" s="86" t="s">
        <v>2495</v>
      </c>
      <c r="C98" s="83" t="s">
        <v>2574</v>
      </c>
      <c r="D98" s="96" t="s">
        <v>1976</v>
      </c>
      <c r="E98" s="96" t="s">
        <v>180</v>
      </c>
      <c r="F98" s="105">
        <v>43496</v>
      </c>
      <c r="G98" s="93">
        <v>22748.67</v>
      </c>
      <c r="H98" s="95">
        <v>-0.25259999999999999</v>
      </c>
      <c r="I98" s="93">
        <v>-5.7460000000000004E-2</v>
      </c>
      <c r="J98" s="94">
        <v>5.8669133468548871E-6</v>
      </c>
      <c r="K98" s="94">
        <f>I98/'סכום נכסי הקרן'!$C$42</f>
        <v>-8.2741946989130179E-10</v>
      </c>
    </row>
    <row r="99" spans="2:11" s="140" customFormat="1">
      <c r="B99" s="86" t="s">
        <v>2495</v>
      </c>
      <c r="C99" s="83" t="s">
        <v>2575</v>
      </c>
      <c r="D99" s="96" t="s">
        <v>1976</v>
      </c>
      <c r="E99" s="96" t="s">
        <v>180</v>
      </c>
      <c r="F99" s="105">
        <v>43430</v>
      </c>
      <c r="G99" s="93">
        <v>4358400</v>
      </c>
      <c r="H99" s="95">
        <v>-1.5374000000000001</v>
      </c>
      <c r="I99" s="93">
        <v>-67.007580000000004</v>
      </c>
      <c r="J99" s="94">
        <v>6.8417623641219387E-3</v>
      </c>
      <c r="K99" s="94">
        <f>I99/'סכום נכסי הקרן'!$C$42</f>
        <v>-9.649038691663592E-7</v>
      </c>
    </row>
    <row r="100" spans="2:11" s="140" customFormat="1">
      <c r="B100" s="86" t="s">
        <v>2495</v>
      </c>
      <c r="C100" s="83" t="s">
        <v>2576</v>
      </c>
      <c r="D100" s="96" t="s">
        <v>1976</v>
      </c>
      <c r="E100" s="96" t="s">
        <v>180</v>
      </c>
      <c r="F100" s="105">
        <v>43425</v>
      </c>
      <c r="G100" s="93">
        <v>2179200</v>
      </c>
      <c r="H100" s="95">
        <v>-1.714</v>
      </c>
      <c r="I100" s="93">
        <v>-37.35192</v>
      </c>
      <c r="J100" s="94">
        <v>3.8137918200253388E-3</v>
      </c>
      <c r="K100" s="94">
        <f>I100/'סכום נכסי הקרן'!$C$42</f>
        <v>-5.3786470319913526E-7</v>
      </c>
    </row>
    <row r="101" spans="2:11" s="140" customFormat="1">
      <c r="B101" s="86" t="s">
        <v>2495</v>
      </c>
      <c r="C101" s="83" t="s">
        <v>2577</v>
      </c>
      <c r="D101" s="96" t="s">
        <v>1976</v>
      </c>
      <c r="E101" s="96" t="s">
        <v>180</v>
      </c>
      <c r="F101" s="105">
        <v>43502</v>
      </c>
      <c r="G101" s="93">
        <v>1132976.25</v>
      </c>
      <c r="H101" s="95">
        <v>-0.73870000000000002</v>
      </c>
      <c r="I101" s="93">
        <v>-8.3698300000000003</v>
      </c>
      <c r="J101" s="94">
        <v>8.5459567243136849E-4</v>
      </c>
      <c r="K101" s="94">
        <f>I101/'סכום נכסי הקרן'!$C$42</f>
        <v>-1.2052489212809458E-7</v>
      </c>
    </row>
    <row r="102" spans="2:11" s="140" customFormat="1">
      <c r="B102" s="86" t="s">
        <v>2495</v>
      </c>
      <c r="C102" s="83" t="s">
        <v>2578</v>
      </c>
      <c r="D102" s="96" t="s">
        <v>1976</v>
      </c>
      <c r="E102" s="96" t="s">
        <v>180</v>
      </c>
      <c r="F102" s="105">
        <v>43284</v>
      </c>
      <c r="G102" s="93">
        <v>53475000</v>
      </c>
      <c r="H102" s="95">
        <v>-1.2185999999999999</v>
      </c>
      <c r="I102" s="93">
        <v>-651.62381000000005</v>
      </c>
      <c r="J102" s="94">
        <v>6.653359603232567E-2</v>
      </c>
      <c r="K102" s="94">
        <f>I102/'סכום נכסי הקרן'!$C$42</f>
        <v>-9.383331490406376E-6</v>
      </c>
    </row>
    <row r="103" spans="2:11" s="140" customFormat="1">
      <c r="B103" s="86" t="s">
        <v>2495</v>
      </c>
      <c r="C103" s="83" t="s">
        <v>2579</v>
      </c>
      <c r="D103" s="96" t="s">
        <v>1976</v>
      </c>
      <c r="E103" s="96" t="s">
        <v>180</v>
      </c>
      <c r="F103" s="105">
        <v>43425</v>
      </c>
      <c r="G103" s="93">
        <v>181600</v>
      </c>
      <c r="H103" s="95">
        <v>-1.714</v>
      </c>
      <c r="I103" s="93">
        <v>-3.11266</v>
      </c>
      <c r="J103" s="94">
        <v>3.1781598500211155E-4</v>
      </c>
      <c r="K103" s="94">
        <f>I103/'סכום נכסי הקרן'!$C$42</f>
        <v>-4.4822058599927934E-8</v>
      </c>
    </row>
    <row r="104" spans="2:11" s="140" customFormat="1">
      <c r="B104" s="86" t="s">
        <v>2495</v>
      </c>
      <c r="C104" s="83" t="s">
        <v>2580</v>
      </c>
      <c r="D104" s="96" t="s">
        <v>1976</v>
      </c>
      <c r="E104" s="96" t="s">
        <v>180</v>
      </c>
      <c r="F104" s="105">
        <v>43501</v>
      </c>
      <c r="G104" s="93">
        <v>1791.3</v>
      </c>
      <c r="H104" s="95">
        <v>-1.0445</v>
      </c>
      <c r="I104" s="93">
        <v>-1.8710000000000001E-2</v>
      </c>
      <c r="J104" s="94">
        <v>1.9103715405439426E-6</v>
      </c>
      <c r="K104" s="94">
        <f>I104/'סכום נכסי הקרן'!$C$42</f>
        <v>-2.6942252491587637E-10</v>
      </c>
    </row>
    <row r="105" spans="2:11" s="140" customFormat="1">
      <c r="B105" s="86" t="s">
        <v>2495</v>
      </c>
      <c r="C105" s="83" t="s">
        <v>2581</v>
      </c>
      <c r="D105" s="96" t="s">
        <v>1976</v>
      </c>
      <c r="E105" s="96" t="s">
        <v>180</v>
      </c>
      <c r="F105" s="105">
        <v>43269</v>
      </c>
      <c r="G105" s="93">
        <v>141372000</v>
      </c>
      <c r="H105" s="95">
        <v>-2.2408000000000001</v>
      </c>
      <c r="I105" s="93">
        <v>-3167.81846</v>
      </c>
      <c r="J105" s="94">
        <v>0.32344790120757555</v>
      </c>
      <c r="K105" s="94">
        <f>I105/'סכום נכסי הקרן'!$C$42</f>
        <v>-4.561633607527114E-5</v>
      </c>
    </row>
    <row r="106" spans="2:11" s="140" customFormat="1">
      <c r="B106" s="86" t="s">
        <v>2495</v>
      </c>
      <c r="C106" s="83" t="s">
        <v>2582</v>
      </c>
      <c r="D106" s="96" t="s">
        <v>1976</v>
      </c>
      <c r="E106" s="96" t="s">
        <v>180</v>
      </c>
      <c r="F106" s="105">
        <v>43419</v>
      </c>
      <c r="G106" s="93">
        <v>3624900</v>
      </c>
      <c r="H106" s="95">
        <v>0.27989999999999998</v>
      </c>
      <c r="I106" s="93">
        <v>10.14574</v>
      </c>
      <c r="J106" s="94">
        <v>-1.0359237281538374E-3</v>
      </c>
      <c r="K106" s="94">
        <f>I106/'סכום נכסי הקרן'!$C$42</f>
        <v>1.4609785611651541E-7</v>
      </c>
    </row>
    <row r="107" spans="2:11" s="140" customFormat="1">
      <c r="B107" s="86" t="s">
        <v>2495</v>
      </c>
      <c r="C107" s="83" t="s">
        <v>2583</v>
      </c>
      <c r="D107" s="96" t="s">
        <v>1976</v>
      </c>
      <c r="E107" s="96" t="s">
        <v>180</v>
      </c>
      <c r="F107" s="105">
        <v>43255</v>
      </c>
      <c r="G107" s="93">
        <v>5202.6000000000004</v>
      </c>
      <c r="H107" s="95">
        <v>-4.3700999999999999</v>
      </c>
      <c r="I107" s="93">
        <v>-0.22736000000000001</v>
      </c>
      <c r="J107" s="94">
        <v>2.3214434711815646E-5</v>
      </c>
      <c r="K107" s="94">
        <f>I107/'סכום נכסי הקרן'!$C$42</f>
        <v>-3.2739660750867799E-9</v>
      </c>
    </row>
    <row r="108" spans="2:11" s="140" customFormat="1">
      <c r="B108" s="86" t="s">
        <v>2495</v>
      </c>
      <c r="C108" s="83" t="s">
        <v>2584</v>
      </c>
      <c r="D108" s="96" t="s">
        <v>1976</v>
      </c>
      <c r="E108" s="96" t="s">
        <v>180</v>
      </c>
      <c r="F108" s="105">
        <v>43360</v>
      </c>
      <c r="G108" s="93">
        <v>635600</v>
      </c>
      <c r="H108" s="95">
        <v>2.6291000000000002</v>
      </c>
      <c r="I108" s="93">
        <v>16.71086</v>
      </c>
      <c r="J108" s="94">
        <v>-1.7062507408879821E-3</v>
      </c>
      <c r="K108" s="94">
        <f>I108/'סכום נכסי הקרן'!$C$42</f>
        <v>2.4063506652676223E-7</v>
      </c>
    </row>
    <row r="109" spans="2:11" s="140" customFormat="1">
      <c r="B109" s="86" t="s">
        <v>2495</v>
      </c>
      <c r="C109" s="83" t="s">
        <v>2585</v>
      </c>
      <c r="D109" s="96" t="s">
        <v>1976</v>
      </c>
      <c r="E109" s="96" t="s">
        <v>180</v>
      </c>
      <c r="F109" s="105">
        <v>43410</v>
      </c>
      <c r="G109" s="93">
        <v>54522000</v>
      </c>
      <c r="H109" s="95">
        <v>0.2707</v>
      </c>
      <c r="I109" s="93">
        <v>147.60398999999998</v>
      </c>
      <c r="J109" s="94">
        <v>-1.5071002766794902E-2</v>
      </c>
      <c r="K109" s="94">
        <f>I109/'סכום נכסי הקרן'!$C$42</f>
        <v>2.1254858189982769E-6</v>
      </c>
    </row>
    <row r="110" spans="2:11" s="140" customFormat="1">
      <c r="B110" s="86" t="s">
        <v>2495</v>
      </c>
      <c r="C110" s="83" t="s">
        <v>2586</v>
      </c>
      <c r="D110" s="96" t="s">
        <v>1976</v>
      </c>
      <c r="E110" s="96" t="s">
        <v>180</v>
      </c>
      <c r="F110" s="105">
        <v>43488</v>
      </c>
      <c r="G110" s="93">
        <v>1151829</v>
      </c>
      <c r="H110" s="95">
        <v>0.87150000000000005</v>
      </c>
      <c r="I110" s="93">
        <v>10.038200000000002</v>
      </c>
      <c r="J110" s="94">
        <v>-1.0249434312286586E-3</v>
      </c>
      <c r="K110" s="94">
        <f>I110/'סכום נכסי הקרן'!$C$42</f>
        <v>1.4454928859489847E-7</v>
      </c>
    </row>
    <row r="111" spans="2:11" s="140" customFormat="1">
      <c r="B111" s="86" t="s">
        <v>2495</v>
      </c>
      <c r="C111" s="83" t="s">
        <v>2587</v>
      </c>
      <c r="D111" s="96" t="s">
        <v>1976</v>
      </c>
      <c r="E111" s="96" t="s">
        <v>180</v>
      </c>
      <c r="F111" s="105">
        <v>43493</v>
      </c>
      <c r="G111" s="93">
        <v>1275855</v>
      </c>
      <c r="H111" s="95">
        <v>0.69310000000000005</v>
      </c>
      <c r="I111" s="93">
        <v>8.8432300000000001</v>
      </c>
      <c r="J111" s="94">
        <v>-9.0293185026640334E-4</v>
      </c>
      <c r="K111" s="94">
        <f>I111/'סכום נכסי הקרן'!$C$42</f>
        <v>1.2734181480554918E-7</v>
      </c>
    </row>
    <row r="112" spans="2:11" s="140" customFormat="1">
      <c r="B112" s="86" t="s">
        <v>2495</v>
      </c>
      <c r="C112" s="83" t="s">
        <v>2513</v>
      </c>
      <c r="D112" s="96" t="s">
        <v>1976</v>
      </c>
      <c r="E112" s="96" t="s">
        <v>180</v>
      </c>
      <c r="F112" s="105">
        <v>43454</v>
      </c>
      <c r="G112" s="93">
        <v>2542400</v>
      </c>
      <c r="H112" s="95">
        <v>-2.6827999999999999</v>
      </c>
      <c r="I112" s="93">
        <v>-68.208470000000005</v>
      </c>
      <c r="J112" s="94">
        <v>6.9643784025678933E-3</v>
      </c>
      <c r="K112" s="94">
        <f>I112/'סכום נכסי הקרן'!$C$42</f>
        <v>-9.8219659048897943E-7</v>
      </c>
    </row>
    <row r="113" spans="2:11" s="140" customFormat="1">
      <c r="B113" s="86" t="s">
        <v>2495</v>
      </c>
      <c r="C113" s="83" t="s">
        <v>2588</v>
      </c>
      <c r="D113" s="96" t="s">
        <v>1976</v>
      </c>
      <c r="E113" s="96" t="s">
        <v>180</v>
      </c>
      <c r="F113" s="105">
        <v>43454</v>
      </c>
      <c r="G113" s="93">
        <v>127120</v>
      </c>
      <c r="H113" s="95">
        <v>-2.6827999999999999</v>
      </c>
      <c r="I113" s="93">
        <v>-3.4104200000000002</v>
      </c>
      <c r="J113" s="94">
        <v>3.4821856276332831E-4</v>
      </c>
      <c r="K113" s="94">
        <f>I113/'סכום נכסי הקרן'!$C$42</f>
        <v>-4.9109779124724913E-8</v>
      </c>
    </row>
    <row r="114" spans="2:11" s="140" customFormat="1">
      <c r="B114" s="86" t="s">
        <v>2495</v>
      </c>
      <c r="C114" s="83" t="s">
        <v>2589</v>
      </c>
      <c r="D114" s="96" t="s">
        <v>1976</v>
      </c>
      <c r="E114" s="96" t="s">
        <v>180</v>
      </c>
      <c r="F114" s="105">
        <v>43500</v>
      </c>
      <c r="G114" s="93">
        <v>98372500</v>
      </c>
      <c r="H114" s="95">
        <v>-0.4143</v>
      </c>
      <c r="I114" s="93">
        <v>-407.50928000000005</v>
      </c>
      <c r="J114" s="94">
        <v>4.1608451684636713E-2</v>
      </c>
      <c r="K114" s="94">
        <f>I114/'סכום נכסי הקרן'!$C$42</f>
        <v>-5.868101504235748E-6</v>
      </c>
    </row>
    <row r="115" spans="2:11" s="140" customFormat="1">
      <c r="B115" s="86" t="s">
        <v>2495</v>
      </c>
      <c r="C115" s="83" t="s">
        <v>2590</v>
      </c>
      <c r="D115" s="96" t="s">
        <v>1976</v>
      </c>
      <c r="E115" s="96" t="s">
        <v>180</v>
      </c>
      <c r="F115" s="105">
        <v>43452</v>
      </c>
      <c r="G115" s="93">
        <v>38136000</v>
      </c>
      <c r="H115" s="95">
        <v>-2.7353999999999998</v>
      </c>
      <c r="I115" s="93">
        <v>-1043.1835899999999</v>
      </c>
      <c r="J115" s="94">
        <v>0.10651353510948477</v>
      </c>
      <c r="K115" s="94">
        <f>I115/'סכום נכסי הקרן'!$C$42</f>
        <v>-1.5021761452090235E-5</v>
      </c>
    </row>
    <row r="116" spans="2:11" s="140" customFormat="1">
      <c r="B116" s="86" t="s">
        <v>2495</v>
      </c>
      <c r="C116" s="83" t="s">
        <v>2591</v>
      </c>
      <c r="D116" s="96" t="s">
        <v>1976</v>
      </c>
      <c r="E116" s="96" t="s">
        <v>180</v>
      </c>
      <c r="F116" s="105">
        <v>43493</v>
      </c>
      <c r="G116" s="93">
        <v>255150</v>
      </c>
      <c r="H116" s="95">
        <v>0.68500000000000005</v>
      </c>
      <c r="I116" s="93">
        <v>1.7476500000000001</v>
      </c>
      <c r="J116" s="94">
        <v>-1.7844258807224057E-4</v>
      </c>
      <c r="K116" s="94">
        <f>I116/'סכום נכסי הקרן'!$C$42</f>
        <v>2.5166022216420702E-8</v>
      </c>
    </row>
    <row r="117" spans="2:11" s="140" customFormat="1">
      <c r="B117" s="86" t="s">
        <v>2495</v>
      </c>
      <c r="C117" s="83" t="s">
        <v>2592</v>
      </c>
      <c r="D117" s="96" t="s">
        <v>1976</v>
      </c>
      <c r="E117" s="96" t="s">
        <v>180</v>
      </c>
      <c r="F117" s="105">
        <v>43396</v>
      </c>
      <c r="G117" s="93">
        <v>252665</v>
      </c>
      <c r="H117" s="95">
        <v>-0.33090000000000003</v>
      </c>
      <c r="I117" s="93">
        <v>-0.83604999999999996</v>
      </c>
      <c r="J117" s="94">
        <v>8.5364303926871346E-5</v>
      </c>
      <c r="K117" s="94">
        <f>I117/'סכום נכסי הקרן'!$C$42</f>
        <v>-1.2039054086366563E-8</v>
      </c>
    </row>
    <row r="118" spans="2:11" s="140" customFormat="1">
      <c r="B118" s="86" t="s">
        <v>2495</v>
      </c>
      <c r="C118" s="83" t="s">
        <v>2593</v>
      </c>
      <c r="D118" s="96" t="s">
        <v>1976</v>
      </c>
      <c r="E118" s="96" t="s">
        <v>180</v>
      </c>
      <c r="F118" s="105">
        <v>43255</v>
      </c>
      <c r="G118" s="93">
        <v>17411368</v>
      </c>
      <c r="H118" s="95">
        <v>-4.37</v>
      </c>
      <c r="I118" s="93">
        <v>-760.88462000000004</v>
      </c>
      <c r="J118" s="94">
        <v>7.7689595066039133E-2</v>
      </c>
      <c r="K118" s="94">
        <f>I118/'סכום נכסי הקרן'!$C$42</f>
        <v>-1.0956678540355805E-5</v>
      </c>
    </row>
    <row r="119" spans="2:11" s="140" customFormat="1">
      <c r="B119" s="86" t="s">
        <v>2495</v>
      </c>
      <c r="C119" s="83" t="s">
        <v>2594</v>
      </c>
      <c r="D119" s="96" t="s">
        <v>1976</v>
      </c>
      <c r="E119" s="96" t="s">
        <v>180</v>
      </c>
      <c r="F119" s="105">
        <v>43307</v>
      </c>
      <c r="G119" s="93">
        <v>53232000</v>
      </c>
      <c r="H119" s="95">
        <v>-1.6198999999999999</v>
      </c>
      <c r="I119" s="93">
        <v>-862.29568000000006</v>
      </c>
      <c r="J119" s="94">
        <v>8.8044100834098693E-2</v>
      </c>
      <c r="K119" s="94">
        <f>I119/'סכום נכסי הקרן'!$C$42</f>
        <v>-1.2416989809174376E-5</v>
      </c>
    </row>
    <row r="120" spans="2:11" s="140" customFormat="1">
      <c r="B120" s="86" t="s">
        <v>2495</v>
      </c>
      <c r="C120" s="83" t="s">
        <v>2595</v>
      </c>
      <c r="D120" s="96" t="s">
        <v>1976</v>
      </c>
      <c r="E120" s="96" t="s">
        <v>180</v>
      </c>
      <c r="F120" s="105">
        <v>43481</v>
      </c>
      <c r="G120" s="93">
        <v>21960000</v>
      </c>
      <c r="H120" s="95">
        <v>0.77690000000000003</v>
      </c>
      <c r="I120" s="93">
        <v>170.59808999999998</v>
      </c>
      <c r="J120" s="94">
        <v>-1.7418799359014116E-2</v>
      </c>
      <c r="K120" s="94">
        <f>I120/'סכום נכסי הקרן'!$C$42</f>
        <v>2.4565990461585201E-6</v>
      </c>
    </row>
    <row r="121" spans="2:11" s="140" customFormat="1">
      <c r="B121" s="86" t="s">
        <v>2495</v>
      </c>
      <c r="C121" s="83" t="s">
        <v>2596</v>
      </c>
      <c r="D121" s="96" t="s">
        <v>1976</v>
      </c>
      <c r="E121" s="96" t="s">
        <v>180</v>
      </c>
      <c r="F121" s="105">
        <v>43500</v>
      </c>
      <c r="G121" s="93">
        <v>3601.7</v>
      </c>
      <c r="H121" s="95">
        <v>-0.50860000000000005</v>
      </c>
      <c r="I121" s="93">
        <v>-1.8319999999999999E-2</v>
      </c>
      <c r="J121" s="94">
        <v>1.8705508617191353E-6</v>
      </c>
      <c r="K121" s="94">
        <f>I121/'סכום נכסי הקרן'!$C$42</f>
        <v>-2.6380655566322044E-10</v>
      </c>
    </row>
    <row r="122" spans="2:11" s="140" customFormat="1">
      <c r="B122" s="86" t="s">
        <v>2495</v>
      </c>
      <c r="C122" s="83" t="s">
        <v>2597</v>
      </c>
      <c r="D122" s="96" t="s">
        <v>1976</v>
      </c>
      <c r="E122" s="96" t="s">
        <v>180</v>
      </c>
      <c r="F122" s="105">
        <v>43480</v>
      </c>
      <c r="G122" s="93">
        <v>337776</v>
      </c>
      <c r="H122" s="95">
        <v>-0.3957</v>
      </c>
      <c r="I122" s="93">
        <v>-1.33643</v>
      </c>
      <c r="J122" s="94">
        <v>1.3645525590214543E-4</v>
      </c>
      <c r="K122" s="94">
        <f>I122/'סכום נכסי הקרן'!$C$42</f>
        <v>-1.9244486636735683E-8</v>
      </c>
    </row>
    <row r="123" spans="2:11" s="140" customFormat="1">
      <c r="B123" s="86" t="s">
        <v>2495</v>
      </c>
      <c r="C123" s="83" t="s">
        <v>2598</v>
      </c>
      <c r="D123" s="96" t="s">
        <v>1976</v>
      </c>
      <c r="E123" s="96" t="s">
        <v>180</v>
      </c>
      <c r="F123" s="105">
        <v>43299</v>
      </c>
      <c r="G123" s="93">
        <v>142852000</v>
      </c>
      <c r="H123" s="95">
        <v>-1.6875</v>
      </c>
      <c r="I123" s="93">
        <v>-2410.6307900000002</v>
      </c>
      <c r="J123" s="94">
        <v>0.24613578065071945</v>
      </c>
      <c r="K123" s="94">
        <f>I123/'סכום נכסי הקרן'!$C$42</f>
        <v>-3.4712893323450229E-5</v>
      </c>
    </row>
    <row r="124" spans="2:11" s="140" customFormat="1">
      <c r="B124" s="86" t="s">
        <v>2495</v>
      </c>
      <c r="C124" s="83" t="s">
        <v>2599</v>
      </c>
      <c r="D124" s="96" t="s">
        <v>1976</v>
      </c>
      <c r="E124" s="96" t="s">
        <v>180</v>
      </c>
      <c r="F124" s="105">
        <v>43320</v>
      </c>
      <c r="G124" s="93">
        <v>53677500</v>
      </c>
      <c r="H124" s="95">
        <v>-0.60360000000000003</v>
      </c>
      <c r="I124" s="93">
        <v>-324.00009</v>
      </c>
      <c r="J124" s="94">
        <v>3.3081803905380867E-2</v>
      </c>
      <c r="K124" s="94">
        <f>I124/'סכום נכסי הקרן'!$C$42</f>
        <v>-4.6655757520454933E-6</v>
      </c>
    </row>
    <row r="125" spans="2:11" s="140" customFormat="1">
      <c r="B125" s="86" t="s">
        <v>2495</v>
      </c>
      <c r="C125" s="83" t="s">
        <v>2600</v>
      </c>
      <c r="D125" s="96" t="s">
        <v>1976</v>
      </c>
      <c r="E125" s="96" t="s">
        <v>180</v>
      </c>
      <c r="F125" s="105">
        <v>43264</v>
      </c>
      <c r="G125" s="93">
        <v>35000000</v>
      </c>
      <c r="H125" s="95">
        <v>-3.2907000000000002</v>
      </c>
      <c r="I125" s="93">
        <v>-1151.7505700000002</v>
      </c>
      <c r="J125" s="94">
        <v>0.11759869111348284</v>
      </c>
      <c r="K125" s="94">
        <f>I125/'סכום נכסי הקרן'!$C$42</f>
        <v>-1.658511740474077E-5</v>
      </c>
    </row>
    <row r="126" spans="2:11" s="140" customFormat="1">
      <c r="B126" s="86" t="s">
        <v>2495</v>
      </c>
      <c r="C126" s="83" t="s">
        <v>2601</v>
      </c>
      <c r="D126" s="96" t="s">
        <v>1976</v>
      </c>
      <c r="E126" s="96" t="s">
        <v>180</v>
      </c>
      <c r="F126" s="105">
        <v>43326</v>
      </c>
      <c r="G126" s="93">
        <v>15893240</v>
      </c>
      <c r="H126" s="95">
        <v>-0.12</v>
      </c>
      <c r="I126" s="93">
        <v>-19.064049999999998</v>
      </c>
      <c r="J126" s="94">
        <v>1.9465215696155393E-3</v>
      </c>
      <c r="K126" s="94">
        <f>I126/'סכום נכסי הקרן'!$C$42</f>
        <v>-2.7452081700280664E-7</v>
      </c>
    </row>
    <row r="127" spans="2:11" s="140" customFormat="1">
      <c r="B127" s="86" t="s">
        <v>2495</v>
      </c>
      <c r="C127" s="83" t="s">
        <v>2602</v>
      </c>
      <c r="D127" s="96" t="s">
        <v>1976</v>
      </c>
      <c r="E127" s="96" t="s">
        <v>180</v>
      </c>
      <c r="F127" s="105">
        <v>43396</v>
      </c>
      <c r="G127" s="93">
        <v>61361.5</v>
      </c>
      <c r="H127" s="95">
        <v>-0.33090000000000003</v>
      </c>
      <c r="I127" s="93">
        <v>-0.20304</v>
      </c>
      <c r="J127" s="94">
        <v>2.0731258022022556E-5</v>
      </c>
      <c r="K127" s="94">
        <f>I127/'סכום נכסי הקרן'!$C$42</f>
        <v>-2.9237599924596224E-9</v>
      </c>
    </row>
    <row r="128" spans="2:11" s="140" customFormat="1">
      <c r="B128" s="86" t="s">
        <v>2495</v>
      </c>
      <c r="C128" s="83" t="s">
        <v>2603</v>
      </c>
      <c r="D128" s="96" t="s">
        <v>1976</v>
      </c>
      <c r="E128" s="96" t="s">
        <v>180</v>
      </c>
      <c r="F128" s="105">
        <v>43419</v>
      </c>
      <c r="G128" s="93">
        <v>1449960</v>
      </c>
      <c r="H128" s="95">
        <v>0.27989999999999998</v>
      </c>
      <c r="I128" s="93">
        <v>4.0583</v>
      </c>
      <c r="J128" s="94">
        <v>-4.1436989967875369E-4</v>
      </c>
      <c r="K128" s="94">
        <f>I128/'סכום נכסי הקרן'!$C$42</f>
        <v>5.8439200046290809E-8</v>
      </c>
    </row>
    <row r="129" spans="2:11" s="140" customFormat="1">
      <c r="B129" s="86" t="s">
        <v>2495</v>
      </c>
      <c r="C129" s="83" t="s">
        <v>2604</v>
      </c>
      <c r="D129" s="96" t="s">
        <v>1976</v>
      </c>
      <c r="E129" s="96" t="s">
        <v>180</v>
      </c>
      <c r="F129" s="105">
        <v>43493</v>
      </c>
      <c r="G129" s="93">
        <v>21871.8</v>
      </c>
      <c r="H129" s="95">
        <v>0.69310000000000005</v>
      </c>
      <c r="I129" s="93">
        <v>0.15159999999999998</v>
      </c>
      <c r="J129" s="94">
        <v>-1.5479012589335202E-5</v>
      </c>
      <c r="K129" s="94">
        <f>I129/'סכום נכסי הקרן'!$C$42</f>
        <v>2.1830280479554704E-9</v>
      </c>
    </row>
    <row r="130" spans="2:11" s="140" customFormat="1">
      <c r="B130" s="86" t="s">
        <v>2495</v>
      </c>
      <c r="C130" s="83" t="s">
        <v>2605</v>
      </c>
      <c r="D130" s="96" t="s">
        <v>1976</v>
      </c>
      <c r="E130" s="96" t="s">
        <v>180</v>
      </c>
      <c r="F130" s="105">
        <v>43271</v>
      </c>
      <c r="G130" s="93">
        <v>194782.5</v>
      </c>
      <c r="H130" s="95">
        <v>-2.2164999999999999</v>
      </c>
      <c r="I130" s="93">
        <v>-4.3173199999999996</v>
      </c>
      <c r="J130" s="94">
        <v>4.4081695667670619E-4</v>
      </c>
      <c r="K130" s="94">
        <f>I130/'סכום נכסי הקרן'!$C$42</f>
        <v>-6.216906762532395E-8</v>
      </c>
    </row>
    <row r="131" spans="2:11" s="140" customFormat="1">
      <c r="B131" s="86" t="s">
        <v>2495</v>
      </c>
      <c r="C131" s="83" t="s">
        <v>2606</v>
      </c>
      <c r="D131" s="96" t="s">
        <v>1976</v>
      </c>
      <c r="E131" s="96" t="s">
        <v>180</v>
      </c>
      <c r="F131" s="105">
        <v>43382</v>
      </c>
      <c r="G131" s="93">
        <v>6114560</v>
      </c>
      <c r="H131" s="95">
        <v>-0.97260000000000002</v>
      </c>
      <c r="I131" s="93">
        <v>-59.471519999999998</v>
      </c>
      <c r="J131" s="94">
        <v>6.0722981978027727E-3</v>
      </c>
      <c r="K131" s="94">
        <f>I131/'סכום נכסי הקרן'!$C$42</f>
        <v>-8.5638519930438474E-7</v>
      </c>
    </row>
    <row r="132" spans="2:11" s="140" customFormat="1">
      <c r="B132" s="86" t="s">
        <v>2495</v>
      </c>
      <c r="C132" s="83" t="s">
        <v>2607</v>
      </c>
      <c r="D132" s="96" t="s">
        <v>1976</v>
      </c>
      <c r="E132" s="96" t="s">
        <v>180</v>
      </c>
      <c r="F132" s="105">
        <v>43489</v>
      </c>
      <c r="G132" s="93">
        <v>109440000</v>
      </c>
      <c r="H132" s="95">
        <v>0.66339999999999999</v>
      </c>
      <c r="I132" s="93">
        <v>725.97242000000006</v>
      </c>
      <c r="J132" s="94">
        <v>-7.4124909160225225E-2</v>
      </c>
      <c r="K132" s="94">
        <f>I132/'סכום נכסי הקרן'!$C$42</f>
        <v>1.0453945612810746E-5</v>
      </c>
    </row>
    <row r="133" spans="2:11" s="140" customFormat="1">
      <c r="B133" s="86" t="s">
        <v>2495</v>
      </c>
      <c r="C133" s="83" t="s">
        <v>2608</v>
      </c>
      <c r="D133" s="96" t="s">
        <v>1976</v>
      </c>
      <c r="E133" s="96" t="s">
        <v>180</v>
      </c>
      <c r="F133" s="105">
        <v>43396</v>
      </c>
      <c r="G133" s="93">
        <v>3609500</v>
      </c>
      <c r="H133" s="95">
        <v>-0.33090000000000003</v>
      </c>
      <c r="I133" s="93">
        <v>-11.94359</v>
      </c>
      <c r="J133" s="94">
        <v>1.2194919523209635E-3</v>
      </c>
      <c r="K133" s="94">
        <f>I133/'סכום נכסי הקרן'!$C$42</f>
        <v>-1.7198675437520105E-7</v>
      </c>
    </row>
    <row r="134" spans="2:11" s="140" customFormat="1">
      <c r="B134" s="86" t="s">
        <v>2495</v>
      </c>
      <c r="C134" s="83" t="s">
        <v>2609</v>
      </c>
      <c r="D134" s="96" t="s">
        <v>1976</v>
      </c>
      <c r="E134" s="96" t="s">
        <v>180</v>
      </c>
      <c r="F134" s="105">
        <v>43376</v>
      </c>
      <c r="G134" s="93">
        <v>71666000</v>
      </c>
      <c r="H134" s="95">
        <v>-1.347</v>
      </c>
      <c r="I134" s="93">
        <v>-965.31868000000009</v>
      </c>
      <c r="J134" s="94">
        <v>9.8563192615042497E-2</v>
      </c>
      <c r="K134" s="94">
        <f>I134/'סכום נכסי הקרן'!$C$42</f>
        <v>-1.3900512886908653E-5</v>
      </c>
    </row>
    <row r="135" spans="2:11" s="140" customFormat="1">
      <c r="B135" s="86" t="s">
        <v>2495</v>
      </c>
      <c r="C135" s="83" t="s">
        <v>2610</v>
      </c>
      <c r="D135" s="96" t="s">
        <v>1976</v>
      </c>
      <c r="E135" s="96" t="s">
        <v>180</v>
      </c>
      <c r="F135" s="105">
        <v>43299</v>
      </c>
      <c r="G135" s="93">
        <v>141852000</v>
      </c>
      <c r="H135" s="95">
        <v>-1.7049000000000001</v>
      </c>
      <c r="I135" s="93">
        <v>-2418.4524200000001</v>
      </c>
      <c r="J135" s="94">
        <v>0.24693440274332579</v>
      </c>
      <c r="K135" s="94">
        <f>I135/'סכום נכסי הקרן'!$C$42</f>
        <v>-3.482552417879805E-5</v>
      </c>
    </row>
    <row r="136" spans="2:11" s="140" customFormat="1">
      <c r="B136" s="86" t="s">
        <v>2495</v>
      </c>
      <c r="C136" s="83" t="s">
        <v>2611</v>
      </c>
      <c r="D136" s="96" t="s">
        <v>1976</v>
      </c>
      <c r="E136" s="96" t="s">
        <v>180</v>
      </c>
      <c r="F136" s="105">
        <v>43404</v>
      </c>
      <c r="G136" s="93">
        <v>16831.86</v>
      </c>
      <c r="H136" s="95">
        <v>1.0286999999999999</v>
      </c>
      <c r="I136" s="93">
        <v>0.17315</v>
      </c>
      <c r="J136" s="94">
        <v>-1.7679360355167484E-5</v>
      </c>
      <c r="K136" s="94">
        <f>I136/'סכום נכסי הקרן'!$C$42</f>
        <v>2.4933463489676103E-9</v>
      </c>
    </row>
    <row r="137" spans="2:11" s="140" customFormat="1">
      <c r="B137" s="86" t="s">
        <v>2495</v>
      </c>
      <c r="C137" s="83" t="s">
        <v>2612</v>
      </c>
      <c r="D137" s="96" t="s">
        <v>1976</v>
      </c>
      <c r="E137" s="96" t="s">
        <v>180</v>
      </c>
      <c r="F137" s="105">
        <v>43404</v>
      </c>
      <c r="G137" s="93">
        <v>30361.4</v>
      </c>
      <c r="H137" s="95">
        <v>1.0378000000000001</v>
      </c>
      <c r="I137" s="93">
        <v>0.31507999999999997</v>
      </c>
      <c r="J137" s="94">
        <v>-3.2171024318256827E-5</v>
      </c>
      <c r="K137" s="94">
        <f>I137/'סכום נכסי הקרן'!$C$42</f>
        <v>4.5371271592995354E-9</v>
      </c>
    </row>
    <row r="138" spans="2:11" s="140" customFormat="1">
      <c r="B138" s="86" t="s">
        <v>2495</v>
      </c>
      <c r="C138" s="83" t="s">
        <v>2613</v>
      </c>
      <c r="D138" s="96" t="s">
        <v>1976</v>
      </c>
      <c r="E138" s="96" t="s">
        <v>180</v>
      </c>
      <c r="F138" s="105">
        <v>43395</v>
      </c>
      <c r="G138" s="93">
        <v>1256850</v>
      </c>
      <c r="H138" s="95">
        <v>-0.85419999999999996</v>
      </c>
      <c r="I138" s="93">
        <v>-10.735899999999999</v>
      </c>
      <c r="J138" s="94">
        <v>1.0961816046031912E-3</v>
      </c>
      <c r="K138" s="94">
        <f>I138/'סכום נכסי הקרן'!$C$42</f>
        <v>-1.5459611358868822E-7</v>
      </c>
    </row>
    <row r="139" spans="2:11" s="140" customFormat="1">
      <c r="B139" s="86" t="s">
        <v>2495</v>
      </c>
      <c r="C139" s="83" t="s">
        <v>2614</v>
      </c>
      <c r="D139" s="96" t="s">
        <v>1976</v>
      </c>
      <c r="E139" s="96" t="s">
        <v>180</v>
      </c>
      <c r="F139" s="105">
        <v>43433</v>
      </c>
      <c r="G139" s="93">
        <v>1816000</v>
      </c>
      <c r="H139" s="95">
        <v>-1.1575</v>
      </c>
      <c r="I139" s="93">
        <v>-21.019470000000002</v>
      </c>
      <c r="J139" s="94">
        <v>2.1461783690709343E-3</v>
      </c>
      <c r="K139" s="94">
        <f>I139/'סכום נכסי הקרן'!$C$42</f>
        <v>-3.026787108387769E-7</v>
      </c>
    </row>
    <row r="140" spans="2:11" s="140" customFormat="1">
      <c r="B140" s="86" t="s">
        <v>2495</v>
      </c>
      <c r="C140" s="83" t="s">
        <v>2615</v>
      </c>
      <c r="D140" s="96" t="s">
        <v>1976</v>
      </c>
      <c r="E140" s="96" t="s">
        <v>180</v>
      </c>
      <c r="F140" s="105">
        <v>43423</v>
      </c>
      <c r="G140" s="93">
        <v>3637600</v>
      </c>
      <c r="H140" s="95">
        <v>0.61460000000000004</v>
      </c>
      <c r="I140" s="93">
        <v>22.357119999999998</v>
      </c>
      <c r="J140" s="94">
        <v>-2.2827581922247879E-3</v>
      </c>
      <c r="K140" s="94">
        <f>I140/'סכום נכסי הקרן'!$C$42</f>
        <v>3.2194076537932852E-7</v>
      </c>
    </row>
    <row r="141" spans="2:11" s="140" customFormat="1">
      <c r="B141" s="86" t="s">
        <v>2495</v>
      </c>
      <c r="C141" s="83" t="s">
        <v>2616</v>
      </c>
      <c r="D141" s="96" t="s">
        <v>1976</v>
      </c>
      <c r="E141" s="96" t="s">
        <v>180</v>
      </c>
      <c r="F141" s="105">
        <v>43502</v>
      </c>
      <c r="G141" s="93">
        <v>59317500</v>
      </c>
      <c r="H141" s="95">
        <v>-0.78779999999999994</v>
      </c>
      <c r="I141" s="93">
        <v>-467.28708</v>
      </c>
      <c r="J141" s="94">
        <v>4.7712022388876563E-2</v>
      </c>
      <c r="K141" s="94">
        <f>I141/'סכום נכסי הקרן'!$C$42</f>
        <v>-6.7288971113932175E-6</v>
      </c>
    </row>
    <row r="142" spans="2:11" s="140" customFormat="1">
      <c r="B142" s="86" t="s">
        <v>2495</v>
      </c>
      <c r="C142" s="83" t="s">
        <v>2617</v>
      </c>
      <c r="D142" s="96" t="s">
        <v>1976</v>
      </c>
      <c r="E142" s="96" t="s">
        <v>180</v>
      </c>
      <c r="F142" s="105">
        <v>43481</v>
      </c>
      <c r="G142" s="93">
        <v>109875000</v>
      </c>
      <c r="H142" s="95">
        <v>0.8387</v>
      </c>
      <c r="I142" s="93">
        <v>921.48901000000001</v>
      </c>
      <c r="J142" s="94">
        <v>-9.408799463538281E-2</v>
      </c>
      <c r="K142" s="94">
        <f>I142/'סכום נכסי הקרן'!$C$42</f>
        <v>1.3269369094411076E-5</v>
      </c>
    </row>
    <row r="143" spans="2:11" s="140" customFormat="1">
      <c r="B143" s="86" t="s">
        <v>2495</v>
      </c>
      <c r="C143" s="83" t="s">
        <v>2618</v>
      </c>
      <c r="D143" s="96" t="s">
        <v>1976</v>
      </c>
      <c r="E143" s="96" t="s">
        <v>180</v>
      </c>
      <c r="F143" s="105">
        <v>43425</v>
      </c>
      <c r="G143" s="93">
        <v>18160</v>
      </c>
      <c r="H143" s="95">
        <v>-1.714</v>
      </c>
      <c r="I143" s="93">
        <v>-0.31126999999999999</v>
      </c>
      <c r="J143" s="94">
        <v>3.1782006917429874E-5</v>
      </c>
      <c r="K143" s="94">
        <f>I143/'סכום נכסי הקרן'!$C$42</f>
        <v>-4.4822634596774363E-9</v>
      </c>
    </row>
    <row r="144" spans="2:11" s="140" customFormat="1">
      <c r="B144" s="86" t="s">
        <v>2495</v>
      </c>
      <c r="C144" s="83" t="s">
        <v>2619</v>
      </c>
      <c r="D144" s="96" t="s">
        <v>1976</v>
      </c>
      <c r="E144" s="96" t="s">
        <v>180</v>
      </c>
      <c r="F144" s="105">
        <v>43458</v>
      </c>
      <c r="G144" s="93">
        <v>1498200</v>
      </c>
      <c r="H144" s="95">
        <v>3.1305999999999998</v>
      </c>
      <c r="I144" s="93">
        <v>46.902360000000002</v>
      </c>
      <c r="J144" s="94">
        <v>-4.7889328556037728E-3</v>
      </c>
      <c r="K144" s="94">
        <f>I144/'סכום נכסי הקרן'!$C$42</f>
        <v>6.7539028624871211E-7</v>
      </c>
    </row>
    <row r="145" spans="2:11" s="140" customFormat="1">
      <c r="B145" s="86" t="s">
        <v>2495</v>
      </c>
      <c r="C145" s="83" t="s">
        <v>2620</v>
      </c>
      <c r="D145" s="96" t="s">
        <v>1976</v>
      </c>
      <c r="E145" s="96" t="s">
        <v>180</v>
      </c>
      <c r="F145" s="105">
        <v>43396</v>
      </c>
      <c r="G145" s="93">
        <v>7940900</v>
      </c>
      <c r="H145" s="95">
        <v>-0.33090000000000003</v>
      </c>
      <c r="I145" s="93">
        <v>-26.27591</v>
      </c>
      <c r="J145" s="94">
        <v>2.6828835203577756E-3</v>
      </c>
      <c r="K145" s="94">
        <f>I145/'סכום נכסי הקרן'!$C$42</f>
        <v>-3.7837103242449623E-7</v>
      </c>
    </row>
    <row r="146" spans="2:11" s="140" customFormat="1">
      <c r="B146" s="86" t="s">
        <v>2495</v>
      </c>
      <c r="C146" s="83" t="s">
        <v>2621</v>
      </c>
      <c r="D146" s="96" t="s">
        <v>1976</v>
      </c>
      <c r="E146" s="96" t="s">
        <v>180</v>
      </c>
      <c r="F146" s="105">
        <v>43284</v>
      </c>
      <c r="G146" s="93">
        <v>2492560</v>
      </c>
      <c r="H146" s="95">
        <v>-1.3379000000000001</v>
      </c>
      <c r="I146" s="93">
        <v>-33.347089999999994</v>
      </c>
      <c r="J146" s="94">
        <v>3.4048814375177705E-3</v>
      </c>
      <c r="K146" s="94">
        <f>I146/'סכום נכסי הקרן'!$C$42</f>
        <v>-4.8019546693730468E-7</v>
      </c>
    </row>
    <row r="147" spans="2:11" s="140" customFormat="1">
      <c r="B147" s="86" t="s">
        <v>2495</v>
      </c>
      <c r="C147" s="83" t="s">
        <v>2622</v>
      </c>
      <c r="D147" s="96" t="s">
        <v>1976</v>
      </c>
      <c r="E147" s="96" t="s">
        <v>180</v>
      </c>
      <c r="F147" s="105">
        <v>43486</v>
      </c>
      <c r="G147" s="93">
        <v>2201580</v>
      </c>
      <c r="H147" s="95">
        <v>1.1191</v>
      </c>
      <c r="I147" s="93">
        <v>24.638860000000001</v>
      </c>
      <c r="J147" s="94">
        <v>-2.5157336683830317E-3</v>
      </c>
      <c r="K147" s="94">
        <f>I147/'סכום נכסי הקרן'!$C$42</f>
        <v>3.5479764148844414E-7</v>
      </c>
    </row>
    <row r="148" spans="2:11" s="140" customFormat="1">
      <c r="B148" s="86" t="s">
        <v>2495</v>
      </c>
      <c r="C148" s="83" t="s">
        <v>2623</v>
      </c>
      <c r="D148" s="96" t="s">
        <v>1976</v>
      </c>
      <c r="E148" s="96" t="s">
        <v>180</v>
      </c>
      <c r="F148" s="105">
        <v>43328</v>
      </c>
      <c r="G148" s="93">
        <v>71500000</v>
      </c>
      <c r="H148" s="95">
        <v>-0.51400000000000001</v>
      </c>
      <c r="I148" s="93">
        <v>-367.53002000000004</v>
      </c>
      <c r="J148" s="94">
        <v>3.752639714075607E-2</v>
      </c>
      <c r="K148" s="94">
        <f>I148/'סכום נכסי הקרן'!$C$42</f>
        <v>-5.2924033121743741E-6</v>
      </c>
    </row>
    <row r="149" spans="2:11" s="140" customFormat="1">
      <c r="B149" s="86" t="s">
        <v>2495</v>
      </c>
      <c r="C149" s="83" t="s">
        <v>2624</v>
      </c>
      <c r="D149" s="96" t="s">
        <v>1976</v>
      </c>
      <c r="E149" s="96" t="s">
        <v>180</v>
      </c>
      <c r="F149" s="105">
        <v>43269</v>
      </c>
      <c r="G149" s="93">
        <v>14162</v>
      </c>
      <c r="H149" s="95">
        <v>-2.2454000000000001</v>
      </c>
      <c r="I149" s="93">
        <v>-0.31798999999999999</v>
      </c>
      <c r="J149" s="94">
        <v>3.2468147844872698E-5</v>
      </c>
      <c r="K149" s="94">
        <f>I149/'סכום נכסי הקרן'!$C$42</f>
        <v>-4.5790309298770457E-9</v>
      </c>
    </row>
    <row r="150" spans="2:11" s="140" customFormat="1">
      <c r="B150" s="86" t="s">
        <v>2495</v>
      </c>
      <c r="C150" s="83" t="s">
        <v>2625</v>
      </c>
      <c r="D150" s="96" t="s">
        <v>1976</v>
      </c>
      <c r="E150" s="96" t="s">
        <v>180</v>
      </c>
      <c r="F150" s="105">
        <v>43454</v>
      </c>
      <c r="G150" s="93">
        <v>5448</v>
      </c>
      <c r="H150" s="95">
        <v>-2.6827999999999999</v>
      </c>
      <c r="I150" s="93">
        <v>-0.14615999999999998</v>
      </c>
      <c r="J150" s="94">
        <v>1.4923565171881486E-5</v>
      </c>
      <c r="K150" s="94">
        <f>I150/'סכום נכסי הקרן'!$C$42</f>
        <v>-2.104692476841501E-9</v>
      </c>
    </row>
    <row r="151" spans="2:11" s="140" customFormat="1">
      <c r="B151" s="86" t="s">
        <v>2495</v>
      </c>
      <c r="C151" s="83" t="s">
        <v>2626</v>
      </c>
      <c r="D151" s="96" t="s">
        <v>1976</v>
      </c>
      <c r="E151" s="96" t="s">
        <v>180</v>
      </c>
      <c r="F151" s="105">
        <v>43486</v>
      </c>
      <c r="G151" s="93">
        <v>11007900</v>
      </c>
      <c r="H151" s="95">
        <v>1.1191</v>
      </c>
      <c r="I151" s="93">
        <v>123.19427999999999</v>
      </c>
      <c r="J151" s="94">
        <v>-1.2578666299829063E-2</v>
      </c>
      <c r="K151" s="94">
        <f>I151/'סכום נכסי הקרן'!$C$42</f>
        <v>1.7739879194437972E-6</v>
      </c>
    </row>
    <row r="152" spans="2:11" s="140" customFormat="1">
      <c r="B152" s="86" t="s">
        <v>2495</v>
      </c>
      <c r="C152" s="83" t="s">
        <v>2627</v>
      </c>
      <c r="D152" s="96" t="s">
        <v>1976</v>
      </c>
      <c r="E152" s="96" t="s">
        <v>180</v>
      </c>
      <c r="F152" s="105">
        <v>43468</v>
      </c>
      <c r="G152" s="93">
        <v>92727.5</v>
      </c>
      <c r="H152" s="95">
        <v>2.4007000000000001</v>
      </c>
      <c r="I152" s="93">
        <v>2.2260900000000001</v>
      </c>
      <c r="J152" s="94">
        <v>-2.2729337160285756E-4</v>
      </c>
      <c r="K152" s="94">
        <f>I152/'סכום נכסי הקרן'!$C$42</f>
        <v>3.2055520496525028E-8</v>
      </c>
    </row>
    <row r="153" spans="2:11" s="140" customFormat="1">
      <c r="B153" s="86" t="s">
        <v>2495</v>
      </c>
      <c r="C153" s="83" t="s">
        <v>2628</v>
      </c>
      <c r="D153" s="96" t="s">
        <v>1976</v>
      </c>
      <c r="E153" s="96" t="s">
        <v>180</v>
      </c>
      <c r="F153" s="105">
        <v>43486</v>
      </c>
      <c r="G153" s="93">
        <v>3669300</v>
      </c>
      <c r="H153" s="95">
        <v>1.1191</v>
      </c>
      <c r="I153" s="93">
        <v>41.06476</v>
      </c>
      <c r="J153" s="94">
        <v>-4.1928887666096877E-3</v>
      </c>
      <c r="K153" s="94">
        <f>I153/'סכום נכסי הקרן'!$C$42</f>
        <v>5.9132930648126576E-7</v>
      </c>
    </row>
    <row r="154" spans="2:11" s="140" customFormat="1">
      <c r="B154" s="86" t="s">
        <v>2495</v>
      </c>
      <c r="C154" s="83" t="s">
        <v>2629</v>
      </c>
      <c r="D154" s="96" t="s">
        <v>1976</v>
      </c>
      <c r="E154" s="96" t="s">
        <v>180</v>
      </c>
      <c r="F154" s="105">
        <v>43388</v>
      </c>
      <c r="G154" s="93">
        <v>18160</v>
      </c>
      <c r="H154" s="95">
        <v>1.5226999999999999</v>
      </c>
      <c r="I154" s="93">
        <v>0.27651999999999999</v>
      </c>
      <c r="J154" s="94">
        <v>-2.8233882329834896E-5</v>
      </c>
      <c r="K154" s="94">
        <f>I154/'סכום נכסי הקרן'!$C$42</f>
        <v>3.9818661993446356E-9</v>
      </c>
    </row>
    <row r="155" spans="2:11" s="140" customFormat="1">
      <c r="B155" s="86" t="s">
        <v>2495</v>
      </c>
      <c r="C155" s="83" t="s">
        <v>2630</v>
      </c>
      <c r="D155" s="96" t="s">
        <v>1976</v>
      </c>
      <c r="E155" s="96" t="s">
        <v>180</v>
      </c>
      <c r="F155" s="105">
        <v>43419</v>
      </c>
      <c r="G155" s="93">
        <v>2537430</v>
      </c>
      <c r="H155" s="95">
        <v>0.27989999999999998</v>
      </c>
      <c r="I155" s="93">
        <v>7.1020200000000004</v>
      </c>
      <c r="J155" s="94">
        <v>-7.2514681391629555E-4</v>
      </c>
      <c r="K155" s="94">
        <f>I155/'סכום נכסי הקרן'!$C$42</f>
        <v>1.0226852808140312E-7</v>
      </c>
    </row>
    <row r="156" spans="2:11" s="140" customFormat="1">
      <c r="B156" s="86" t="s">
        <v>2495</v>
      </c>
      <c r="C156" s="83" t="s">
        <v>2631</v>
      </c>
      <c r="D156" s="96" t="s">
        <v>1976</v>
      </c>
      <c r="E156" s="96" t="s">
        <v>180</v>
      </c>
      <c r="F156" s="105">
        <v>43255</v>
      </c>
      <c r="G156" s="93">
        <v>22891.439999999999</v>
      </c>
      <c r="H156" s="95">
        <v>-4.3700999999999999</v>
      </c>
      <c r="I156" s="93">
        <v>-1.00037</v>
      </c>
      <c r="J156" s="94">
        <v>1.0214208327172334E-4</v>
      </c>
      <c r="K156" s="94">
        <f>I156/'סכום נכסי הקרן'!$C$42</f>
        <v>-1.4405249131485582E-8</v>
      </c>
    </row>
    <row r="157" spans="2:11" s="140" customFormat="1">
      <c r="B157" s="86" t="s">
        <v>2495</v>
      </c>
      <c r="C157" s="83" t="s">
        <v>2632</v>
      </c>
      <c r="D157" s="96" t="s">
        <v>1976</v>
      </c>
      <c r="E157" s="96" t="s">
        <v>180</v>
      </c>
      <c r="F157" s="105">
        <v>43423</v>
      </c>
      <c r="G157" s="93">
        <v>2546.3200000000002</v>
      </c>
      <c r="H157" s="95">
        <v>0.61460000000000004</v>
      </c>
      <c r="I157" s="93">
        <v>1.5650000000000001E-2</v>
      </c>
      <c r="J157" s="94">
        <v>-1.5979323682262265E-6</v>
      </c>
      <c r="K157" s="94">
        <f>I157/'סכום נכסי הקרן'!$C$42</f>
        <v>2.2535876616426857E-10</v>
      </c>
    </row>
    <row r="158" spans="2:11" s="140" customFormat="1">
      <c r="B158" s="86" t="s">
        <v>2495</v>
      </c>
      <c r="C158" s="83" t="s">
        <v>2633</v>
      </c>
      <c r="D158" s="96" t="s">
        <v>1976</v>
      </c>
      <c r="E158" s="96" t="s">
        <v>180</v>
      </c>
      <c r="F158" s="105">
        <v>43500</v>
      </c>
      <c r="G158" s="93">
        <v>896200</v>
      </c>
      <c r="H158" s="95">
        <v>-0.93559999999999999</v>
      </c>
      <c r="I158" s="93">
        <v>-8.3844599999999989</v>
      </c>
      <c r="J158" s="94">
        <v>8.5608945840882206E-4</v>
      </c>
      <c r="K158" s="94">
        <f>I158/'סכום נכסי הקרן'!$C$42</f>
        <v>-1.2073556297467494E-7</v>
      </c>
    </row>
    <row r="159" spans="2:11" s="140" customFormat="1">
      <c r="B159" s="86" t="s">
        <v>2495</v>
      </c>
      <c r="C159" s="83" t="s">
        <v>2634</v>
      </c>
      <c r="D159" s="96" t="s">
        <v>1976</v>
      </c>
      <c r="E159" s="96" t="s">
        <v>180</v>
      </c>
      <c r="F159" s="105">
        <v>43269</v>
      </c>
      <c r="G159" s="93">
        <v>95391000</v>
      </c>
      <c r="H159" s="95">
        <v>-2.2784</v>
      </c>
      <c r="I159" s="93">
        <v>-2173.3584799999999</v>
      </c>
      <c r="J159" s="94">
        <v>0.22190925641859116</v>
      </c>
      <c r="K159" s="94">
        <f>I159/'סכום נכסי הקרן'!$C$42</f>
        <v>-3.1296190765843457E-5</v>
      </c>
    </row>
    <row r="160" spans="2:11" s="140" customFormat="1">
      <c r="B160" s="86" t="s">
        <v>2495</v>
      </c>
      <c r="C160" s="83" t="s">
        <v>2635</v>
      </c>
      <c r="D160" s="96" t="s">
        <v>1976</v>
      </c>
      <c r="E160" s="96" t="s">
        <v>180</v>
      </c>
      <c r="F160" s="105">
        <v>43269</v>
      </c>
      <c r="G160" s="93">
        <v>388520</v>
      </c>
      <c r="H160" s="95">
        <v>-2.3073000000000001</v>
      </c>
      <c r="I160" s="93">
        <v>-8.964360000000001</v>
      </c>
      <c r="J160" s="94">
        <v>9.1529974469216975E-4</v>
      </c>
      <c r="K160" s="94">
        <f>I160/'סכום נכסי הקרן'!$C$42</f>
        <v>-1.2908607725573948E-7</v>
      </c>
    </row>
    <row r="161" spans="2:11" s="140" customFormat="1">
      <c r="B161" s="86" t="s">
        <v>2495</v>
      </c>
      <c r="C161" s="83" t="s">
        <v>2636</v>
      </c>
      <c r="D161" s="96" t="s">
        <v>1976</v>
      </c>
      <c r="E161" s="96" t="s">
        <v>180</v>
      </c>
      <c r="F161" s="105">
        <v>43509</v>
      </c>
      <c r="G161" s="93">
        <v>2905600</v>
      </c>
      <c r="H161" s="95">
        <v>5.57E-2</v>
      </c>
      <c r="I161" s="93">
        <v>1.6191199999999999</v>
      </c>
      <c r="J161" s="94">
        <v>-1.653191217918497E-4</v>
      </c>
      <c r="K161" s="94">
        <f>I161/'סכום נכסי הקרן'!$C$42</f>
        <v>2.3315200349641567E-8</v>
      </c>
    </row>
    <row r="162" spans="2:11" s="140" customFormat="1">
      <c r="B162" s="86" t="s">
        <v>2495</v>
      </c>
      <c r="C162" s="83" t="s">
        <v>2637</v>
      </c>
      <c r="D162" s="96" t="s">
        <v>1976</v>
      </c>
      <c r="E162" s="96" t="s">
        <v>180</v>
      </c>
      <c r="F162" s="105">
        <v>43454</v>
      </c>
      <c r="G162" s="93">
        <v>12712</v>
      </c>
      <c r="H162" s="95">
        <v>-2.6827999999999999</v>
      </c>
      <c r="I162" s="93">
        <v>-0.34104000000000001</v>
      </c>
      <c r="J162" s="94">
        <v>3.482165206772347E-5</v>
      </c>
      <c r="K162" s="94">
        <f>I162/'סכום נכסי הקרן'!$C$42</f>
        <v>-4.9109491126301699E-9</v>
      </c>
    </row>
    <row r="163" spans="2:11" s="140" customFormat="1">
      <c r="B163" s="86" t="s">
        <v>2495</v>
      </c>
      <c r="C163" s="83" t="s">
        <v>2638</v>
      </c>
      <c r="D163" s="96" t="s">
        <v>1976</v>
      </c>
      <c r="E163" s="96" t="s">
        <v>180</v>
      </c>
      <c r="F163" s="105">
        <v>43313</v>
      </c>
      <c r="G163" s="93">
        <v>89495000</v>
      </c>
      <c r="H163" s="95">
        <v>-0.64729999999999999</v>
      </c>
      <c r="I163" s="93">
        <v>-579.26013999999998</v>
      </c>
      <c r="J163" s="94">
        <v>5.914495382295562E-2</v>
      </c>
      <c r="K163" s="94">
        <f>I163/'סכום נכסי הקרן'!$C$42</f>
        <v>-8.3413003475106361E-6</v>
      </c>
    </row>
    <row r="164" spans="2:11" s="140" customFormat="1">
      <c r="B164" s="86" t="s">
        <v>2495</v>
      </c>
      <c r="C164" s="83" t="s">
        <v>2639</v>
      </c>
      <c r="D164" s="96" t="s">
        <v>1976</v>
      </c>
      <c r="E164" s="96" t="s">
        <v>180</v>
      </c>
      <c r="F164" s="105">
        <v>43349</v>
      </c>
      <c r="G164" s="93">
        <v>225196.79999999999</v>
      </c>
      <c r="H164" s="95">
        <v>-2.8786</v>
      </c>
      <c r="I164" s="93">
        <v>-6.4824700000000002</v>
      </c>
      <c r="J164" s="94">
        <v>6.6188809195242594E-4</v>
      </c>
      <c r="K164" s="94">
        <f>I164/'סכום נכסי הקרן'!$C$42</f>
        <v>-9.3347056926318606E-8</v>
      </c>
    </row>
    <row r="165" spans="2:11" s="140" customFormat="1">
      <c r="B165" s="86" t="s">
        <v>2495</v>
      </c>
      <c r="C165" s="83" t="s">
        <v>2640</v>
      </c>
      <c r="D165" s="96" t="s">
        <v>1976</v>
      </c>
      <c r="E165" s="96" t="s">
        <v>180</v>
      </c>
      <c r="F165" s="105">
        <v>43396</v>
      </c>
      <c r="G165" s="93">
        <v>360950</v>
      </c>
      <c r="H165" s="95">
        <v>-0.33090000000000003</v>
      </c>
      <c r="I165" s="93">
        <v>-1.1943599999999999</v>
      </c>
      <c r="J165" s="94">
        <v>1.2194929733640101E-4</v>
      </c>
      <c r="K165" s="94">
        <f>I165/'סכום נכסי הקרן'!$C$42</f>
        <v>-1.7198689837441263E-8</v>
      </c>
    </row>
    <row r="166" spans="2:11" s="140" customFormat="1">
      <c r="B166" s="86" t="s">
        <v>2495</v>
      </c>
      <c r="C166" s="83" t="s">
        <v>2641</v>
      </c>
      <c r="D166" s="96" t="s">
        <v>1976</v>
      </c>
      <c r="E166" s="96" t="s">
        <v>180</v>
      </c>
      <c r="F166" s="105">
        <v>43269</v>
      </c>
      <c r="G166" s="93">
        <v>1766000</v>
      </c>
      <c r="H166" s="95">
        <v>-2.3073000000000001</v>
      </c>
      <c r="I166" s="93">
        <v>-40.747109999999999</v>
      </c>
      <c r="J166" s="94">
        <v>4.1604553342284058E-3</v>
      </c>
      <c r="K166" s="94">
        <f>I166/'סכום נכסי הקרן'!$C$42</f>
        <v>-5.8675517152458333E-7</v>
      </c>
    </row>
    <row r="167" spans="2:11" s="140" customFormat="1">
      <c r="B167" s="86" t="s">
        <v>2495</v>
      </c>
      <c r="C167" s="83" t="s">
        <v>2642</v>
      </c>
      <c r="D167" s="96" t="s">
        <v>1976</v>
      </c>
      <c r="E167" s="96" t="s">
        <v>180</v>
      </c>
      <c r="F167" s="105">
        <v>43398</v>
      </c>
      <c r="G167" s="93">
        <v>2542400</v>
      </c>
      <c r="H167" s="95">
        <v>-0.37869999999999998</v>
      </c>
      <c r="I167" s="93">
        <v>-9.6279699999999995</v>
      </c>
      <c r="J167" s="94">
        <v>9.8305718232019569E-4</v>
      </c>
      <c r="K167" s="94">
        <f>I167/'סכום נכסי הקרן'!$C$42</f>
        <v>-1.3864200893716247E-7</v>
      </c>
    </row>
    <row r="168" spans="2:11" s="140" customFormat="1">
      <c r="B168" s="86" t="s">
        <v>2495</v>
      </c>
      <c r="C168" s="83" t="s">
        <v>2643</v>
      </c>
      <c r="D168" s="96" t="s">
        <v>1976</v>
      </c>
      <c r="E168" s="96" t="s">
        <v>180</v>
      </c>
      <c r="F168" s="105">
        <v>43255</v>
      </c>
      <c r="G168" s="93">
        <v>2375854</v>
      </c>
      <c r="H168" s="95">
        <v>-4.37</v>
      </c>
      <c r="I168" s="93">
        <v>-103.82589</v>
      </c>
      <c r="J168" s="94">
        <v>1.060107030612752E-2</v>
      </c>
      <c r="K168" s="94">
        <f>I168/'סכום נכסי הקרן'!$C$42</f>
        <v>-1.4950846304349565E-6</v>
      </c>
    </row>
    <row r="169" spans="2:11" s="140" customFormat="1">
      <c r="B169" s="86" t="s">
        <v>2495</v>
      </c>
      <c r="C169" s="83" t="s">
        <v>2644</v>
      </c>
      <c r="D169" s="96" t="s">
        <v>1976</v>
      </c>
      <c r="E169" s="96" t="s">
        <v>180</v>
      </c>
      <c r="F169" s="105">
        <v>43502</v>
      </c>
      <c r="G169" s="93">
        <v>4424002.5</v>
      </c>
      <c r="H169" s="95">
        <v>-0.73870000000000002</v>
      </c>
      <c r="I169" s="93">
        <v>-32.682189999999999</v>
      </c>
      <c r="J169" s="94">
        <v>3.3369922853367091E-3</v>
      </c>
      <c r="K169" s="94">
        <f>I169/'סכום נכסי הקרן'!$C$42</f>
        <v>-4.7062095935758443E-7</v>
      </c>
    </row>
    <row r="170" spans="2:11" s="140" customFormat="1">
      <c r="B170" s="86" t="s">
        <v>2495</v>
      </c>
      <c r="C170" s="83" t="s">
        <v>2645</v>
      </c>
      <c r="D170" s="96" t="s">
        <v>1976</v>
      </c>
      <c r="E170" s="96" t="s">
        <v>180</v>
      </c>
      <c r="F170" s="105">
        <v>43489</v>
      </c>
      <c r="G170" s="93">
        <v>102135600</v>
      </c>
      <c r="H170" s="95">
        <v>0.6552</v>
      </c>
      <c r="I170" s="93">
        <v>669.17633000000001</v>
      </c>
      <c r="J170" s="94">
        <v>-6.832578388228977E-2</v>
      </c>
      <c r="K170" s="94">
        <f>I170/'סכום נכסי הקרן'!$C$42</f>
        <v>9.636086394577216E-6</v>
      </c>
    </row>
    <row r="171" spans="2:11" s="140" customFormat="1">
      <c r="B171" s="86" t="s">
        <v>2495</v>
      </c>
      <c r="C171" s="83" t="s">
        <v>2646</v>
      </c>
      <c r="D171" s="96" t="s">
        <v>1976</v>
      </c>
      <c r="E171" s="96" t="s">
        <v>180</v>
      </c>
      <c r="F171" s="105">
        <v>43262</v>
      </c>
      <c r="G171" s="93">
        <v>34800000</v>
      </c>
      <c r="H171" s="95">
        <v>-3.9257</v>
      </c>
      <c r="I171" s="93">
        <v>-1366.1286399999999</v>
      </c>
      <c r="J171" s="94">
        <v>0.13948761488925712</v>
      </c>
      <c r="K171" s="94">
        <f>I171/'סכום נכסי הקרן'!$C$42</f>
        <v>-1.9672144711314391E-5</v>
      </c>
    </row>
    <row r="172" spans="2:11" s="140" customFormat="1">
      <c r="B172" s="86" t="s">
        <v>2495</v>
      </c>
      <c r="C172" s="83" t="s">
        <v>2647</v>
      </c>
      <c r="D172" s="96" t="s">
        <v>1976</v>
      </c>
      <c r="E172" s="96" t="s">
        <v>180</v>
      </c>
      <c r="F172" s="105">
        <v>43509</v>
      </c>
      <c r="G172" s="93">
        <v>5448000</v>
      </c>
      <c r="H172" s="95">
        <v>6.7000000000000004E-2</v>
      </c>
      <c r="I172" s="93">
        <v>3.65042</v>
      </c>
      <c r="J172" s="94">
        <v>-3.7272359588628638E-4</v>
      </c>
      <c r="K172" s="94">
        <f>I172/'סכום נכסי הקרן'!$C$42</f>
        <v>5.256576020328238E-8</v>
      </c>
    </row>
    <row r="173" spans="2:11" s="140" customFormat="1">
      <c r="B173" s="86" t="s">
        <v>2495</v>
      </c>
      <c r="C173" s="83" t="s">
        <v>2648</v>
      </c>
      <c r="D173" s="96" t="s">
        <v>1976</v>
      </c>
      <c r="E173" s="96" t="s">
        <v>180</v>
      </c>
      <c r="F173" s="105">
        <v>43468</v>
      </c>
      <c r="G173" s="93">
        <v>55788000</v>
      </c>
      <c r="H173" s="95">
        <v>2.4457</v>
      </c>
      <c r="I173" s="93">
        <v>1364.38427</v>
      </c>
      <c r="J173" s="94">
        <v>-0.13930950720330423</v>
      </c>
      <c r="K173" s="94">
        <f>I173/'סכום נכסי הקרן'!$C$42</f>
        <v>1.9647025920839378E-5</v>
      </c>
    </row>
    <row r="174" spans="2:11" s="140" customFormat="1">
      <c r="B174" s="86" t="s">
        <v>2495</v>
      </c>
      <c r="C174" s="83" t="s">
        <v>2649</v>
      </c>
      <c r="D174" s="96" t="s">
        <v>1976</v>
      </c>
      <c r="E174" s="96" t="s">
        <v>180</v>
      </c>
      <c r="F174" s="105">
        <v>43488</v>
      </c>
      <c r="G174" s="93">
        <v>2084262</v>
      </c>
      <c r="H174" s="95">
        <v>0.87150000000000005</v>
      </c>
      <c r="I174" s="93">
        <v>18.164369999999998</v>
      </c>
      <c r="J174" s="94">
        <v>-1.8546603687819437E-3</v>
      </c>
      <c r="K174" s="94">
        <f>I174/'סכום נכסי הקרן'!$C$42</f>
        <v>2.6156549593298752E-7</v>
      </c>
    </row>
    <row r="175" spans="2:11" s="140" customFormat="1">
      <c r="B175" s="86" t="s">
        <v>2495</v>
      </c>
      <c r="C175" s="83" t="s">
        <v>2624</v>
      </c>
      <c r="D175" s="96" t="s">
        <v>1976</v>
      </c>
      <c r="E175" s="96" t="s">
        <v>180</v>
      </c>
      <c r="F175" s="105">
        <v>43396</v>
      </c>
      <c r="G175" s="93">
        <v>216570</v>
      </c>
      <c r="H175" s="95">
        <v>-0.33090000000000003</v>
      </c>
      <c r="I175" s="93">
        <v>-0.71662000000000003</v>
      </c>
      <c r="J175" s="94">
        <v>7.3169986819059333E-5</v>
      </c>
      <c r="K175" s="94">
        <f>I175/'סכום נכסי הקרן'!$C$42</f>
        <v>-1.0319271502149402E-8</v>
      </c>
    </row>
    <row r="176" spans="2:11" s="140" customFormat="1">
      <c r="B176" s="86" t="s">
        <v>2495</v>
      </c>
      <c r="C176" s="83" t="s">
        <v>2650</v>
      </c>
      <c r="D176" s="96" t="s">
        <v>1976</v>
      </c>
      <c r="E176" s="96" t="s">
        <v>180</v>
      </c>
      <c r="F176" s="105">
        <v>43333</v>
      </c>
      <c r="G176" s="93">
        <v>2397120</v>
      </c>
      <c r="H176" s="95">
        <v>0.98599999999999999</v>
      </c>
      <c r="I176" s="93">
        <v>23.635840000000002</v>
      </c>
      <c r="J176" s="94">
        <v>-2.4133210087039091E-3</v>
      </c>
      <c r="K176" s="94">
        <f>I176/'סכום נכסי הקרן'!$C$42</f>
        <v>3.4035423256588281E-7</v>
      </c>
    </row>
    <row r="177" spans="2:11" s="140" customFormat="1">
      <c r="B177" s="86" t="s">
        <v>2495</v>
      </c>
      <c r="C177" s="83" t="s">
        <v>2651</v>
      </c>
      <c r="D177" s="96" t="s">
        <v>1976</v>
      </c>
      <c r="E177" s="96" t="s">
        <v>180</v>
      </c>
      <c r="F177" s="105">
        <v>43327</v>
      </c>
      <c r="G177" s="93">
        <v>82399.8</v>
      </c>
      <c r="H177" s="95">
        <v>-0.33460000000000001</v>
      </c>
      <c r="I177" s="93">
        <v>-0.27570999999999996</v>
      </c>
      <c r="J177" s="94">
        <v>2.8151177843044909E-5</v>
      </c>
      <c r="K177" s="94">
        <f>I177/'סכום נכסי הקרן'!$C$42</f>
        <v>-3.9702022632045034E-9</v>
      </c>
    </row>
    <row r="178" spans="2:11" s="140" customFormat="1">
      <c r="B178" s="86" t="s">
        <v>2495</v>
      </c>
      <c r="C178" s="83" t="s">
        <v>2652</v>
      </c>
      <c r="D178" s="96" t="s">
        <v>1976</v>
      </c>
      <c r="E178" s="96" t="s">
        <v>180</v>
      </c>
      <c r="F178" s="105">
        <v>43383</v>
      </c>
      <c r="G178" s="93">
        <v>5825946</v>
      </c>
      <c r="H178" s="95">
        <v>-1.5495000000000001</v>
      </c>
      <c r="I178" s="93">
        <v>-90.275289999999998</v>
      </c>
      <c r="J178" s="94">
        <v>9.21749571514437E-3</v>
      </c>
      <c r="K178" s="94">
        <f>I178/'סכום נכסי הקרן'!$C$42</f>
        <v>-1.2999570587553695E-6</v>
      </c>
    </row>
    <row r="179" spans="2:11" s="140" customFormat="1">
      <c r="B179" s="86" t="s">
        <v>2495</v>
      </c>
      <c r="C179" s="83" t="s">
        <v>2653</v>
      </c>
      <c r="D179" s="96" t="s">
        <v>1976</v>
      </c>
      <c r="E179" s="96" t="s">
        <v>180</v>
      </c>
      <c r="F179" s="105">
        <v>43255</v>
      </c>
      <c r="G179" s="93">
        <v>1734200</v>
      </c>
      <c r="H179" s="95">
        <v>-4.37</v>
      </c>
      <c r="I179" s="93">
        <v>-75.785320000000013</v>
      </c>
      <c r="J179" s="94">
        <v>7.7380074034749157E-3</v>
      </c>
      <c r="K179" s="94">
        <f>I179/'סכום נכסי הקרן'!$C$42</f>
        <v>-1.0913026331350971E-6</v>
      </c>
    </row>
    <row r="180" spans="2:11" s="140" customFormat="1">
      <c r="B180" s="86" t="s">
        <v>2495</v>
      </c>
      <c r="C180" s="83" t="s">
        <v>2654</v>
      </c>
      <c r="D180" s="96" t="s">
        <v>1976</v>
      </c>
      <c r="E180" s="96" t="s">
        <v>180</v>
      </c>
      <c r="F180" s="105">
        <v>43328</v>
      </c>
      <c r="G180" s="93">
        <v>10005240</v>
      </c>
      <c r="H180" s="95">
        <v>-0.56179999999999997</v>
      </c>
      <c r="I180" s="93">
        <v>-56.208709999999996</v>
      </c>
      <c r="J180" s="94">
        <v>5.7391512514531097E-3</v>
      </c>
      <c r="K180" s="94">
        <f>I180/'סכום נכסי הקרן'!$C$42</f>
        <v>-8.0940099254218423E-7</v>
      </c>
    </row>
    <row r="181" spans="2:11" s="140" customFormat="1">
      <c r="B181" s="86" t="s">
        <v>2495</v>
      </c>
      <c r="C181" s="83" t="s">
        <v>2655</v>
      </c>
      <c r="D181" s="96" t="s">
        <v>1976</v>
      </c>
      <c r="E181" s="96" t="s">
        <v>180</v>
      </c>
      <c r="F181" s="105">
        <v>43271</v>
      </c>
      <c r="G181" s="93">
        <v>53100000</v>
      </c>
      <c r="H181" s="95">
        <v>-2.028</v>
      </c>
      <c r="I181" s="93">
        <v>-1076.87112</v>
      </c>
      <c r="J181" s="94">
        <v>0.10995317693648747</v>
      </c>
      <c r="K181" s="94">
        <f>I181/'סכום נכסי הקרן'!$C$42</f>
        <v>-1.5506859228187478E-5</v>
      </c>
    </row>
    <row r="182" spans="2:11" s="140" customFormat="1">
      <c r="B182" s="86" t="s">
        <v>2495</v>
      </c>
      <c r="C182" s="83" t="s">
        <v>2656</v>
      </c>
      <c r="D182" s="96" t="s">
        <v>1976</v>
      </c>
      <c r="E182" s="96" t="s">
        <v>180</v>
      </c>
      <c r="F182" s="105">
        <v>43269</v>
      </c>
      <c r="G182" s="93">
        <v>105960</v>
      </c>
      <c r="H182" s="95">
        <v>-2.3073000000000001</v>
      </c>
      <c r="I182" s="93">
        <v>-2.4448300000000001</v>
      </c>
      <c r="J182" s="94">
        <v>2.4962766720834027E-4</v>
      </c>
      <c r="K182" s="94">
        <f>I182/'סכום נכסי הקרן'!$C$42</f>
        <v>-3.5205359251206945E-8</v>
      </c>
    </row>
    <row r="183" spans="2:11" s="140" customFormat="1">
      <c r="B183" s="86" t="s">
        <v>2495</v>
      </c>
      <c r="C183" s="83" t="s">
        <v>2657</v>
      </c>
      <c r="D183" s="96" t="s">
        <v>1976</v>
      </c>
      <c r="E183" s="96" t="s">
        <v>180</v>
      </c>
      <c r="F183" s="105">
        <v>43488</v>
      </c>
      <c r="G183" s="93">
        <v>1829000</v>
      </c>
      <c r="H183" s="95">
        <v>0.90939999999999999</v>
      </c>
      <c r="I183" s="93">
        <v>16.633500000000002</v>
      </c>
      <c r="J183" s="94">
        <v>-1.6983519518780153E-3</v>
      </c>
      <c r="K183" s="94">
        <f>I183/'סכום נכסי הקרן'!$C$42</f>
        <v>2.3952108862577391E-7</v>
      </c>
    </row>
    <row r="184" spans="2:11" s="140" customFormat="1">
      <c r="B184" s="86" t="s">
        <v>2495</v>
      </c>
      <c r="C184" s="83" t="s">
        <v>2658</v>
      </c>
      <c r="D184" s="96" t="s">
        <v>1976</v>
      </c>
      <c r="E184" s="96" t="s">
        <v>180</v>
      </c>
      <c r="F184" s="105">
        <v>43480</v>
      </c>
      <c r="G184" s="93">
        <v>653760</v>
      </c>
      <c r="H184" s="95">
        <v>-0.3957</v>
      </c>
      <c r="I184" s="93">
        <v>-2.5866500000000001</v>
      </c>
      <c r="J184" s="94">
        <v>2.6410809969791495E-4</v>
      </c>
      <c r="K184" s="94">
        <f>I184/'סכום נכסי הקרן'!$C$42</f>
        <v>-3.7247556070211204E-8</v>
      </c>
    </row>
    <row r="185" spans="2:11" s="140" customFormat="1">
      <c r="B185" s="86" t="s">
        <v>2495</v>
      </c>
      <c r="C185" s="83" t="s">
        <v>2659</v>
      </c>
      <c r="D185" s="96" t="s">
        <v>1976</v>
      </c>
      <c r="E185" s="96" t="s">
        <v>180</v>
      </c>
      <c r="F185" s="105">
        <v>43326</v>
      </c>
      <c r="G185" s="93">
        <v>9752670</v>
      </c>
      <c r="H185" s="95">
        <v>-0.12</v>
      </c>
      <c r="I185" s="93">
        <v>-11.698399999999999</v>
      </c>
      <c r="J185" s="94">
        <v>1.1944569978567213E-3</v>
      </c>
      <c r="K185" s="94">
        <f>I185/'סכום נכסי הקרן'!$C$42</f>
        <v>-1.6845603770581976E-7</v>
      </c>
    </row>
    <row r="186" spans="2:11" s="140" customFormat="1">
      <c r="B186" s="86" t="s">
        <v>2495</v>
      </c>
      <c r="C186" s="83" t="s">
        <v>2660</v>
      </c>
      <c r="D186" s="96" t="s">
        <v>1976</v>
      </c>
      <c r="E186" s="96" t="s">
        <v>180</v>
      </c>
      <c r="F186" s="105">
        <v>43271</v>
      </c>
      <c r="G186" s="93">
        <v>70830</v>
      </c>
      <c r="H186" s="95">
        <v>-2.2164999999999999</v>
      </c>
      <c r="I186" s="93">
        <v>-1.56993</v>
      </c>
      <c r="J186" s="94">
        <v>1.6029661104469009E-4</v>
      </c>
      <c r="K186" s="94">
        <f>I186/'סכום נכסי הקרן'!$C$42</f>
        <v>-2.2606868227748892E-8</v>
      </c>
    </row>
    <row r="187" spans="2:11" s="140" customFormat="1">
      <c r="B187" s="86" t="s">
        <v>2495</v>
      </c>
      <c r="C187" s="83" t="s">
        <v>2661</v>
      </c>
      <c r="D187" s="96" t="s">
        <v>1976</v>
      </c>
      <c r="E187" s="96" t="s">
        <v>182</v>
      </c>
      <c r="F187" s="105">
        <v>43423</v>
      </c>
      <c r="G187" s="93">
        <v>2119000</v>
      </c>
      <c r="H187" s="95">
        <v>3.6755</v>
      </c>
      <c r="I187" s="93">
        <v>77.883490000000009</v>
      </c>
      <c r="J187" s="94">
        <v>-7.9522395924232353E-3</v>
      </c>
      <c r="K187" s="94">
        <f>I187/'סכום נכסי הקרן'!$C$42</f>
        <v>1.1215161157167509E-6</v>
      </c>
    </row>
    <row r="188" spans="2:11" s="140" customFormat="1">
      <c r="B188" s="86" t="s">
        <v>2495</v>
      </c>
      <c r="C188" s="83" t="s">
        <v>2518</v>
      </c>
      <c r="D188" s="96" t="s">
        <v>1976</v>
      </c>
      <c r="E188" s="96" t="s">
        <v>180</v>
      </c>
      <c r="F188" s="105">
        <v>43452</v>
      </c>
      <c r="G188" s="93">
        <v>2179.1999999999998</v>
      </c>
      <c r="H188" s="95">
        <v>-2.7073999999999998</v>
      </c>
      <c r="I188" s="93">
        <v>-5.8999999999999997E-2</v>
      </c>
      <c r="J188" s="94">
        <v>6.0241539760605338E-6</v>
      </c>
      <c r="K188" s="94">
        <f>I188/'סכום נכסי הקרן'!$C$42</f>
        <v>-8.4959534847871209E-10</v>
      </c>
    </row>
    <row r="189" spans="2:11" s="140" customFormat="1">
      <c r="B189" s="86" t="s">
        <v>2495</v>
      </c>
      <c r="C189" s="83" t="s">
        <v>2662</v>
      </c>
      <c r="D189" s="96" t="s">
        <v>1976</v>
      </c>
      <c r="E189" s="96" t="s">
        <v>180</v>
      </c>
      <c r="F189" s="105">
        <v>43360</v>
      </c>
      <c r="G189" s="93">
        <v>88075</v>
      </c>
      <c r="H189" s="95">
        <v>-2.7530999999999999</v>
      </c>
      <c r="I189" s="93">
        <v>-2.42475</v>
      </c>
      <c r="J189" s="94">
        <v>2.4757741277038609E-4</v>
      </c>
      <c r="K189" s="94">
        <f>I189/'סכום נכסי הקרן'!$C$42</f>
        <v>-3.491620883430097E-8</v>
      </c>
    </row>
    <row r="190" spans="2:11" s="140" customFormat="1">
      <c r="B190" s="86" t="s">
        <v>2495</v>
      </c>
      <c r="C190" s="83" t="s">
        <v>2663</v>
      </c>
      <c r="D190" s="96" t="s">
        <v>1976</v>
      </c>
      <c r="E190" s="96" t="s">
        <v>180</v>
      </c>
      <c r="F190" s="105">
        <v>43489</v>
      </c>
      <c r="G190" s="93">
        <v>54714750</v>
      </c>
      <c r="H190" s="95">
        <v>0.65380000000000005</v>
      </c>
      <c r="I190" s="93">
        <v>357.73750999999999</v>
      </c>
      <c r="J190" s="94">
        <v>-3.6526539716143981E-2</v>
      </c>
      <c r="K190" s="94">
        <f>I190/'סכום נכסי הקרן'!$C$42</f>
        <v>5.1513919402094369E-6</v>
      </c>
    </row>
    <row r="191" spans="2:11" s="140" customFormat="1">
      <c r="B191" s="86" t="s">
        <v>2495</v>
      </c>
      <c r="C191" s="83" t="s">
        <v>2664</v>
      </c>
      <c r="D191" s="96" t="s">
        <v>1976</v>
      </c>
      <c r="E191" s="96" t="s">
        <v>180</v>
      </c>
      <c r="F191" s="105">
        <v>43493</v>
      </c>
      <c r="G191" s="93">
        <v>91425000</v>
      </c>
      <c r="H191" s="95">
        <v>0.69550000000000001</v>
      </c>
      <c r="I191" s="93">
        <v>635.82641000000001</v>
      </c>
      <c r="J191" s="94">
        <v>-6.492061348958976E-2</v>
      </c>
      <c r="K191" s="94">
        <f>I191/'סכום נכסי הקרן'!$C$42</f>
        <v>9.1558501758630267E-6</v>
      </c>
    </row>
    <row r="192" spans="2:11" s="140" customFormat="1">
      <c r="B192" s="86" t="s">
        <v>2495</v>
      </c>
      <c r="C192" s="83" t="s">
        <v>2665</v>
      </c>
      <c r="D192" s="96" t="s">
        <v>1976</v>
      </c>
      <c r="E192" s="96" t="s">
        <v>180</v>
      </c>
      <c r="F192" s="105">
        <v>43488</v>
      </c>
      <c r="G192" s="93">
        <v>1538964</v>
      </c>
      <c r="H192" s="95">
        <v>0.88470000000000004</v>
      </c>
      <c r="I192" s="93">
        <v>13.614840000000001</v>
      </c>
      <c r="J192" s="94">
        <v>-1.3901337715157289E-3</v>
      </c>
      <c r="K192" s="94">
        <f>I192/'סכום נכסי הקרן'!$C$42</f>
        <v>1.9605262261494763E-7</v>
      </c>
    </row>
    <row r="193" spans="2:11" s="140" customFormat="1">
      <c r="B193" s="86" t="s">
        <v>2495</v>
      </c>
      <c r="C193" s="83" t="s">
        <v>2666</v>
      </c>
      <c r="D193" s="96" t="s">
        <v>1976</v>
      </c>
      <c r="E193" s="96" t="s">
        <v>180</v>
      </c>
      <c r="F193" s="105">
        <v>43255</v>
      </c>
      <c r="G193" s="93">
        <v>21850.92</v>
      </c>
      <c r="H193" s="95">
        <v>-4.3700999999999999</v>
      </c>
      <c r="I193" s="93">
        <v>-0.95489999999999997</v>
      </c>
      <c r="J193" s="94">
        <v>9.7499400537969555E-5</v>
      </c>
      <c r="K193" s="94">
        <f>I193/'סכום נכסי הקרן'!$C$42</f>
        <v>-1.3750484716310546E-8</v>
      </c>
    </row>
    <row r="194" spans="2:11" s="140" customFormat="1">
      <c r="B194" s="86" t="s">
        <v>2495</v>
      </c>
      <c r="C194" s="83" t="s">
        <v>2667</v>
      </c>
      <c r="D194" s="96" t="s">
        <v>1976</v>
      </c>
      <c r="E194" s="96" t="s">
        <v>180</v>
      </c>
      <c r="F194" s="105">
        <v>43326</v>
      </c>
      <c r="G194" s="93">
        <v>1795000</v>
      </c>
      <c r="H194" s="95">
        <v>-0.1414</v>
      </c>
      <c r="I194" s="93">
        <v>-2.5381199999999997</v>
      </c>
      <c r="J194" s="94">
        <v>2.5915297779184344E-4</v>
      </c>
      <c r="K194" s="94">
        <f>I194/'סכום נכסי הקרן'!$C$42</f>
        <v>-3.6548727896284552E-8</v>
      </c>
    </row>
    <row r="195" spans="2:11" s="140" customFormat="1">
      <c r="B195" s="86" t="s">
        <v>2495</v>
      </c>
      <c r="C195" s="83" t="s">
        <v>2668</v>
      </c>
      <c r="D195" s="96" t="s">
        <v>1976</v>
      </c>
      <c r="E195" s="96" t="s">
        <v>180</v>
      </c>
      <c r="F195" s="105">
        <v>43444</v>
      </c>
      <c r="G195" s="93">
        <v>2724000</v>
      </c>
      <c r="H195" s="95">
        <v>-1.9893000000000001</v>
      </c>
      <c r="I195" s="93">
        <v>-54.187230000000007</v>
      </c>
      <c r="J195" s="94">
        <v>5.5327494416306218E-3</v>
      </c>
      <c r="K195" s="94">
        <f>I195/'סכום נכסי הקרן'!$C$42</f>
        <v>-7.8029183991434126E-7</v>
      </c>
    </row>
    <row r="196" spans="2:11" s="140" customFormat="1">
      <c r="B196" s="86" t="s">
        <v>2495</v>
      </c>
      <c r="C196" s="83" t="s">
        <v>2669</v>
      </c>
      <c r="D196" s="96" t="s">
        <v>1976</v>
      </c>
      <c r="E196" s="96" t="s">
        <v>180</v>
      </c>
      <c r="F196" s="105">
        <v>43269</v>
      </c>
      <c r="G196" s="93">
        <v>1766000</v>
      </c>
      <c r="H196" s="95">
        <v>-2.3073000000000001</v>
      </c>
      <c r="I196" s="93">
        <v>-40.747109999999999</v>
      </c>
      <c r="J196" s="94">
        <v>4.1604553342284058E-3</v>
      </c>
      <c r="K196" s="94">
        <f>I196/'סכום נכסי הקרן'!$C$42</f>
        <v>-5.8675517152458333E-7</v>
      </c>
    </row>
    <row r="197" spans="2:11" s="140" customFormat="1">
      <c r="B197" s="86" t="s">
        <v>2495</v>
      </c>
      <c r="C197" s="83" t="s">
        <v>2670</v>
      </c>
      <c r="D197" s="96" t="s">
        <v>1976</v>
      </c>
      <c r="E197" s="96" t="s">
        <v>180</v>
      </c>
      <c r="F197" s="105">
        <v>43404</v>
      </c>
      <c r="G197" s="93">
        <v>91477.5</v>
      </c>
      <c r="H197" s="95">
        <v>1.0286999999999999</v>
      </c>
      <c r="I197" s="93">
        <v>0.94101999999999997</v>
      </c>
      <c r="J197" s="94">
        <v>-9.6082192789025147E-5</v>
      </c>
      <c r="K197" s="94">
        <f>I197/'סכום נכסי הקרן'!$C$42</f>
        <v>1.3550613810600638E-8</v>
      </c>
    </row>
    <row r="198" spans="2:11" s="140" customFormat="1">
      <c r="B198" s="86" t="s">
        <v>2495</v>
      </c>
      <c r="C198" s="83" t="s">
        <v>2671</v>
      </c>
      <c r="D198" s="96" t="s">
        <v>1976</v>
      </c>
      <c r="E198" s="96" t="s">
        <v>180</v>
      </c>
      <c r="F198" s="105">
        <v>43370</v>
      </c>
      <c r="G198" s="93">
        <v>353950</v>
      </c>
      <c r="H198" s="95">
        <v>-2.2742</v>
      </c>
      <c r="I198" s="93">
        <v>-8.0495999999999999</v>
      </c>
      <c r="J198" s="94">
        <v>8.218988109440149E-4</v>
      </c>
      <c r="K198" s="94">
        <f>I198/'סכום נכסי הקרן'!$C$42</f>
        <v>-1.1591360537481765E-7</v>
      </c>
    </row>
    <row r="199" spans="2:11" s="140" customFormat="1">
      <c r="B199" s="86" t="s">
        <v>2495</v>
      </c>
      <c r="C199" s="83" t="s">
        <v>2672</v>
      </c>
      <c r="D199" s="96" t="s">
        <v>1976</v>
      </c>
      <c r="E199" s="96" t="s">
        <v>180</v>
      </c>
      <c r="F199" s="105">
        <v>43382</v>
      </c>
      <c r="G199" s="93">
        <v>89900000</v>
      </c>
      <c r="H199" s="95">
        <v>-0.99509999999999998</v>
      </c>
      <c r="I199" s="93">
        <v>-894.58109999999999</v>
      </c>
      <c r="J199" s="94">
        <v>9.1340581194467904E-2</v>
      </c>
      <c r="K199" s="94">
        <f>I199/'סכום נכסי הקרן'!$C$42</f>
        <v>-1.2881897311813044E-5</v>
      </c>
    </row>
    <row r="200" spans="2:11" s="140" customFormat="1">
      <c r="B200" s="86" t="s">
        <v>2495</v>
      </c>
      <c r="C200" s="83" t="s">
        <v>2673</v>
      </c>
      <c r="D200" s="96" t="s">
        <v>1976</v>
      </c>
      <c r="E200" s="96" t="s">
        <v>180</v>
      </c>
      <c r="F200" s="105">
        <v>43444</v>
      </c>
      <c r="G200" s="93">
        <v>813568</v>
      </c>
      <c r="H200" s="95">
        <v>-1.9893000000000001</v>
      </c>
      <c r="I200" s="93">
        <v>-16.183920000000001</v>
      </c>
      <c r="J200" s="94">
        <v>1.652447898580434E-3</v>
      </c>
      <c r="K200" s="94">
        <f>I200/'סכום נכסי הקרן'!$C$42</f>
        <v>-2.3304717207036609E-7</v>
      </c>
    </row>
    <row r="201" spans="2:11" s="140" customFormat="1">
      <c r="B201" s="86" t="s">
        <v>2495</v>
      </c>
      <c r="C201" s="83" t="s">
        <v>2674</v>
      </c>
      <c r="D201" s="96" t="s">
        <v>1976</v>
      </c>
      <c r="E201" s="96" t="s">
        <v>180</v>
      </c>
      <c r="F201" s="105">
        <v>43493</v>
      </c>
      <c r="G201" s="93">
        <v>1640385</v>
      </c>
      <c r="H201" s="95">
        <v>0.69310000000000005</v>
      </c>
      <c r="I201" s="93">
        <v>11.369870000000001</v>
      </c>
      <c r="J201" s="94">
        <v>-1.1609126706405321E-3</v>
      </c>
      <c r="K201" s="94">
        <f>I201/'סכום נכסי הקרן'!$C$42</f>
        <v>1.6372523160690941E-7</v>
      </c>
    </row>
    <row r="202" spans="2:11" s="140" customFormat="1">
      <c r="B202" s="86" t="s">
        <v>2495</v>
      </c>
      <c r="C202" s="83" t="s">
        <v>2675</v>
      </c>
      <c r="D202" s="96" t="s">
        <v>1976</v>
      </c>
      <c r="E202" s="96" t="s">
        <v>180</v>
      </c>
      <c r="F202" s="105">
        <v>43342</v>
      </c>
      <c r="G202" s="93">
        <v>6006100</v>
      </c>
      <c r="H202" s="95">
        <v>-2.2784</v>
      </c>
      <c r="I202" s="93">
        <v>-136.84109000000001</v>
      </c>
      <c r="J202" s="94">
        <v>1.3972064345965381E-2</v>
      </c>
      <c r="K202" s="94">
        <f>I202/'סכום נכסי הקרן'!$C$42</f>
        <v>-1.9705009075382514E-6</v>
      </c>
    </row>
    <row r="203" spans="2:11" s="140" customFormat="1">
      <c r="B203" s="86" t="s">
        <v>2495</v>
      </c>
      <c r="C203" s="83" t="s">
        <v>2676</v>
      </c>
      <c r="D203" s="96" t="s">
        <v>1976</v>
      </c>
      <c r="E203" s="96" t="s">
        <v>180</v>
      </c>
      <c r="F203" s="105">
        <v>43437</v>
      </c>
      <c r="G203" s="93">
        <v>2687.68</v>
      </c>
      <c r="H203" s="95">
        <v>-1.3617999999999999</v>
      </c>
      <c r="I203" s="93">
        <v>-3.6600000000000001E-2</v>
      </c>
      <c r="J203" s="94">
        <v>3.7370175512511112E-6</v>
      </c>
      <c r="K203" s="94">
        <f>I203/'סכום נכסי הקרן'!$C$42</f>
        <v>-5.2703711448001467E-10</v>
      </c>
    </row>
    <row r="204" spans="2:11" s="140" customFormat="1">
      <c r="B204" s="86" t="s">
        <v>2495</v>
      </c>
      <c r="C204" s="83" t="s">
        <v>2677</v>
      </c>
      <c r="D204" s="96" t="s">
        <v>1976</v>
      </c>
      <c r="E204" s="96" t="s">
        <v>180</v>
      </c>
      <c r="F204" s="105">
        <v>43276</v>
      </c>
      <c r="G204" s="93">
        <v>4232400</v>
      </c>
      <c r="H204" s="95">
        <v>-2.39</v>
      </c>
      <c r="I204" s="93">
        <v>-101.15259</v>
      </c>
      <c r="J204" s="94">
        <v>1.032811486842917E-2</v>
      </c>
      <c r="K204" s="94">
        <f>I204/'סכום נכסי הקרן'!$C$42</f>
        <v>-1.4565893211961746E-6</v>
      </c>
    </row>
    <row r="205" spans="2:11" s="140" customFormat="1">
      <c r="B205" s="86" t="s">
        <v>2495</v>
      </c>
      <c r="C205" s="83" t="s">
        <v>2678</v>
      </c>
      <c r="D205" s="96" t="s">
        <v>1976</v>
      </c>
      <c r="E205" s="96" t="s">
        <v>180</v>
      </c>
      <c r="F205" s="105">
        <v>43255</v>
      </c>
      <c r="G205" s="93">
        <v>11306984</v>
      </c>
      <c r="H205" s="95">
        <v>-4.37</v>
      </c>
      <c r="I205" s="93">
        <v>-494.12028999999995</v>
      </c>
      <c r="J205" s="94">
        <v>5.0451808638231933E-2</v>
      </c>
      <c r="K205" s="94">
        <f>I205/'סכום נכסי הקרן'!$C$42</f>
        <v>-7.115293219880547E-6</v>
      </c>
    </row>
    <row r="206" spans="2:11" s="140" customFormat="1">
      <c r="B206" s="86" t="s">
        <v>2495</v>
      </c>
      <c r="C206" s="83" t="s">
        <v>2679</v>
      </c>
      <c r="D206" s="96" t="s">
        <v>1976</v>
      </c>
      <c r="E206" s="96" t="s">
        <v>180</v>
      </c>
      <c r="F206" s="105">
        <v>43339</v>
      </c>
      <c r="G206" s="93">
        <v>534450</v>
      </c>
      <c r="H206" s="95">
        <v>-1.5999000000000001</v>
      </c>
      <c r="I206" s="93">
        <v>-8.5506499999999992</v>
      </c>
      <c r="J206" s="94">
        <v>8.7305817280342382E-4</v>
      </c>
      <c r="K206" s="94">
        <f>I206/'סכום נכסי הקרן'!$C$42</f>
        <v>-1.2312868587236441E-7</v>
      </c>
    </row>
    <row r="207" spans="2:11" s="140" customFormat="1">
      <c r="B207" s="86" t="s">
        <v>2495</v>
      </c>
      <c r="C207" s="83" t="s">
        <v>2680</v>
      </c>
      <c r="D207" s="96" t="s">
        <v>1976</v>
      </c>
      <c r="E207" s="96" t="s">
        <v>180</v>
      </c>
      <c r="F207" s="105">
        <v>43444</v>
      </c>
      <c r="G207" s="93">
        <v>9080</v>
      </c>
      <c r="H207" s="95">
        <v>-1.9892000000000001</v>
      </c>
      <c r="I207" s="93">
        <v>-0.18062</v>
      </c>
      <c r="J207" s="94">
        <v>1.8442079511119555E-5</v>
      </c>
      <c r="K207" s="94">
        <f>I207/'סכום נכסי הקרן'!$C$42</f>
        <v>-2.6009137600377116E-9</v>
      </c>
    </row>
    <row r="208" spans="2:11" s="140" customFormat="1">
      <c r="B208" s="86" t="s">
        <v>2495</v>
      </c>
      <c r="C208" s="83" t="s">
        <v>2681</v>
      </c>
      <c r="D208" s="96" t="s">
        <v>1976</v>
      </c>
      <c r="E208" s="96" t="s">
        <v>180</v>
      </c>
      <c r="F208" s="105">
        <v>43402</v>
      </c>
      <c r="G208" s="93">
        <v>130752</v>
      </c>
      <c r="H208" s="95">
        <v>-0.7177</v>
      </c>
      <c r="I208" s="93">
        <v>-0.93837999999999999</v>
      </c>
      <c r="J208" s="94">
        <v>9.5812637424672612E-5</v>
      </c>
      <c r="K208" s="94">
        <f>I208/'סכום נכסי הקרן'!$C$42</f>
        <v>-1.3512598018736507E-8</v>
      </c>
    </row>
    <row r="209" spans="2:11" s="140" customFormat="1">
      <c r="B209" s="86" t="s">
        <v>2495</v>
      </c>
      <c r="C209" s="83" t="s">
        <v>2682</v>
      </c>
      <c r="D209" s="96" t="s">
        <v>1976</v>
      </c>
      <c r="E209" s="96" t="s">
        <v>180</v>
      </c>
      <c r="F209" s="105">
        <v>43349</v>
      </c>
      <c r="G209" s="93">
        <v>197036</v>
      </c>
      <c r="H209" s="95">
        <v>-2.8843999999999999</v>
      </c>
      <c r="I209" s="93">
        <v>-5.6833500000000008</v>
      </c>
      <c r="J209" s="94">
        <v>5.8029449999734992E-4</v>
      </c>
      <c r="K209" s="94">
        <f>I209/'סכום נכסי הקרן'!$C$42</f>
        <v>-8.1839791928415072E-8</v>
      </c>
    </row>
    <row r="210" spans="2:11" s="140" customFormat="1">
      <c r="B210" s="86" t="s">
        <v>2495</v>
      </c>
      <c r="C210" s="83" t="s">
        <v>2673</v>
      </c>
      <c r="D210" s="96" t="s">
        <v>1976</v>
      </c>
      <c r="E210" s="96" t="s">
        <v>180</v>
      </c>
      <c r="F210" s="105">
        <v>43444</v>
      </c>
      <c r="G210" s="93">
        <v>138016</v>
      </c>
      <c r="H210" s="95">
        <v>-1.9893000000000001</v>
      </c>
      <c r="I210" s="93">
        <v>-2.7454899999999998</v>
      </c>
      <c r="J210" s="94">
        <v>2.8032634745312602E-4</v>
      </c>
      <c r="K210" s="94">
        <f>I210/'סכום נכסי הקרן'!$C$42</f>
        <v>-3.9534839547369818E-8</v>
      </c>
    </row>
    <row r="211" spans="2:11" s="140" customFormat="1">
      <c r="B211" s="86" t="s">
        <v>2495</v>
      </c>
      <c r="C211" s="83" t="s">
        <v>2683</v>
      </c>
      <c r="D211" s="96" t="s">
        <v>1976</v>
      </c>
      <c r="E211" s="96" t="s">
        <v>180</v>
      </c>
      <c r="F211" s="105">
        <v>43327</v>
      </c>
      <c r="G211" s="93">
        <v>2579.4699999999998</v>
      </c>
      <c r="H211" s="95">
        <v>-0.33460000000000001</v>
      </c>
      <c r="I211" s="93">
        <v>-8.6300000000000005E-3</v>
      </c>
      <c r="J211" s="94">
        <v>8.81160149379702E-7</v>
      </c>
      <c r="K211" s="94">
        <f>I211/'סכום נכסי הקרן'!$C$42</f>
        <v>-1.2427131961646247E-10</v>
      </c>
    </row>
    <row r="212" spans="2:11" s="140" customFormat="1">
      <c r="B212" s="86" t="s">
        <v>2495</v>
      </c>
      <c r="C212" s="83" t="s">
        <v>2684</v>
      </c>
      <c r="D212" s="96" t="s">
        <v>1976</v>
      </c>
      <c r="E212" s="96" t="s">
        <v>180</v>
      </c>
      <c r="F212" s="105">
        <v>43426</v>
      </c>
      <c r="G212" s="93">
        <v>91850000</v>
      </c>
      <c r="H212" s="95">
        <v>1.4235</v>
      </c>
      <c r="I212" s="93">
        <v>1307.5108400000001</v>
      </c>
      <c r="J212" s="94">
        <v>-0.13350248517844493</v>
      </c>
      <c r="K212" s="94">
        <f>I212/'סכום נכסי הקרן'!$C$42</f>
        <v>1.8828053012703283E-5</v>
      </c>
    </row>
    <row r="213" spans="2:11" s="140" customFormat="1">
      <c r="B213" s="86" t="s">
        <v>2495</v>
      </c>
      <c r="C213" s="83" t="s">
        <v>2685</v>
      </c>
      <c r="D213" s="96" t="s">
        <v>1976</v>
      </c>
      <c r="E213" s="96" t="s">
        <v>180</v>
      </c>
      <c r="F213" s="105">
        <v>43396</v>
      </c>
      <c r="G213" s="93">
        <v>25266.5</v>
      </c>
      <c r="H213" s="95">
        <v>-0.33090000000000003</v>
      </c>
      <c r="I213" s="93">
        <v>-8.3610000000000004E-2</v>
      </c>
      <c r="J213" s="94">
        <v>8.5369409142105312E-6</v>
      </c>
      <c r="K213" s="94">
        <f>I213/'סכום נכסי הקרן'!$C$42</f>
        <v>-1.2039774082424598E-9</v>
      </c>
    </row>
    <row r="214" spans="2:11" s="140" customFormat="1">
      <c r="B214" s="86" t="s">
        <v>2495</v>
      </c>
      <c r="C214" s="83" t="s">
        <v>2686</v>
      </c>
      <c r="D214" s="96" t="s">
        <v>1976</v>
      </c>
      <c r="E214" s="96" t="s">
        <v>180</v>
      </c>
      <c r="F214" s="105">
        <v>43423</v>
      </c>
      <c r="G214" s="93">
        <v>3637600</v>
      </c>
      <c r="H214" s="95">
        <v>0.61460000000000004</v>
      </c>
      <c r="I214" s="93">
        <v>22.357119999999998</v>
      </c>
      <c r="J214" s="94">
        <v>-2.2827581922247879E-3</v>
      </c>
      <c r="K214" s="94">
        <f>I214/'סכום נכסי הקרן'!$C$42</f>
        <v>3.2194076537932852E-7</v>
      </c>
    </row>
    <row r="215" spans="2:11" s="140" customFormat="1">
      <c r="B215" s="86" t="s">
        <v>2495</v>
      </c>
      <c r="C215" s="83" t="s">
        <v>2687</v>
      </c>
      <c r="D215" s="96" t="s">
        <v>1976</v>
      </c>
      <c r="E215" s="96" t="s">
        <v>180</v>
      </c>
      <c r="F215" s="105">
        <v>43326</v>
      </c>
      <c r="G215" s="93">
        <v>144484000</v>
      </c>
      <c r="H215" s="95">
        <v>-0.12</v>
      </c>
      <c r="I215" s="93">
        <v>-173.30957999999998</v>
      </c>
      <c r="J215" s="94">
        <v>1.7695654160108154E-2</v>
      </c>
      <c r="K215" s="94">
        <f>I215/'סכום נכסי הקרן'!$C$42</f>
        <v>-2.4956442883864275E-6</v>
      </c>
    </row>
    <row r="216" spans="2:11" s="140" customFormat="1">
      <c r="B216" s="86" t="s">
        <v>2495</v>
      </c>
      <c r="C216" s="83" t="s">
        <v>2688</v>
      </c>
      <c r="D216" s="96" t="s">
        <v>1976</v>
      </c>
      <c r="E216" s="96" t="s">
        <v>180</v>
      </c>
      <c r="F216" s="105">
        <v>43265</v>
      </c>
      <c r="G216" s="93">
        <v>105165</v>
      </c>
      <c r="H216" s="95">
        <v>-3.2658</v>
      </c>
      <c r="I216" s="93">
        <v>-3.43452</v>
      </c>
      <c r="J216" s="94">
        <v>3.5067927650609196E-4</v>
      </c>
      <c r="K216" s="94">
        <f>I216/'סכום נכסי הקרן'!$C$42</f>
        <v>-4.945681722469672E-8</v>
      </c>
    </row>
    <row r="217" spans="2:11" s="140" customFormat="1">
      <c r="B217" s="86" t="s">
        <v>2495</v>
      </c>
      <c r="C217" s="83" t="s">
        <v>2689</v>
      </c>
      <c r="D217" s="96" t="s">
        <v>1976</v>
      </c>
      <c r="E217" s="96" t="s">
        <v>180</v>
      </c>
      <c r="F217" s="105">
        <v>43298</v>
      </c>
      <c r="G217" s="93">
        <v>236080</v>
      </c>
      <c r="H217" s="95">
        <v>1.8997999999999999</v>
      </c>
      <c r="I217" s="93">
        <v>4.4850000000000003</v>
      </c>
      <c r="J217" s="94">
        <v>-4.5793780648527966E-4</v>
      </c>
      <c r="K217" s="94">
        <f>I217/'סכום נכסי הקרן'!$C$42</f>
        <v>6.4583646405542783E-8</v>
      </c>
    </row>
    <row r="218" spans="2:11" s="140" customFormat="1">
      <c r="B218" s="86" t="s">
        <v>2495</v>
      </c>
      <c r="C218" s="83" t="s">
        <v>2690</v>
      </c>
      <c r="D218" s="96" t="s">
        <v>1976</v>
      </c>
      <c r="E218" s="96" t="s">
        <v>180</v>
      </c>
      <c r="F218" s="105">
        <v>43458</v>
      </c>
      <c r="G218" s="93">
        <v>1498200</v>
      </c>
      <c r="H218" s="95">
        <v>3.1305999999999998</v>
      </c>
      <c r="I218" s="93">
        <v>46.902360000000002</v>
      </c>
      <c r="J218" s="94">
        <v>-4.7889328556037728E-3</v>
      </c>
      <c r="K218" s="94">
        <f>I218/'סכום נכסי הקרן'!$C$42</f>
        <v>6.7539028624871211E-7</v>
      </c>
    </row>
    <row r="219" spans="2:11" s="140" customFormat="1">
      <c r="B219" s="86" t="s">
        <v>2495</v>
      </c>
      <c r="C219" s="83" t="s">
        <v>2691</v>
      </c>
      <c r="D219" s="96" t="s">
        <v>1976</v>
      </c>
      <c r="E219" s="96" t="s">
        <v>180</v>
      </c>
      <c r="F219" s="105">
        <v>43249</v>
      </c>
      <c r="G219" s="93">
        <v>104820000</v>
      </c>
      <c r="H219" s="95">
        <v>-3.5575999999999999</v>
      </c>
      <c r="I219" s="93">
        <v>-3729.0346099999997</v>
      </c>
      <c r="J219" s="94">
        <v>0.38075048597794647</v>
      </c>
      <c r="K219" s="94">
        <f>I219/'סכום נכסי הקרן'!$C$42</f>
        <v>-5.3697804389358105E-5</v>
      </c>
    </row>
    <row r="220" spans="2:11" s="140" customFormat="1">
      <c r="B220" s="86" t="s">
        <v>2495</v>
      </c>
      <c r="C220" s="83" t="s">
        <v>2692</v>
      </c>
      <c r="D220" s="96" t="s">
        <v>1976</v>
      </c>
      <c r="E220" s="96" t="s">
        <v>180</v>
      </c>
      <c r="F220" s="105">
        <v>43327</v>
      </c>
      <c r="G220" s="93">
        <v>15046920</v>
      </c>
      <c r="H220" s="95">
        <v>-0.33460000000000001</v>
      </c>
      <c r="I220" s="93">
        <v>-50.347519999999996</v>
      </c>
      <c r="J220" s="94">
        <v>5.1406985219116484E-3</v>
      </c>
      <c r="K220" s="94">
        <f>I220/'סכום נכסי הקרן'!$C$42</f>
        <v>-7.2500031863455805E-7</v>
      </c>
    </row>
    <row r="221" spans="2:11" s="140" customFormat="1">
      <c r="B221" s="86" t="s">
        <v>2495</v>
      </c>
      <c r="C221" s="83" t="s">
        <v>2693</v>
      </c>
      <c r="D221" s="96" t="s">
        <v>1976</v>
      </c>
      <c r="E221" s="96" t="s">
        <v>180</v>
      </c>
      <c r="F221" s="105">
        <v>43342</v>
      </c>
      <c r="G221" s="93">
        <v>105990</v>
      </c>
      <c r="H221" s="95">
        <v>-2.2784</v>
      </c>
      <c r="I221" s="93">
        <v>-2.4148400000000003</v>
      </c>
      <c r="J221" s="94">
        <v>2.4656555911101733E-4</v>
      </c>
      <c r="K221" s="94">
        <f>I221/'סכום נכסי הקרן'!$C$42</f>
        <v>-3.4773505615598872E-8</v>
      </c>
    </row>
    <row r="222" spans="2:11" s="140" customFormat="1">
      <c r="B222" s="86" t="s">
        <v>2495</v>
      </c>
      <c r="C222" s="83" t="s">
        <v>2694</v>
      </c>
      <c r="D222" s="96" t="s">
        <v>1976</v>
      </c>
      <c r="E222" s="96" t="s">
        <v>180</v>
      </c>
      <c r="F222" s="105">
        <v>43269</v>
      </c>
      <c r="G222" s="93">
        <v>212430</v>
      </c>
      <c r="H222" s="95">
        <v>-2.2452999999999999</v>
      </c>
      <c r="I222" s="93">
        <v>-4.7697799999999999</v>
      </c>
      <c r="J222" s="94">
        <v>4.8701507037176298E-4</v>
      </c>
      <c r="K222" s="94">
        <f>I222/'סכום נכסי הקרן'!$C$42</f>
        <v>-6.8684455953674439E-8</v>
      </c>
    </row>
    <row r="223" spans="2:11" s="140" customFormat="1">
      <c r="B223" s="86" t="s">
        <v>2495</v>
      </c>
      <c r="C223" s="83" t="s">
        <v>2695</v>
      </c>
      <c r="D223" s="96" t="s">
        <v>1976</v>
      </c>
      <c r="E223" s="96" t="s">
        <v>180</v>
      </c>
      <c r="F223" s="105">
        <v>43458</v>
      </c>
      <c r="G223" s="93">
        <v>7264000</v>
      </c>
      <c r="H223" s="95">
        <v>-3.0676999999999999</v>
      </c>
      <c r="I223" s="93">
        <v>-222.83507999999998</v>
      </c>
      <c r="J223" s="94">
        <v>2.2752420901487578E-2</v>
      </c>
      <c r="K223" s="94">
        <f>I223/'סכום נכסי הקרן'!$C$42</f>
        <v>-3.208807583828503E-6</v>
      </c>
    </row>
    <row r="224" spans="2:11" s="140" customFormat="1">
      <c r="B224" s="86" t="s">
        <v>2495</v>
      </c>
      <c r="C224" s="83" t="s">
        <v>2696</v>
      </c>
      <c r="D224" s="96" t="s">
        <v>1976</v>
      </c>
      <c r="E224" s="96" t="s">
        <v>182</v>
      </c>
      <c r="F224" s="105">
        <v>43488</v>
      </c>
      <c r="G224" s="93">
        <v>407820</v>
      </c>
      <c r="H224" s="95">
        <v>-2.7115999999999998</v>
      </c>
      <c r="I224" s="93">
        <v>-11.058549999999999</v>
      </c>
      <c r="J224" s="94">
        <v>1.1291255585078681E-3</v>
      </c>
      <c r="K224" s="94">
        <f>I224/'סכום נכסי הקרן'!$C$42</f>
        <v>-1.5924224815117393E-7</v>
      </c>
    </row>
    <row r="225" spans="2:11" s="140" customFormat="1">
      <c r="B225" s="86" t="s">
        <v>2495</v>
      </c>
      <c r="C225" s="83" t="s">
        <v>2697</v>
      </c>
      <c r="D225" s="96" t="s">
        <v>1976</v>
      </c>
      <c r="E225" s="96" t="s">
        <v>180</v>
      </c>
      <c r="F225" s="105">
        <v>43271</v>
      </c>
      <c r="G225" s="93">
        <v>12029880</v>
      </c>
      <c r="H225" s="95">
        <v>-2.0798999999999999</v>
      </c>
      <c r="I225" s="93">
        <v>-250.20717999999999</v>
      </c>
      <c r="J225" s="94">
        <v>2.5547230139591419E-2</v>
      </c>
      <c r="K225" s="94">
        <f>I225/'סכום נכסי הקרן'!$C$42</f>
        <v>-3.6029636658300994E-6</v>
      </c>
    </row>
    <row r="226" spans="2:11" s="140" customFormat="1">
      <c r="B226" s="86" t="s">
        <v>2495</v>
      </c>
      <c r="C226" s="83" t="s">
        <v>2698</v>
      </c>
      <c r="D226" s="96" t="s">
        <v>1976</v>
      </c>
      <c r="E226" s="96" t="s">
        <v>180</v>
      </c>
      <c r="F226" s="105">
        <v>43307</v>
      </c>
      <c r="G226" s="93">
        <v>1063590</v>
      </c>
      <c r="H226" s="95">
        <v>-1.7201</v>
      </c>
      <c r="I226" s="93">
        <v>-18.295120000000001</v>
      </c>
      <c r="J226" s="94">
        <v>1.8680105066187223E-3</v>
      </c>
      <c r="K226" s="94">
        <f>I226/'סכום נכסי הקרן'!$C$42</f>
        <v>-2.6344828562474336E-7</v>
      </c>
    </row>
    <row r="227" spans="2:11" s="140" customFormat="1">
      <c r="B227" s="86" t="s">
        <v>2495</v>
      </c>
      <c r="C227" s="83" t="s">
        <v>2699</v>
      </c>
      <c r="D227" s="96" t="s">
        <v>1976</v>
      </c>
      <c r="E227" s="96" t="s">
        <v>180</v>
      </c>
      <c r="F227" s="105">
        <v>43452</v>
      </c>
      <c r="G227" s="93">
        <v>41768000</v>
      </c>
      <c r="H227" s="95">
        <v>-2.7905000000000002</v>
      </c>
      <c r="I227" s="93">
        <v>-1165.52748</v>
      </c>
      <c r="J227" s="94">
        <v>0.11900537292965788</v>
      </c>
      <c r="K227" s="94">
        <f>I227/'סכום נכסי הקרן'!$C$42</f>
        <v>-1.6783503822578223E-5</v>
      </c>
    </row>
    <row r="228" spans="2:11" s="140" customFormat="1">
      <c r="B228" s="86" t="s">
        <v>2495</v>
      </c>
      <c r="C228" s="83" t="s">
        <v>2700</v>
      </c>
      <c r="D228" s="96" t="s">
        <v>1976</v>
      </c>
      <c r="E228" s="96" t="s">
        <v>180</v>
      </c>
      <c r="F228" s="105">
        <v>43397</v>
      </c>
      <c r="G228" s="93">
        <v>72410000</v>
      </c>
      <c r="H228" s="95">
        <v>6.6E-3</v>
      </c>
      <c r="I228" s="93">
        <v>4.7486499999999996</v>
      </c>
      <c r="J228" s="94">
        <v>-4.8485760641389582E-4</v>
      </c>
      <c r="K228" s="94">
        <f>I228/'סכום נכסי הקרן'!$C$42</f>
        <v>6.8380185619549772E-8</v>
      </c>
    </row>
    <row r="229" spans="2:11" s="140" customFormat="1">
      <c r="B229" s="86" t="s">
        <v>2495</v>
      </c>
      <c r="C229" s="83" t="s">
        <v>2701</v>
      </c>
      <c r="D229" s="96" t="s">
        <v>1976</v>
      </c>
      <c r="E229" s="96" t="s">
        <v>180</v>
      </c>
      <c r="F229" s="105">
        <v>43284</v>
      </c>
      <c r="G229" s="93">
        <v>1997.6</v>
      </c>
      <c r="H229" s="95">
        <v>1.3956999999999999</v>
      </c>
      <c r="I229" s="93">
        <v>2.7879999999999999E-2</v>
      </c>
      <c r="J229" s="94">
        <v>-2.8466680144502997E-6</v>
      </c>
      <c r="K229" s="94">
        <f>I229/'סכום נכסי הקרן'!$C$42</f>
        <v>4.0146980195909311E-10</v>
      </c>
    </row>
    <row r="230" spans="2:11" s="140" customFormat="1">
      <c r="B230" s="86" t="s">
        <v>2495</v>
      </c>
      <c r="C230" s="83" t="s">
        <v>2702</v>
      </c>
      <c r="D230" s="96" t="s">
        <v>1976</v>
      </c>
      <c r="E230" s="96" t="s">
        <v>180</v>
      </c>
      <c r="F230" s="105">
        <v>43486</v>
      </c>
      <c r="G230" s="93">
        <v>1467720</v>
      </c>
      <c r="H230" s="95">
        <v>1.1191</v>
      </c>
      <c r="I230" s="93">
        <v>16.425900000000002</v>
      </c>
      <c r="J230" s="94">
        <v>-1.6771550982266567E-3</v>
      </c>
      <c r="K230" s="94">
        <f>I230/'סכום נכסי הקרן'!$C$42</f>
        <v>2.3653166499282171E-7</v>
      </c>
    </row>
    <row r="231" spans="2:11" s="140" customFormat="1">
      <c r="B231" s="86" t="s">
        <v>2495</v>
      </c>
      <c r="C231" s="83" t="s">
        <v>2504</v>
      </c>
      <c r="D231" s="96" t="s">
        <v>1976</v>
      </c>
      <c r="E231" s="96" t="s">
        <v>180</v>
      </c>
      <c r="F231" s="105">
        <v>43444</v>
      </c>
      <c r="G231" s="93">
        <v>690.08</v>
      </c>
      <c r="H231" s="95">
        <v>-1.9896</v>
      </c>
      <c r="I231" s="93">
        <v>-1.3730000000000001E-2</v>
      </c>
      <c r="J231" s="94">
        <v>1.4018921032425618E-6</v>
      </c>
      <c r="K231" s="94">
        <f>I231/'סכום נכסי הקרן'!$C$42</f>
        <v>-1.9771091753580879E-10</v>
      </c>
    </row>
    <row r="232" spans="2:11" s="140" customFormat="1">
      <c r="B232" s="86" t="s">
        <v>2495</v>
      </c>
      <c r="C232" s="83" t="s">
        <v>2703</v>
      </c>
      <c r="D232" s="96" t="s">
        <v>1976</v>
      </c>
      <c r="E232" s="96" t="s">
        <v>180</v>
      </c>
      <c r="F232" s="105">
        <v>43376</v>
      </c>
      <c r="G232" s="93">
        <v>89830000</v>
      </c>
      <c r="H232" s="95">
        <v>-1.0556000000000001</v>
      </c>
      <c r="I232" s="93">
        <v>-948.26549</v>
      </c>
      <c r="J232" s="94">
        <v>9.6821988507533749E-2</v>
      </c>
      <c r="K232" s="94">
        <f>I232/'סכום נכסי הקרן'!$C$42</f>
        <v>-1.3654948295370961E-5</v>
      </c>
    </row>
    <row r="233" spans="2:11" s="140" customFormat="1">
      <c r="B233" s="86" t="s">
        <v>2495</v>
      </c>
      <c r="C233" s="83" t="s">
        <v>2704</v>
      </c>
      <c r="D233" s="96" t="s">
        <v>1976</v>
      </c>
      <c r="E233" s="96" t="s">
        <v>180</v>
      </c>
      <c r="F233" s="105">
        <v>43419</v>
      </c>
      <c r="G233" s="93">
        <v>72498000</v>
      </c>
      <c r="H233" s="95">
        <v>0.27989999999999998</v>
      </c>
      <c r="I233" s="93">
        <v>202.91476999999998</v>
      </c>
      <c r="J233" s="94">
        <v>-2.0718471499947606E-2</v>
      </c>
      <c r="K233" s="94">
        <f>I233/'סכום נכסי הקרן'!$C$42</f>
        <v>2.921956690332673E-6</v>
      </c>
    </row>
    <row r="234" spans="2:11" s="140" customFormat="1">
      <c r="B234" s="86" t="s">
        <v>2495</v>
      </c>
      <c r="C234" s="83" t="s">
        <v>2705</v>
      </c>
      <c r="D234" s="96" t="s">
        <v>1976</v>
      </c>
      <c r="E234" s="96" t="s">
        <v>180</v>
      </c>
      <c r="F234" s="105">
        <v>43360</v>
      </c>
      <c r="G234" s="93">
        <v>17124880</v>
      </c>
      <c r="H234" s="95">
        <v>2.6402000000000001</v>
      </c>
      <c r="I234" s="93">
        <v>452.12476000000004</v>
      </c>
      <c r="J234" s="94">
        <v>-4.6163884247956186E-2</v>
      </c>
      <c r="K234" s="94">
        <f>I234/'סכום נכסי הקרן'!$C$42</f>
        <v>6.5105608987805784E-6</v>
      </c>
    </row>
    <row r="235" spans="2:11" s="140" customFormat="1">
      <c r="B235" s="86" t="s">
        <v>2495</v>
      </c>
      <c r="C235" s="83" t="s">
        <v>2706</v>
      </c>
      <c r="D235" s="96" t="s">
        <v>1976</v>
      </c>
      <c r="E235" s="96" t="s">
        <v>180</v>
      </c>
      <c r="F235" s="105">
        <v>43388</v>
      </c>
      <c r="G235" s="93">
        <v>108960</v>
      </c>
      <c r="H235" s="95">
        <v>1.5226999999999999</v>
      </c>
      <c r="I235" s="93">
        <v>1.6591500000000001</v>
      </c>
      <c r="J235" s="94">
        <v>-1.6940635710814976E-4</v>
      </c>
      <c r="K235" s="94">
        <f>I235/'סכום נכסי הקרן'!$C$42</f>
        <v>2.3891629193702635E-8</v>
      </c>
    </row>
    <row r="236" spans="2:11" s="140" customFormat="1">
      <c r="B236" s="86" t="s">
        <v>2495</v>
      </c>
      <c r="C236" s="83" t="s">
        <v>2707</v>
      </c>
      <c r="D236" s="96" t="s">
        <v>1976</v>
      </c>
      <c r="E236" s="96" t="s">
        <v>180</v>
      </c>
      <c r="F236" s="105">
        <v>43458</v>
      </c>
      <c r="G236" s="93">
        <v>3745500</v>
      </c>
      <c r="H236" s="95">
        <v>3.1305999999999998</v>
      </c>
      <c r="I236" s="93">
        <v>117.25588999999999</v>
      </c>
      <c r="J236" s="94">
        <v>-1.1972331117966382E-2</v>
      </c>
      <c r="K236" s="94">
        <f>I236/'סכום נכסי הקרן'!$C$42</f>
        <v>1.6884755716225684E-6</v>
      </c>
    </row>
    <row r="237" spans="2:11" s="140" customFormat="1">
      <c r="B237" s="86" t="s">
        <v>2495</v>
      </c>
      <c r="C237" s="83" t="s">
        <v>2708</v>
      </c>
      <c r="D237" s="96" t="s">
        <v>1976</v>
      </c>
      <c r="E237" s="96" t="s">
        <v>180</v>
      </c>
      <c r="F237" s="105">
        <v>43395</v>
      </c>
      <c r="G237" s="93">
        <v>4488750</v>
      </c>
      <c r="H237" s="95">
        <v>-0.85419999999999996</v>
      </c>
      <c r="I237" s="93">
        <v>-38.342489999999998</v>
      </c>
      <c r="J237" s="94">
        <v>3.9149332811112079E-3</v>
      </c>
      <c r="K237" s="94">
        <f>I237/'סכום נכסי הקרן'!$C$42</f>
        <v>-5.5212883310324639E-7</v>
      </c>
    </row>
    <row r="238" spans="2:11" s="140" customFormat="1">
      <c r="B238" s="86" t="s">
        <v>2495</v>
      </c>
      <c r="C238" s="83" t="s">
        <v>2709</v>
      </c>
      <c r="D238" s="96" t="s">
        <v>1976</v>
      </c>
      <c r="E238" s="96" t="s">
        <v>180</v>
      </c>
      <c r="F238" s="105">
        <v>43500</v>
      </c>
      <c r="G238" s="93">
        <v>2150880</v>
      </c>
      <c r="H238" s="95">
        <v>-0.93559999999999999</v>
      </c>
      <c r="I238" s="93">
        <v>-20.122700000000002</v>
      </c>
      <c r="J238" s="94">
        <v>2.0546142917639548E-3</v>
      </c>
      <c r="K238" s="94">
        <f>I238/'סכום נכסי הקרן'!$C$42</f>
        <v>-2.8976529353953532E-7</v>
      </c>
    </row>
    <row r="239" spans="2:11" s="140" customFormat="1">
      <c r="B239" s="86" t="s">
        <v>2495</v>
      </c>
      <c r="C239" s="83" t="s">
        <v>2710</v>
      </c>
      <c r="D239" s="96" t="s">
        <v>1976</v>
      </c>
      <c r="E239" s="96" t="s">
        <v>180</v>
      </c>
      <c r="F239" s="105">
        <v>43423</v>
      </c>
      <c r="G239" s="93">
        <v>181880</v>
      </c>
      <c r="H239" s="95">
        <v>0.61460000000000004</v>
      </c>
      <c r="I239" s="93">
        <v>1.1178599999999999</v>
      </c>
      <c r="J239" s="94">
        <v>-1.141383180284581E-4</v>
      </c>
      <c r="K239" s="94">
        <f>I239/'סכום נכסי הקרן'!$C$42</f>
        <v>1.609709586865107E-8</v>
      </c>
    </row>
    <row r="240" spans="2:11" s="140" customFormat="1">
      <c r="B240" s="86" t="s">
        <v>2495</v>
      </c>
      <c r="C240" s="83" t="s">
        <v>2711</v>
      </c>
      <c r="D240" s="96" t="s">
        <v>1976</v>
      </c>
      <c r="E240" s="96" t="s">
        <v>180</v>
      </c>
      <c r="F240" s="105">
        <v>43314</v>
      </c>
      <c r="G240" s="93">
        <v>150822000</v>
      </c>
      <c r="H240" s="95">
        <v>-0.3004</v>
      </c>
      <c r="I240" s="93">
        <v>-452.99824000000001</v>
      </c>
      <c r="J240" s="94">
        <v>4.6253070316007193E-2</v>
      </c>
      <c r="K240" s="94">
        <f>I240/'סכום נכסי הקרן'!$C$42</f>
        <v>-6.5231389419159882E-6</v>
      </c>
    </row>
    <row r="241" spans="2:11" s="140" customFormat="1">
      <c r="B241" s="86" t="s">
        <v>2495</v>
      </c>
      <c r="C241" s="83" t="s">
        <v>2712</v>
      </c>
      <c r="D241" s="96" t="s">
        <v>1976</v>
      </c>
      <c r="E241" s="96" t="s">
        <v>182</v>
      </c>
      <c r="F241" s="105">
        <v>43423</v>
      </c>
      <c r="G241" s="93">
        <v>42380000</v>
      </c>
      <c r="H241" s="95">
        <v>3.6755</v>
      </c>
      <c r="I241" s="93">
        <v>1557.66976</v>
      </c>
      <c r="J241" s="94">
        <v>-0.15904478776429251</v>
      </c>
      <c r="K241" s="94">
        <f>I241/'סכום נכסי הקרן'!$C$42</f>
        <v>2.2430321738338168E-5</v>
      </c>
    </row>
    <row r="242" spans="2:11" s="140" customFormat="1">
      <c r="B242" s="86" t="s">
        <v>2495</v>
      </c>
      <c r="C242" s="83" t="s">
        <v>2713</v>
      </c>
      <c r="D242" s="96" t="s">
        <v>1976</v>
      </c>
      <c r="E242" s="96" t="s">
        <v>180</v>
      </c>
      <c r="F242" s="105">
        <v>43473</v>
      </c>
      <c r="G242" s="93">
        <v>36601</v>
      </c>
      <c r="H242" s="95">
        <v>1.0945</v>
      </c>
      <c r="I242" s="93">
        <v>0.40061000000000002</v>
      </c>
      <c r="J242" s="94">
        <v>-4.0904005497451032E-5</v>
      </c>
      <c r="K242" s="94">
        <f>I242/'סכום נכסי הקרן'!$C$42</f>
        <v>5.7687524161704561E-9</v>
      </c>
    </row>
    <row r="243" spans="2:11" s="140" customFormat="1">
      <c r="B243" s="86" t="s">
        <v>2495</v>
      </c>
      <c r="C243" s="83" t="s">
        <v>2714</v>
      </c>
      <c r="D243" s="96" t="s">
        <v>1976</v>
      </c>
      <c r="E243" s="96" t="s">
        <v>180</v>
      </c>
      <c r="F243" s="105">
        <v>43269</v>
      </c>
      <c r="G243" s="93">
        <v>8830000</v>
      </c>
      <c r="H243" s="95">
        <v>-2.3073000000000001</v>
      </c>
      <c r="I243" s="93">
        <v>-203.73554000000001</v>
      </c>
      <c r="J243" s="94">
        <v>2.0802275650098984E-2</v>
      </c>
      <c r="K243" s="94">
        <f>I243/'סכום נכסי הקרן'!$C$42</f>
        <v>-2.9337757136237052E-6</v>
      </c>
    </row>
    <row r="244" spans="2:11" s="140" customFormat="1">
      <c r="B244" s="86" t="s">
        <v>2495</v>
      </c>
      <c r="C244" s="83" t="s">
        <v>2715</v>
      </c>
      <c r="D244" s="96" t="s">
        <v>1976</v>
      </c>
      <c r="E244" s="96" t="s">
        <v>180</v>
      </c>
      <c r="F244" s="105">
        <v>43299</v>
      </c>
      <c r="G244" s="93">
        <v>709660</v>
      </c>
      <c r="H244" s="95">
        <v>-1.6476</v>
      </c>
      <c r="I244" s="93">
        <v>-11.69256</v>
      </c>
      <c r="J244" s="94">
        <v>1.1938607087173959E-3</v>
      </c>
      <c r="K244" s="94">
        <f>I244/'סכום נכסי הקרן'!$C$42</f>
        <v>-1.6837194216624154E-7</v>
      </c>
    </row>
    <row r="245" spans="2:11" s="140" customFormat="1">
      <c r="B245" s="86" t="s">
        <v>2495</v>
      </c>
      <c r="C245" s="83" t="s">
        <v>2716</v>
      </c>
      <c r="D245" s="96" t="s">
        <v>1976</v>
      </c>
      <c r="E245" s="96" t="s">
        <v>180</v>
      </c>
      <c r="F245" s="105">
        <v>43500</v>
      </c>
      <c r="G245" s="93">
        <v>53931000</v>
      </c>
      <c r="H245" s="95">
        <v>-0.6381</v>
      </c>
      <c r="I245" s="93">
        <v>-344.13171</v>
      </c>
      <c r="J245" s="94">
        <v>3.5137328967542555E-2</v>
      </c>
      <c r="K245" s="94">
        <f>I245/'סכום נכסי הקרן'!$C$42</f>
        <v>-4.9554694928817817E-6</v>
      </c>
    </row>
    <row r="246" spans="2:11" s="140" customFormat="1">
      <c r="B246" s="86" t="s">
        <v>2495</v>
      </c>
      <c r="C246" s="83" t="s">
        <v>2717</v>
      </c>
      <c r="D246" s="96" t="s">
        <v>1976</v>
      </c>
      <c r="E246" s="96" t="s">
        <v>180</v>
      </c>
      <c r="F246" s="105">
        <v>43360</v>
      </c>
      <c r="G246" s="93">
        <v>1489120</v>
      </c>
      <c r="H246" s="95">
        <v>2.6291000000000002</v>
      </c>
      <c r="I246" s="93">
        <v>39.151150000000001</v>
      </c>
      <c r="J246" s="94">
        <v>-3.9975009481329222E-3</v>
      </c>
      <c r="K246" s="94">
        <f>I246/'סכום נכסי הקרן'!$C$42</f>
        <v>5.637734733490226E-7</v>
      </c>
    </row>
    <row r="247" spans="2:11" s="140" customFormat="1">
      <c r="B247" s="86" t="s">
        <v>2495</v>
      </c>
      <c r="C247" s="83" t="s">
        <v>2718</v>
      </c>
      <c r="D247" s="96" t="s">
        <v>1976</v>
      </c>
      <c r="E247" s="96" t="s">
        <v>180</v>
      </c>
      <c r="F247" s="105">
        <v>43271</v>
      </c>
      <c r="G247" s="93">
        <v>2830560</v>
      </c>
      <c r="H247" s="95">
        <v>-2.0798999999999999</v>
      </c>
      <c r="I247" s="93">
        <v>-58.872279999999996</v>
      </c>
      <c r="J247" s="94">
        <v>6.0111132142669334E-3</v>
      </c>
      <c r="K247" s="94">
        <f>I247/'סכום נכסי הקרן'!$C$42</f>
        <v>-8.4775619054807316E-7</v>
      </c>
    </row>
    <row r="248" spans="2:11" s="140" customFormat="1">
      <c r="B248" s="86" t="s">
        <v>2495</v>
      </c>
      <c r="C248" s="83" t="s">
        <v>2719</v>
      </c>
      <c r="D248" s="96" t="s">
        <v>1976</v>
      </c>
      <c r="E248" s="96" t="s">
        <v>180</v>
      </c>
      <c r="F248" s="105">
        <v>43396</v>
      </c>
      <c r="G248" s="93">
        <v>32485500</v>
      </c>
      <c r="H248" s="95">
        <v>-0.33090000000000003</v>
      </c>
      <c r="I248" s="93">
        <v>-107.49234</v>
      </c>
      <c r="J248" s="94">
        <v>1.097543063401781E-2</v>
      </c>
      <c r="K248" s="94">
        <f>I248/'סכום נכסי הקרן'!$C$42</f>
        <v>-1.5478812213744443E-6</v>
      </c>
    </row>
    <row r="249" spans="2:11" s="140" customFormat="1">
      <c r="B249" s="86" t="s">
        <v>2495</v>
      </c>
      <c r="C249" s="83" t="s">
        <v>2720</v>
      </c>
      <c r="D249" s="96" t="s">
        <v>1976</v>
      </c>
      <c r="E249" s="96" t="s">
        <v>180</v>
      </c>
      <c r="F249" s="105">
        <v>43299</v>
      </c>
      <c r="G249" s="93">
        <v>177415</v>
      </c>
      <c r="H249" s="95">
        <v>-1.6476</v>
      </c>
      <c r="I249" s="93">
        <v>-2.9231400000000001</v>
      </c>
      <c r="J249" s="94">
        <v>2.9846517717934897E-4</v>
      </c>
      <c r="K249" s="94">
        <f>I249/'סכום נכסי הקרן'!$C$42</f>
        <v>-4.2092985541560385E-8</v>
      </c>
    </row>
    <row r="250" spans="2:11" s="140" customFormat="1">
      <c r="B250" s="86" t="s">
        <v>2495</v>
      </c>
      <c r="C250" s="83" t="s">
        <v>2721</v>
      </c>
      <c r="D250" s="96" t="s">
        <v>1976</v>
      </c>
      <c r="E250" s="96" t="s">
        <v>180</v>
      </c>
      <c r="F250" s="105">
        <v>43269</v>
      </c>
      <c r="G250" s="93">
        <v>31788000</v>
      </c>
      <c r="H250" s="95">
        <v>-2.3073000000000001</v>
      </c>
      <c r="I250" s="93">
        <v>-733.44795999999997</v>
      </c>
      <c r="J250" s="94">
        <v>7.4888193974025213E-2</v>
      </c>
      <c r="K250" s="94">
        <f>I250/'סכום נכסי הקרן'!$C$42</f>
        <v>-1.0561592799444077E-5</v>
      </c>
    </row>
    <row r="251" spans="2:11" s="140" customFormat="1">
      <c r="B251" s="86" t="s">
        <v>2495</v>
      </c>
      <c r="C251" s="83" t="s">
        <v>2722</v>
      </c>
      <c r="D251" s="96" t="s">
        <v>1976</v>
      </c>
      <c r="E251" s="96" t="s">
        <v>180</v>
      </c>
      <c r="F251" s="105">
        <v>43314</v>
      </c>
      <c r="G251" s="93">
        <v>1795500</v>
      </c>
      <c r="H251" s="95">
        <v>-0.3004</v>
      </c>
      <c r="I251" s="93">
        <v>-5.3928400000000005</v>
      </c>
      <c r="J251" s="94">
        <v>5.5063217844505583E-4</v>
      </c>
      <c r="K251" s="94">
        <f>I251/'סכום נכסי הקרן'!$C$42</f>
        <v>-7.7656470832032856E-8</v>
      </c>
    </row>
    <row r="252" spans="2:11" s="140" customFormat="1">
      <c r="B252" s="86" t="s">
        <v>2495</v>
      </c>
      <c r="C252" s="83" t="s">
        <v>2723</v>
      </c>
      <c r="D252" s="96" t="s">
        <v>1976</v>
      </c>
      <c r="E252" s="96" t="s">
        <v>180</v>
      </c>
      <c r="F252" s="105">
        <v>43255</v>
      </c>
      <c r="G252" s="93">
        <v>16474900</v>
      </c>
      <c r="H252" s="95">
        <v>-4.37</v>
      </c>
      <c r="I252" s="93">
        <v>-719.96055000000001</v>
      </c>
      <c r="J252" s="94">
        <v>7.3511071354054727E-2</v>
      </c>
      <c r="K252" s="94">
        <f>I252/'סכום נכסי הקרן'!$C$42</f>
        <v>-1.0367375158782631E-5</v>
      </c>
    </row>
    <row r="253" spans="2:11" s="140" customFormat="1">
      <c r="B253" s="86" t="s">
        <v>2495</v>
      </c>
      <c r="C253" s="83" t="s">
        <v>2724</v>
      </c>
      <c r="D253" s="96" t="s">
        <v>1976</v>
      </c>
      <c r="E253" s="96" t="s">
        <v>180</v>
      </c>
      <c r="F253" s="105">
        <v>43493</v>
      </c>
      <c r="G253" s="93">
        <v>23692.5</v>
      </c>
      <c r="H253" s="95">
        <v>0.68489999999999995</v>
      </c>
      <c r="I253" s="93">
        <v>0.16228000000000001</v>
      </c>
      <c r="J253" s="94">
        <v>-1.656948656330684E-5</v>
      </c>
      <c r="K253" s="94">
        <f>I253/'סכום נכסי הקרן'!$C$42</f>
        <v>2.3368192059512783E-9</v>
      </c>
    </row>
    <row r="254" spans="2:11" s="140" customFormat="1">
      <c r="B254" s="86" t="s">
        <v>2495</v>
      </c>
      <c r="C254" s="83" t="s">
        <v>2725</v>
      </c>
      <c r="D254" s="96" t="s">
        <v>1976</v>
      </c>
      <c r="E254" s="96" t="s">
        <v>180</v>
      </c>
      <c r="F254" s="105">
        <v>43458</v>
      </c>
      <c r="G254" s="93">
        <v>14528</v>
      </c>
      <c r="H254" s="95">
        <v>-3.1535000000000002</v>
      </c>
      <c r="I254" s="93">
        <v>-0.45813999999999999</v>
      </c>
      <c r="J254" s="94">
        <v>4.6778066145633443E-5</v>
      </c>
      <c r="K254" s="94">
        <f>I254/'סכום נכסי הקרן'!$C$42</f>
        <v>-6.5971798805430028E-9</v>
      </c>
    </row>
    <row r="255" spans="2:11" s="140" customFormat="1">
      <c r="B255" s="86" t="s">
        <v>2495</v>
      </c>
      <c r="C255" s="83" t="s">
        <v>2565</v>
      </c>
      <c r="D255" s="96" t="s">
        <v>1976</v>
      </c>
      <c r="E255" s="96" t="s">
        <v>180</v>
      </c>
      <c r="F255" s="105">
        <v>43396</v>
      </c>
      <c r="G255" s="93">
        <v>3609500</v>
      </c>
      <c r="H255" s="95">
        <v>-0.33090000000000003</v>
      </c>
      <c r="I255" s="93">
        <v>-11.94359</v>
      </c>
      <c r="J255" s="94">
        <v>1.2194919523209635E-3</v>
      </c>
      <c r="K255" s="94">
        <f>I255/'סכום נכסי הקרן'!$C$42</f>
        <v>-1.7198675437520105E-7</v>
      </c>
    </row>
    <row r="256" spans="2:11" s="140" customFormat="1">
      <c r="B256" s="86" t="s">
        <v>2495</v>
      </c>
      <c r="C256" s="83" t="s">
        <v>2726</v>
      </c>
      <c r="D256" s="96" t="s">
        <v>1976</v>
      </c>
      <c r="E256" s="96" t="s">
        <v>180</v>
      </c>
      <c r="F256" s="105">
        <v>43312</v>
      </c>
      <c r="G256" s="93">
        <v>164082000</v>
      </c>
      <c r="H256" s="95">
        <v>-1.0282</v>
      </c>
      <c r="I256" s="93">
        <v>-1687.0981499999998</v>
      </c>
      <c r="J256" s="94">
        <v>0.17225998353096392</v>
      </c>
      <c r="K256" s="94">
        <f>I256/'סכום נכסי הקרן'!$C$42</f>
        <v>-2.4294080350288822E-5</v>
      </c>
    </row>
    <row r="257" spans="2:11" s="140" customFormat="1">
      <c r="B257" s="86" t="s">
        <v>2495</v>
      </c>
      <c r="C257" s="83" t="s">
        <v>2727</v>
      </c>
      <c r="D257" s="96" t="s">
        <v>1976</v>
      </c>
      <c r="E257" s="96" t="s">
        <v>180</v>
      </c>
      <c r="F257" s="105">
        <v>43446</v>
      </c>
      <c r="G257" s="93">
        <v>1089600</v>
      </c>
      <c r="H257" s="95">
        <v>-2.4584000000000001</v>
      </c>
      <c r="I257" s="93">
        <v>-26.786709999999999</v>
      </c>
      <c r="J257" s="94">
        <v>2.7350383991878047E-3</v>
      </c>
      <c r="K257" s="94">
        <f>I257/'סכום נכסי הקרן'!$C$42</f>
        <v>-3.8572651215335939E-7</v>
      </c>
    </row>
    <row r="258" spans="2:11" s="140" customFormat="1">
      <c r="B258" s="86" t="s">
        <v>2495</v>
      </c>
      <c r="C258" s="83" t="s">
        <v>2728</v>
      </c>
      <c r="D258" s="96" t="s">
        <v>1976</v>
      </c>
      <c r="E258" s="96" t="s">
        <v>180</v>
      </c>
      <c r="F258" s="105">
        <v>43500</v>
      </c>
      <c r="G258" s="93">
        <v>2418700</v>
      </c>
      <c r="H258" s="95">
        <v>-0.4143</v>
      </c>
      <c r="I258" s="93">
        <v>-10.019489999999999</v>
      </c>
      <c r="J258" s="94">
        <v>1.0230330596881145E-3</v>
      </c>
      <c r="K258" s="94">
        <f>I258/'סכום נכסי הקרן'!$C$42</f>
        <v>-1.4427986606998256E-7</v>
      </c>
    </row>
    <row r="259" spans="2:11" s="140" customFormat="1">
      <c r="B259" s="86" t="s">
        <v>2495</v>
      </c>
      <c r="C259" s="83" t="s">
        <v>2729</v>
      </c>
      <c r="D259" s="96" t="s">
        <v>1976</v>
      </c>
      <c r="E259" s="96" t="s">
        <v>180</v>
      </c>
      <c r="F259" s="105">
        <v>43264</v>
      </c>
      <c r="G259" s="93">
        <v>349650</v>
      </c>
      <c r="H259" s="95">
        <v>-3.5314999999999999</v>
      </c>
      <c r="I259" s="93">
        <v>-12.34806</v>
      </c>
      <c r="J259" s="94">
        <v>1.2607900804344754E-3</v>
      </c>
      <c r="K259" s="94">
        <f>I259/'סכום נכסי הקרן'!$C$42</f>
        <v>-1.7781109048705163E-7</v>
      </c>
    </row>
    <row r="260" spans="2:11" s="140" customFormat="1">
      <c r="B260" s="86" t="s">
        <v>2495</v>
      </c>
      <c r="C260" s="83" t="s">
        <v>2730</v>
      </c>
      <c r="D260" s="96" t="s">
        <v>1976</v>
      </c>
      <c r="E260" s="96" t="s">
        <v>180</v>
      </c>
      <c r="F260" s="105">
        <v>43486</v>
      </c>
      <c r="G260" s="93">
        <v>1833000</v>
      </c>
      <c r="H260" s="95">
        <v>1.1255999999999999</v>
      </c>
      <c r="I260" s="93">
        <v>20.632630000000002</v>
      </c>
      <c r="J260" s="94">
        <v>-2.106680339848913E-3</v>
      </c>
      <c r="K260" s="94">
        <f>I260/'סכום נכסי הקרן'!$C$42</f>
        <v>2.971082453369887E-7</v>
      </c>
    </row>
    <row r="261" spans="2:11" s="140" customFormat="1">
      <c r="B261" s="86" t="s">
        <v>2495</v>
      </c>
      <c r="C261" s="83" t="s">
        <v>2731</v>
      </c>
      <c r="D261" s="96" t="s">
        <v>1976</v>
      </c>
      <c r="E261" s="96" t="s">
        <v>180</v>
      </c>
      <c r="F261" s="105">
        <v>43474</v>
      </c>
      <c r="G261" s="93">
        <v>7273</v>
      </c>
      <c r="H261" s="95">
        <v>0.45290000000000002</v>
      </c>
      <c r="I261" s="93">
        <v>3.2939999999999997E-2</v>
      </c>
      <c r="J261" s="94">
        <v>-3.3633157961259997E-6</v>
      </c>
      <c r="K261" s="94">
        <f>I261/'סכום נכסי הקרן'!$C$42</f>
        <v>4.7433340303201317E-10</v>
      </c>
    </row>
    <row r="262" spans="2:11" s="140" customFormat="1">
      <c r="B262" s="86" t="s">
        <v>2495</v>
      </c>
      <c r="C262" s="83" t="s">
        <v>2604</v>
      </c>
      <c r="D262" s="96" t="s">
        <v>1976</v>
      </c>
      <c r="E262" s="96" t="s">
        <v>180</v>
      </c>
      <c r="F262" s="105">
        <v>43500</v>
      </c>
      <c r="G262" s="93">
        <v>27344.04</v>
      </c>
      <c r="H262" s="95">
        <v>-0.61470000000000002</v>
      </c>
      <c r="I262" s="93">
        <v>-0.16809000000000002</v>
      </c>
      <c r="J262" s="94">
        <v>1.7162712573491785E-5</v>
      </c>
      <c r="K262" s="94">
        <f>I262/'סכום נכסי הקרן'!$C$42</f>
        <v>-2.4204827478946905E-9</v>
      </c>
    </row>
    <row r="263" spans="2:11" s="140" customFormat="1">
      <c r="B263" s="86" t="s">
        <v>2495</v>
      </c>
      <c r="C263" s="83" t="s">
        <v>2732</v>
      </c>
      <c r="D263" s="96" t="s">
        <v>1976</v>
      </c>
      <c r="E263" s="96" t="s">
        <v>180</v>
      </c>
      <c r="F263" s="105">
        <v>43286</v>
      </c>
      <c r="G263" s="93">
        <v>6137.18</v>
      </c>
      <c r="H263" s="95">
        <v>-2.0436000000000001</v>
      </c>
      <c r="I263" s="93">
        <v>-0.12542</v>
      </c>
      <c r="J263" s="94">
        <v>1.2805921892839191E-5</v>
      </c>
      <c r="K263" s="94">
        <f>I263/'סכום נכסי הקרן'!$C$42</f>
        <v>-1.806038111969493E-9</v>
      </c>
    </row>
    <row r="264" spans="2:11" s="140" customFormat="1">
      <c r="B264" s="86" t="s">
        <v>2495</v>
      </c>
      <c r="C264" s="83" t="s">
        <v>2733</v>
      </c>
      <c r="D264" s="96" t="s">
        <v>1976</v>
      </c>
      <c r="E264" s="96" t="s">
        <v>180</v>
      </c>
      <c r="F264" s="105">
        <v>43271</v>
      </c>
      <c r="G264" s="93">
        <v>53070000</v>
      </c>
      <c r="H264" s="95">
        <v>-2.0855999999999999</v>
      </c>
      <c r="I264" s="93">
        <v>-1106.85346</v>
      </c>
      <c r="J264" s="94">
        <v>0.11301450291483661</v>
      </c>
      <c r="K264" s="94">
        <f>I264/'סכום נכסי הקרן'!$C$42</f>
        <v>-1.5938602560399463E-5</v>
      </c>
    </row>
    <row r="265" spans="2:11" s="140" customFormat="1">
      <c r="B265" s="86" t="s">
        <v>2495</v>
      </c>
      <c r="C265" s="83" t="s">
        <v>2734</v>
      </c>
      <c r="D265" s="96" t="s">
        <v>1976</v>
      </c>
      <c r="E265" s="96" t="s">
        <v>180</v>
      </c>
      <c r="F265" s="105">
        <v>43458</v>
      </c>
      <c r="G265" s="93">
        <v>1053.28</v>
      </c>
      <c r="H265" s="95">
        <v>-3.0543</v>
      </c>
      <c r="I265" s="93">
        <v>-3.2170000000000004E-2</v>
      </c>
      <c r="J265" s="94">
        <v>3.2846954815231763E-6</v>
      </c>
      <c r="K265" s="94">
        <f>I265/'סכום נכסי הקרן'!$C$42</f>
        <v>-4.6324546373830802E-10</v>
      </c>
    </row>
    <row r="266" spans="2:11" s="140" customFormat="1">
      <c r="B266" s="86" t="s">
        <v>2495</v>
      </c>
      <c r="C266" s="83" t="s">
        <v>2735</v>
      </c>
      <c r="D266" s="96" t="s">
        <v>1976</v>
      </c>
      <c r="E266" s="96" t="s">
        <v>180</v>
      </c>
      <c r="F266" s="105">
        <v>43500</v>
      </c>
      <c r="G266" s="93">
        <v>1792400</v>
      </c>
      <c r="H266" s="95">
        <v>-0.93559999999999999</v>
      </c>
      <c r="I266" s="93">
        <v>-16.768919999999998</v>
      </c>
      <c r="J266" s="94">
        <v>1.7121789168176441E-3</v>
      </c>
      <c r="K266" s="94">
        <f>I266/'סכום נכסי הקרן'!$C$42</f>
        <v>-2.4147112594934988E-7</v>
      </c>
    </row>
    <row r="267" spans="2:11" s="140" customFormat="1">
      <c r="B267" s="86" t="s">
        <v>2495</v>
      </c>
      <c r="C267" s="83" t="s">
        <v>2736</v>
      </c>
      <c r="D267" s="96" t="s">
        <v>1976</v>
      </c>
      <c r="E267" s="96" t="s">
        <v>180</v>
      </c>
      <c r="F267" s="105">
        <v>43375</v>
      </c>
      <c r="G267" s="93">
        <v>89865000</v>
      </c>
      <c r="H267" s="95">
        <v>-0.98570000000000002</v>
      </c>
      <c r="I267" s="93">
        <v>-885.78832999999997</v>
      </c>
      <c r="J267" s="94">
        <v>9.0442801527415601E-2</v>
      </c>
      <c r="K267" s="94">
        <f>I267/'סכום נכסי הקרן'!$C$42</f>
        <v>-1.2755282117029262E-5</v>
      </c>
    </row>
    <row r="268" spans="2:11" s="140" customFormat="1">
      <c r="B268" s="86" t="s">
        <v>2495</v>
      </c>
      <c r="C268" s="83" t="s">
        <v>2737</v>
      </c>
      <c r="D268" s="96" t="s">
        <v>1976</v>
      </c>
      <c r="E268" s="96" t="s">
        <v>180</v>
      </c>
      <c r="F268" s="105">
        <v>43388</v>
      </c>
      <c r="G268" s="93">
        <v>145280</v>
      </c>
      <c r="H268" s="95">
        <v>1.5226999999999999</v>
      </c>
      <c r="I268" s="93">
        <v>2.2121999999999997</v>
      </c>
      <c r="J268" s="94">
        <v>-2.2587514281086632E-4</v>
      </c>
      <c r="K268" s="94">
        <f>I268/'סכום נכסי הקרן'!$C$42</f>
        <v>3.1855505591603507E-8</v>
      </c>
    </row>
    <row r="269" spans="2:11" s="140" customFormat="1">
      <c r="B269" s="86" t="s">
        <v>2495</v>
      </c>
      <c r="C269" s="83" t="s">
        <v>2738</v>
      </c>
      <c r="D269" s="96" t="s">
        <v>1976</v>
      </c>
      <c r="E269" s="96" t="s">
        <v>180</v>
      </c>
      <c r="F269" s="105">
        <v>43376</v>
      </c>
      <c r="G269" s="93">
        <v>5389800</v>
      </c>
      <c r="H269" s="95">
        <v>-1.0556000000000001</v>
      </c>
      <c r="I269" s="93">
        <v>-56.89593</v>
      </c>
      <c r="J269" s="94">
        <v>5.8093193717146073E-3</v>
      </c>
      <c r="K269" s="94">
        <f>I269/'סכום נכסי הקרן'!$C$42</f>
        <v>-8.1929690636221038E-7</v>
      </c>
    </row>
    <row r="270" spans="2:11" s="140" customFormat="1">
      <c r="B270" s="86" t="s">
        <v>2495</v>
      </c>
      <c r="C270" s="83" t="s">
        <v>2739</v>
      </c>
      <c r="D270" s="96" t="s">
        <v>1976</v>
      </c>
      <c r="E270" s="96" t="s">
        <v>180</v>
      </c>
      <c r="F270" s="105">
        <v>43389</v>
      </c>
      <c r="G270" s="93">
        <v>41342500</v>
      </c>
      <c r="H270" s="95">
        <v>-0.92420000000000002</v>
      </c>
      <c r="I270" s="93">
        <v>-382.10577000000001</v>
      </c>
      <c r="J270" s="94">
        <v>3.9014643959680885E-2</v>
      </c>
      <c r="K270" s="94">
        <f>I270/'סכום נכסי הקרן'!$C$42</f>
        <v>-5.5022929630318076E-6</v>
      </c>
    </row>
    <row r="271" spans="2:11" s="140" customFormat="1">
      <c r="B271" s="86" t="s">
        <v>2495</v>
      </c>
      <c r="C271" s="83" t="s">
        <v>2740</v>
      </c>
      <c r="D271" s="96" t="s">
        <v>1976</v>
      </c>
      <c r="E271" s="96" t="s">
        <v>180</v>
      </c>
      <c r="F271" s="105">
        <v>43258</v>
      </c>
      <c r="G271" s="93">
        <v>52186.5</v>
      </c>
      <c r="H271" s="95">
        <v>-4.0491999999999999</v>
      </c>
      <c r="I271" s="93">
        <v>-2.1131199999999999</v>
      </c>
      <c r="J271" s="94">
        <v>2.157586483032718E-4</v>
      </c>
      <c r="K271" s="94">
        <f>I271/'סכום נכסי הקרן'!$C$42</f>
        <v>-3.0428761403005697E-8</v>
      </c>
    </row>
    <row r="272" spans="2:11" s="140" customFormat="1">
      <c r="B272" s="86" t="s">
        <v>2495</v>
      </c>
      <c r="C272" s="83" t="s">
        <v>2552</v>
      </c>
      <c r="D272" s="96" t="s">
        <v>1976</v>
      </c>
      <c r="E272" s="96" t="s">
        <v>180</v>
      </c>
      <c r="F272" s="105">
        <v>43419</v>
      </c>
      <c r="G272" s="93">
        <v>1812450</v>
      </c>
      <c r="H272" s="95">
        <v>0.27989999999999998</v>
      </c>
      <c r="I272" s="93">
        <v>5.07287</v>
      </c>
      <c r="J272" s="94">
        <v>-5.1796186407691868E-4</v>
      </c>
      <c r="K272" s="94">
        <f>I272/'סכום נכסי הקרן'!$C$42</f>
        <v>7.3048928058257707E-8</v>
      </c>
    </row>
    <row r="273" spans="2:11" s="140" customFormat="1">
      <c r="B273" s="86" t="s">
        <v>2495</v>
      </c>
      <c r="C273" s="83" t="s">
        <v>2741</v>
      </c>
      <c r="D273" s="96" t="s">
        <v>1976</v>
      </c>
      <c r="E273" s="96" t="s">
        <v>180</v>
      </c>
      <c r="F273" s="105">
        <v>43486</v>
      </c>
      <c r="G273" s="93">
        <v>73340000</v>
      </c>
      <c r="H273" s="95">
        <v>1.1526000000000001</v>
      </c>
      <c r="I273" s="93">
        <v>845.30074000000002</v>
      </c>
      <c r="J273" s="94">
        <v>-8.6308844302337498E-2</v>
      </c>
      <c r="K273" s="94">
        <f>I273/'סכום נכסי הקרן'!$C$42</f>
        <v>1.2172264013044292E-5</v>
      </c>
    </row>
    <row r="274" spans="2:11" s="140" customFormat="1">
      <c r="B274" s="86" t="s">
        <v>2495</v>
      </c>
      <c r="C274" s="83" t="s">
        <v>2742</v>
      </c>
      <c r="D274" s="96" t="s">
        <v>1976</v>
      </c>
      <c r="E274" s="96" t="s">
        <v>180</v>
      </c>
      <c r="F274" s="105">
        <v>43395</v>
      </c>
      <c r="G274" s="93">
        <v>1077300</v>
      </c>
      <c r="H274" s="95">
        <v>-0.85419999999999996</v>
      </c>
      <c r="I274" s="93">
        <v>-9.2022000000000013</v>
      </c>
      <c r="J274" s="94">
        <v>9.395842325170213E-4</v>
      </c>
      <c r="K274" s="94">
        <f>I274/'סכום נכסי הקרן'!$C$42</f>
        <v>-1.3251095450458995E-7</v>
      </c>
    </row>
    <row r="275" spans="2:11" s="140" customFormat="1">
      <c r="B275" s="86" t="s">
        <v>2495</v>
      </c>
      <c r="C275" s="83" t="s">
        <v>2743</v>
      </c>
      <c r="D275" s="96" t="s">
        <v>1976</v>
      </c>
      <c r="E275" s="96" t="s">
        <v>180</v>
      </c>
      <c r="F275" s="105">
        <v>43493</v>
      </c>
      <c r="G275" s="93">
        <v>218718</v>
      </c>
      <c r="H275" s="95">
        <v>0.69310000000000005</v>
      </c>
      <c r="I275" s="93">
        <v>1.5159800000000001</v>
      </c>
      <c r="J275" s="94">
        <v>-1.5478808380725847E-4</v>
      </c>
      <c r="K275" s="94">
        <f>I275/'סכום נכסי הקרן'!$C$42</f>
        <v>2.1829992481131494E-8</v>
      </c>
    </row>
    <row r="276" spans="2:11" s="140" customFormat="1">
      <c r="B276" s="86" t="s">
        <v>2495</v>
      </c>
      <c r="C276" s="83" t="s">
        <v>2744</v>
      </c>
      <c r="D276" s="96" t="s">
        <v>1976</v>
      </c>
      <c r="E276" s="96" t="s">
        <v>180</v>
      </c>
      <c r="F276" s="105">
        <v>43312</v>
      </c>
      <c r="G276" s="93">
        <v>8919500</v>
      </c>
      <c r="H276" s="95">
        <v>-1.0056</v>
      </c>
      <c r="I276" s="93">
        <v>-89.691779999999994</v>
      </c>
      <c r="J276" s="94">
        <v>9.1579168323211307E-3</v>
      </c>
      <c r="K276" s="94">
        <f>I276/'סכום נכסי הקרן'!$C$42</f>
        <v>-1.291554560758915E-6</v>
      </c>
    </row>
    <row r="277" spans="2:11" s="140" customFormat="1">
      <c r="B277" s="86" t="s">
        <v>2495</v>
      </c>
      <c r="C277" s="83" t="s">
        <v>2745</v>
      </c>
      <c r="D277" s="96" t="s">
        <v>1976</v>
      </c>
      <c r="E277" s="96" t="s">
        <v>180</v>
      </c>
      <c r="F277" s="105">
        <v>43486</v>
      </c>
      <c r="G277" s="93">
        <v>641550</v>
      </c>
      <c r="H277" s="95">
        <v>1.1255999999999999</v>
      </c>
      <c r="I277" s="93">
        <v>7.2214200000000002</v>
      </c>
      <c r="J277" s="94">
        <v>-7.3733806789496724E-4</v>
      </c>
      <c r="K277" s="94">
        <f>I277/'סכום נכסי הקרן'!$C$42</f>
        <v>1.0398787866798545E-7</v>
      </c>
    </row>
    <row r="278" spans="2:11" s="140" customFormat="1">
      <c r="B278" s="86" t="s">
        <v>2495</v>
      </c>
      <c r="C278" s="83" t="s">
        <v>2746</v>
      </c>
      <c r="D278" s="96" t="s">
        <v>1976</v>
      </c>
      <c r="E278" s="96" t="s">
        <v>180</v>
      </c>
      <c r="F278" s="105">
        <v>43488</v>
      </c>
      <c r="G278" s="93">
        <v>11705600</v>
      </c>
      <c r="H278" s="95">
        <v>0.90939999999999999</v>
      </c>
      <c r="I278" s="93">
        <v>106.45442999999999</v>
      </c>
      <c r="J278" s="94">
        <v>-1.0869455555148436E-2</v>
      </c>
      <c r="K278" s="94">
        <f>I278/'סכום נכסי הקרן'!$C$42</f>
        <v>1.5329353992025876E-6</v>
      </c>
    </row>
    <row r="279" spans="2:11" s="140" customFormat="1">
      <c r="B279" s="86" t="s">
        <v>2495</v>
      </c>
      <c r="C279" s="83" t="s">
        <v>2747</v>
      </c>
      <c r="D279" s="96" t="s">
        <v>1976</v>
      </c>
      <c r="E279" s="96" t="s">
        <v>180</v>
      </c>
      <c r="F279" s="105">
        <v>43488</v>
      </c>
      <c r="G279" s="93">
        <v>91450000</v>
      </c>
      <c r="H279" s="95">
        <v>0.90939999999999999</v>
      </c>
      <c r="I279" s="93">
        <v>831.67522999999994</v>
      </c>
      <c r="J279" s="94">
        <v>-8.4917621077890831E-2</v>
      </c>
      <c r="K279" s="94">
        <f>I279/'סכום נכסי הקרן'!$C$42</f>
        <v>1.197605774327056E-5</v>
      </c>
    </row>
    <row r="280" spans="2:11" s="140" customFormat="1">
      <c r="B280" s="86" t="s">
        <v>2495</v>
      </c>
      <c r="C280" s="83" t="s">
        <v>2748</v>
      </c>
      <c r="D280" s="96" t="s">
        <v>1976</v>
      </c>
      <c r="E280" s="96" t="s">
        <v>180</v>
      </c>
      <c r="F280" s="105">
        <v>43479</v>
      </c>
      <c r="G280" s="93">
        <v>54690000</v>
      </c>
      <c r="H280" s="95">
        <v>0.38990000000000002</v>
      </c>
      <c r="I280" s="93">
        <v>213.24620000000002</v>
      </c>
      <c r="J280" s="94">
        <v>-2.1773354976437287E-2</v>
      </c>
      <c r="K280" s="94">
        <f>I280/'סכום נכסי הקרן'!$C$42</f>
        <v>3.0707284678095112E-6</v>
      </c>
    </row>
    <row r="281" spans="2:11" s="140" customFormat="1">
      <c r="B281" s="86" t="s">
        <v>2495</v>
      </c>
      <c r="C281" s="83" t="s">
        <v>2749</v>
      </c>
      <c r="D281" s="96" t="s">
        <v>1976</v>
      </c>
      <c r="E281" s="96" t="s">
        <v>180</v>
      </c>
      <c r="F281" s="105">
        <v>43438</v>
      </c>
      <c r="G281" s="93">
        <v>7264</v>
      </c>
      <c r="H281" s="95">
        <v>-1.7053</v>
      </c>
      <c r="I281" s="93">
        <v>-0.12387000000000001</v>
      </c>
      <c r="J281" s="94">
        <v>1.2647660220586753E-5</v>
      </c>
      <c r="K281" s="94">
        <f>I281/'סכום נכסי הקרן'!$C$42</f>
        <v>-1.783718234170476E-9</v>
      </c>
    </row>
    <row r="282" spans="2:11" s="140" customFormat="1">
      <c r="B282" s="86" t="s">
        <v>2495</v>
      </c>
      <c r="C282" s="83" t="s">
        <v>2750</v>
      </c>
      <c r="D282" s="96" t="s">
        <v>1976</v>
      </c>
      <c r="E282" s="96" t="s">
        <v>180</v>
      </c>
      <c r="F282" s="105">
        <v>43493</v>
      </c>
      <c r="G282" s="93">
        <v>911325</v>
      </c>
      <c r="H282" s="95">
        <v>0.69310000000000005</v>
      </c>
      <c r="I282" s="93">
        <v>6.3165899999999997</v>
      </c>
      <c r="J282" s="94">
        <v>-6.4495102989227469E-4</v>
      </c>
      <c r="K282" s="94">
        <f>I282/'סכום נכסי הקרן'!$C$42</f>
        <v>9.0958398004188949E-8</v>
      </c>
    </row>
    <row r="283" spans="2:11" s="140" customFormat="1">
      <c r="B283" s="86" t="s">
        <v>2495</v>
      </c>
      <c r="C283" s="83" t="s">
        <v>2751</v>
      </c>
      <c r="D283" s="96" t="s">
        <v>1976</v>
      </c>
      <c r="E283" s="96" t="s">
        <v>180</v>
      </c>
      <c r="F283" s="105">
        <v>43493</v>
      </c>
      <c r="G283" s="93">
        <v>16402.5</v>
      </c>
      <c r="H283" s="95">
        <v>0.68500000000000005</v>
      </c>
      <c r="I283" s="93">
        <v>0.11234999999999999</v>
      </c>
      <c r="J283" s="94">
        <v>-1.1471418630684762E-5</v>
      </c>
      <c r="K283" s="94">
        <f>I283/'סכום נכסי הקרן'!$C$42</f>
        <v>1.617831142399717E-9</v>
      </c>
    </row>
    <row r="284" spans="2:11" s="140" customFormat="1">
      <c r="B284" s="86" t="s">
        <v>2495</v>
      </c>
      <c r="C284" s="83" t="s">
        <v>2752</v>
      </c>
      <c r="D284" s="96" t="s">
        <v>1976</v>
      </c>
      <c r="E284" s="96" t="s">
        <v>180</v>
      </c>
      <c r="F284" s="105">
        <v>43383</v>
      </c>
      <c r="G284" s="93">
        <v>89330000</v>
      </c>
      <c r="H284" s="95">
        <v>-1.5780000000000001</v>
      </c>
      <c r="I284" s="93">
        <v>-1409.58851</v>
      </c>
      <c r="J284" s="94">
        <v>0.14392505469704653</v>
      </c>
      <c r="K284" s="94">
        <f>I284/'סכום נכסי הקרן'!$C$42</f>
        <v>-2.0297963412966756E-5</v>
      </c>
    </row>
    <row r="285" spans="2:11" s="140" customFormat="1">
      <c r="B285" s="86" t="s">
        <v>2495</v>
      </c>
      <c r="C285" s="83" t="s">
        <v>2753</v>
      </c>
      <c r="D285" s="96" t="s">
        <v>1976</v>
      </c>
      <c r="E285" s="96" t="s">
        <v>180</v>
      </c>
      <c r="F285" s="105">
        <v>43383</v>
      </c>
      <c r="G285" s="93">
        <v>96276600</v>
      </c>
      <c r="H285" s="95">
        <v>-1.5732999999999999</v>
      </c>
      <c r="I285" s="93">
        <v>-1514.7629899999999</v>
      </c>
      <c r="J285" s="94">
        <v>0.15466382184742106</v>
      </c>
      <c r="K285" s="94">
        <f>I285/'סכום נכסי הקרן'!$C$42</f>
        <v>-2.1812467633079761E-5</v>
      </c>
    </row>
    <row r="286" spans="2:11" s="140" customFormat="1">
      <c r="B286" s="86" t="s">
        <v>2495</v>
      </c>
      <c r="C286" s="83" t="s">
        <v>2754</v>
      </c>
      <c r="D286" s="96" t="s">
        <v>1976</v>
      </c>
      <c r="E286" s="96" t="s">
        <v>180</v>
      </c>
      <c r="F286" s="105">
        <v>43397</v>
      </c>
      <c r="G286" s="93">
        <v>1810600</v>
      </c>
      <c r="H286" s="95">
        <v>2.5899999999999999E-2</v>
      </c>
      <c r="I286" s="93">
        <v>0.46858999999999995</v>
      </c>
      <c r="J286" s="94">
        <v>-4.7845056129528908E-5</v>
      </c>
      <c r="K286" s="94">
        <f>I286/'סכום נכסי הקרן'!$C$42</f>
        <v>6.7476590566718593E-9</v>
      </c>
    </row>
    <row r="287" spans="2:11" s="140" customFormat="1">
      <c r="B287" s="86" t="s">
        <v>2495</v>
      </c>
      <c r="C287" s="83" t="s">
        <v>2755</v>
      </c>
      <c r="D287" s="96" t="s">
        <v>1976</v>
      </c>
      <c r="E287" s="96" t="s">
        <v>180</v>
      </c>
      <c r="F287" s="105">
        <v>43376</v>
      </c>
      <c r="G287" s="93">
        <v>6109800</v>
      </c>
      <c r="H287" s="95">
        <v>-1.0330999999999999</v>
      </c>
      <c r="I287" s="93">
        <v>-63.12209</v>
      </c>
      <c r="J287" s="94">
        <v>6.4450371093347607E-3</v>
      </c>
      <c r="K287" s="94">
        <f>I287/'סכום נכסי הקרן'!$C$42</f>
        <v>-9.0895311949584121E-7</v>
      </c>
    </row>
    <row r="288" spans="2:11" s="140" customFormat="1">
      <c r="B288" s="86" t="s">
        <v>2495</v>
      </c>
      <c r="C288" s="83" t="s">
        <v>2756</v>
      </c>
      <c r="D288" s="96" t="s">
        <v>1976</v>
      </c>
      <c r="E288" s="96" t="s">
        <v>180</v>
      </c>
      <c r="F288" s="105">
        <v>43425</v>
      </c>
      <c r="G288" s="93">
        <v>2905600</v>
      </c>
      <c r="H288" s="95">
        <v>-1.714</v>
      </c>
      <c r="I288" s="93">
        <v>-49.80256</v>
      </c>
      <c r="J288" s="94">
        <v>5.0850557600337848E-3</v>
      </c>
      <c r="K288" s="94">
        <f>I288/'סכום נכסי הקרן'!$C$42</f>
        <v>-7.1715293759884695E-7</v>
      </c>
    </row>
    <row r="289" spans="2:11" s="140" customFormat="1">
      <c r="B289" s="86" t="s">
        <v>2495</v>
      </c>
      <c r="C289" s="83" t="s">
        <v>2757</v>
      </c>
      <c r="D289" s="96" t="s">
        <v>1976</v>
      </c>
      <c r="E289" s="96" t="s">
        <v>180</v>
      </c>
      <c r="F289" s="105">
        <v>43430</v>
      </c>
      <c r="G289" s="93">
        <v>19976</v>
      </c>
      <c r="H289" s="95">
        <v>-1.5869</v>
      </c>
      <c r="I289" s="93">
        <v>-0.31698999999999999</v>
      </c>
      <c r="J289" s="94">
        <v>3.2366043540193709E-5</v>
      </c>
      <c r="K289" s="94">
        <f>I289/'סכום נכסי הקרן'!$C$42</f>
        <v>-4.5646310087163889E-9</v>
      </c>
    </row>
    <row r="290" spans="2:11" s="140" customFormat="1">
      <c r="B290" s="86" t="s">
        <v>2495</v>
      </c>
      <c r="C290" s="83" t="s">
        <v>2758</v>
      </c>
      <c r="D290" s="96" t="s">
        <v>1976</v>
      </c>
      <c r="E290" s="96" t="s">
        <v>180</v>
      </c>
      <c r="F290" s="105">
        <v>43502</v>
      </c>
      <c r="G290" s="93">
        <v>3524815</v>
      </c>
      <c r="H290" s="95">
        <v>-0.73870000000000002</v>
      </c>
      <c r="I290" s="93">
        <v>-26.039470000000001</v>
      </c>
      <c r="J290" s="94">
        <v>2.6587419785594748E-3</v>
      </c>
      <c r="K290" s="94">
        <f>I290/'סכום נכסי הקרן'!$C$42</f>
        <v>-3.7496631506527072E-7</v>
      </c>
    </row>
    <row r="291" spans="2:11" s="140" customFormat="1">
      <c r="B291" s="86" t="s">
        <v>2495</v>
      </c>
      <c r="C291" s="83" t="s">
        <v>2759</v>
      </c>
      <c r="D291" s="96" t="s">
        <v>1976</v>
      </c>
      <c r="E291" s="96" t="s">
        <v>180</v>
      </c>
      <c r="F291" s="105">
        <v>43397</v>
      </c>
      <c r="G291" s="93">
        <v>72406000</v>
      </c>
      <c r="H291" s="95">
        <v>1E-3</v>
      </c>
      <c r="I291" s="93">
        <v>0.75003999999999993</v>
      </c>
      <c r="J291" s="94">
        <v>-7.6582312681431236E-5</v>
      </c>
      <c r="K291" s="94">
        <f>I291/'סכום נכסי הקרן'!$C$42</f>
        <v>1.0800516867338529E-8</v>
      </c>
    </row>
    <row r="292" spans="2:11" s="140" customFormat="1">
      <c r="B292" s="86" t="s">
        <v>2495</v>
      </c>
      <c r="C292" s="83" t="s">
        <v>2760</v>
      </c>
      <c r="D292" s="96" t="s">
        <v>1976</v>
      </c>
      <c r="E292" s="96" t="s">
        <v>180</v>
      </c>
      <c r="F292" s="105">
        <v>43327</v>
      </c>
      <c r="G292" s="93">
        <v>3983851.2</v>
      </c>
      <c r="H292" s="95">
        <v>-0.33460000000000001</v>
      </c>
      <c r="I292" s="93">
        <v>-13.3301</v>
      </c>
      <c r="J292" s="94">
        <v>1.3610605918014326E-3</v>
      </c>
      <c r="K292" s="94">
        <f>I292/'סכום נכסי הקרן'!$C$42</f>
        <v>-1.9195238906366239E-7</v>
      </c>
    </row>
    <row r="293" spans="2:11" s="140" customFormat="1">
      <c r="B293" s="86" t="s">
        <v>2495</v>
      </c>
      <c r="C293" s="83" t="s">
        <v>2761</v>
      </c>
      <c r="D293" s="96" t="s">
        <v>1976</v>
      </c>
      <c r="E293" s="96" t="s">
        <v>180</v>
      </c>
      <c r="F293" s="105">
        <v>43396</v>
      </c>
      <c r="G293" s="93">
        <v>7219000</v>
      </c>
      <c r="H293" s="95">
        <v>-0.33090000000000003</v>
      </c>
      <c r="I293" s="93">
        <v>-23.88719</v>
      </c>
      <c r="J293" s="94">
        <v>2.4389849256849735E-3</v>
      </c>
      <c r="K293" s="94">
        <f>I293/'סכום נכסי הקרן'!$C$42</f>
        <v>-3.4397365274961372E-7</v>
      </c>
    </row>
    <row r="294" spans="2:11" s="140" customFormat="1">
      <c r="B294" s="86" t="s">
        <v>2495</v>
      </c>
      <c r="C294" s="83" t="s">
        <v>2762</v>
      </c>
      <c r="D294" s="96" t="s">
        <v>1976</v>
      </c>
      <c r="E294" s="96" t="s">
        <v>180</v>
      </c>
      <c r="F294" s="105">
        <v>43454</v>
      </c>
      <c r="G294" s="93">
        <v>1398320</v>
      </c>
      <c r="H294" s="95">
        <v>-2.8199000000000001</v>
      </c>
      <c r="I294" s="93">
        <v>-39.431839999999994</v>
      </c>
      <c r="J294" s="94">
        <v>4.0261606054132672E-3</v>
      </c>
      <c r="K294" s="94">
        <f>I294/'סכום נכסי הקרן'!$C$42</f>
        <v>-5.6781538721960706E-7</v>
      </c>
    </row>
    <row r="295" spans="2:11" s="140" customFormat="1">
      <c r="B295" s="86" t="s">
        <v>2495</v>
      </c>
      <c r="C295" s="83" t="s">
        <v>2673</v>
      </c>
      <c r="D295" s="96" t="s">
        <v>1976</v>
      </c>
      <c r="E295" s="96" t="s">
        <v>180</v>
      </c>
      <c r="F295" s="105">
        <v>43423</v>
      </c>
      <c r="G295" s="93">
        <v>1455040</v>
      </c>
      <c r="H295" s="95">
        <v>0.61460000000000004</v>
      </c>
      <c r="I295" s="93">
        <v>8.94285</v>
      </c>
      <c r="J295" s="94">
        <v>-9.1310348109852459E-4</v>
      </c>
      <c r="K295" s="94">
        <f>I295/'סכום נכסי הקרן'!$C$42</f>
        <v>1.2877633495157374E-7</v>
      </c>
    </row>
    <row r="296" spans="2:11" s="140" customFormat="1">
      <c r="B296" s="86" t="s">
        <v>2495</v>
      </c>
      <c r="C296" s="83" t="s">
        <v>2763</v>
      </c>
      <c r="D296" s="96" t="s">
        <v>1976</v>
      </c>
      <c r="E296" s="96" t="s">
        <v>180</v>
      </c>
      <c r="F296" s="105">
        <v>43255</v>
      </c>
      <c r="G296" s="93">
        <v>3396430.7</v>
      </c>
      <c r="H296" s="95">
        <v>-4.37</v>
      </c>
      <c r="I296" s="93">
        <v>-148.42554999999999</v>
      </c>
      <c r="J296" s="94">
        <v>1.5154887579346975E-2</v>
      </c>
      <c r="K296" s="94">
        <f>I296/'סכום נכסי הקרן'!$C$42</f>
        <v>-2.1373162182270256E-6</v>
      </c>
    </row>
    <row r="297" spans="2:11" s="140" customFormat="1">
      <c r="B297" s="86" t="s">
        <v>2495</v>
      </c>
      <c r="C297" s="83" t="s">
        <v>2764</v>
      </c>
      <c r="D297" s="96" t="s">
        <v>1976</v>
      </c>
      <c r="E297" s="96" t="s">
        <v>180</v>
      </c>
      <c r="F297" s="105">
        <v>43440</v>
      </c>
      <c r="G297" s="93">
        <v>145280</v>
      </c>
      <c r="H297" s="95">
        <v>-1.7961</v>
      </c>
      <c r="I297" s="93">
        <v>-2.6094400000000002</v>
      </c>
      <c r="J297" s="94">
        <v>2.6643505680154917E-4</v>
      </c>
      <c r="K297" s="94">
        <f>I297/'סכום נכסי הקרן'!$C$42</f>
        <v>-3.7575730273462554E-8</v>
      </c>
    </row>
    <row r="298" spans="2:11" s="140" customFormat="1">
      <c r="B298" s="86" t="s">
        <v>2495</v>
      </c>
      <c r="C298" s="83" t="s">
        <v>2765</v>
      </c>
      <c r="D298" s="96" t="s">
        <v>1976</v>
      </c>
      <c r="E298" s="96" t="s">
        <v>180</v>
      </c>
      <c r="F298" s="105">
        <v>43312</v>
      </c>
      <c r="G298" s="93">
        <v>4284720</v>
      </c>
      <c r="H298" s="95">
        <v>-0.9264</v>
      </c>
      <c r="I298" s="93">
        <v>-39.694849999999995</v>
      </c>
      <c r="J298" s="94">
        <v>4.0530150585868898E-3</v>
      </c>
      <c r="K298" s="94">
        <f>I298/'סכום נכסי הקרן'!$C$42</f>
        <v>-5.7160271048407122E-7</v>
      </c>
    </row>
    <row r="299" spans="2:11" s="140" customFormat="1">
      <c r="B299" s="86" t="s">
        <v>2495</v>
      </c>
      <c r="C299" s="83" t="s">
        <v>2766</v>
      </c>
      <c r="D299" s="96" t="s">
        <v>1976</v>
      </c>
      <c r="E299" s="96" t="s">
        <v>180</v>
      </c>
      <c r="F299" s="105">
        <v>43360</v>
      </c>
      <c r="G299" s="93">
        <v>2615040</v>
      </c>
      <c r="H299" s="95">
        <v>2.6291000000000002</v>
      </c>
      <c r="I299" s="93">
        <v>68.753240000000005</v>
      </c>
      <c r="J299" s="94">
        <v>-7.0200017646278676E-3</v>
      </c>
      <c r="K299" s="94">
        <f>I299/'סכום נכסי הקרן'!$C$42</f>
        <v>9.9004123553967012E-7</v>
      </c>
    </row>
    <row r="300" spans="2:11" s="140" customFormat="1">
      <c r="B300" s="86" t="s">
        <v>2495</v>
      </c>
      <c r="C300" s="83" t="s">
        <v>2767</v>
      </c>
      <c r="D300" s="96" t="s">
        <v>1976</v>
      </c>
      <c r="E300" s="96" t="s">
        <v>180</v>
      </c>
      <c r="F300" s="105">
        <v>43339</v>
      </c>
      <c r="G300" s="93">
        <v>106890</v>
      </c>
      <c r="H300" s="95">
        <v>-1.5999000000000001</v>
      </c>
      <c r="I300" s="93">
        <v>-1.7101300000000001</v>
      </c>
      <c r="J300" s="94">
        <v>1.7461163456068479E-4</v>
      </c>
      <c r="K300" s="94">
        <f>I300/'סכום נכסי הקרן'!$C$42</f>
        <v>-2.4625737174472883E-8</v>
      </c>
    </row>
    <row r="301" spans="2:11" s="140" customFormat="1">
      <c r="B301" s="86" t="s">
        <v>2495</v>
      </c>
      <c r="C301" s="83" t="s">
        <v>2768</v>
      </c>
      <c r="D301" s="96" t="s">
        <v>1976</v>
      </c>
      <c r="E301" s="96" t="s">
        <v>180</v>
      </c>
      <c r="F301" s="105">
        <v>43396</v>
      </c>
      <c r="G301" s="93">
        <v>541425</v>
      </c>
      <c r="H301" s="95">
        <v>-0.33090000000000003</v>
      </c>
      <c r="I301" s="93">
        <v>-1.7915399999999999</v>
      </c>
      <c r="J301" s="94">
        <v>1.8292394600460151E-4</v>
      </c>
      <c r="K301" s="94">
        <f>I301/'סכום נכסי הקרן'!$C$42</f>
        <v>-2.5798034756161897E-8</v>
      </c>
    </row>
    <row r="302" spans="2:11" s="140" customFormat="1">
      <c r="B302" s="86" t="s">
        <v>2495</v>
      </c>
      <c r="C302" s="83" t="s">
        <v>2769</v>
      </c>
      <c r="D302" s="96" t="s">
        <v>1976</v>
      </c>
      <c r="E302" s="96" t="s">
        <v>180</v>
      </c>
      <c r="F302" s="105">
        <v>43299</v>
      </c>
      <c r="G302" s="93">
        <v>1773150</v>
      </c>
      <c r="H302" s="95">
        <v>-1.7049000000000001</v>
      </c>
      <c r="I302" s="93">
        <v>-30.23066</v>
      </c>
      <c r="J302" s="94">
        <v>3.0866805192870197E-3</v>
      </c>
      <c r="K302" s="94">
        <f>I302/'סכום נכסי הקרן'!$C$42</f>
        <v>-4.353191206346011E-7</v>
      </c>
    </row>
    <row r="303" spans="2:11" s="140" customFormat="1">
      <c r="B303" s="86" t="s">
        <v>2495</v>
      </c>
      <c r="C303" s="83" t="s">
        <v>2770</v>
      </c>
      <c r="D303" s="96" t="s">
        <v>1976</v>
      </c>
      <c r="E303" s="96" t="s">
        <v>180</v>
      </c>
      <c r="F303" s="105">
        <v>43454</v>
      </c>
      <c r="G303" s="93">
        <v>3305120</v>
      </c>
      <c r="H303" s="95">
        <v>-2.8199000000000001</v>
      </c>
      <c r="I303" s="93">
        <v>-93.202539999999999</v>
      </c>
      <c r="J303" s="94">
        <v>9.5163805410159487E-3</v>
      </c>
      <c r="K303" s="94">
        <f>I303/'סכום נכסי הקרן'!$C$42</f>
        <v>-1.3421092279729001E-6</v>
      </c>
    </row>
    <row r="304" spans="2:11" s="140" customFormat="1">
      <c r="B304" s="86" t="s">
        <v>2495</v>
      </c>
      <c r="C304" s="83" t="s">
        <v>2771</v>
      </c>
      <c r="D304" s="96" t="s">
        <v>1976</v>
      </c>
      <c r="E304" s="96" t="s">
        <v>180</v>
      </c>
      <c r="F304" s="105">
        <v>43481</v>
      </c>
      <c r="G304" s="93">
        <v>134731.79999999999</v>
      </c>
      <c r="H304" s="95">
        <v>0.58679999999999999</v>
      </c>
      <c r="I304" s="93">
        <v>0.79061000000000003</v>
      </c>
      <c r="J304" s="94">
        <v>-8.0724684322257953E-5</v>
      </c>
      <c r="K304" s="94">
        <f>I304/'סכום נכסי הקרן'!$C$42</f>
        <v>1.138472166882635E-8</v>
      </c>
    </row>
    <row r="305" spans="2:11" s="140" customFormat="1">
      <c r="B305" s="86" t="s">
        <v>2495</v>
      </c>
      <c r="C305" s="83" t="s">
        <v>2772</v>
      </c>
      <c r="D305" s="96" t="s">
        <v>1976</v>
      </c>
      <c r="E305" s="96" t="s">
        <v>180</v>
      </c>
      <c r="F305" s="105">
        <v>43391</v>
      </c>
      <c r="G305" s="93">
        <v>32260500</v>
      </c>
      <c r="H305" s="95">
        <v>-0.89049999999999996</v>
      </c>
      <c r="I305" s="93">
        <v>-287.28071999999997</v>
      </c>
      <c r="J305" s="94">
        <v>2.9332598163280221E-2</v>
      </c>
      <c r="K305" s="94">
        <f>I305/'סכום נכסי הקרן'!$C$42</f>
        <v>-4.1368197189765304E-6</v>
      </c>
    </row>
    <row r="306" spans="2:11" s="140" customFormat="1">
      <c r="B306" s="86" t="s">
        <v>2495</v>
      </c>
      <c r="C306" s="83" t="s">
        <v>2773</v>
      </c>
      <c r="D306" s="96" t="s">
        <v>1976</v>
      </c>
      <c r="E306" s="96" t="s">
        <v>180</v>
      </c>
      <c r="F306" s="105">
        <v>43383</v>
      </c>
      <c r="G306" s="93">
        <v>26737500</v>
      </c>
      <c r="H306" s="95">
        <v>-1.5961000000000001</v>
      </c>
      <c r="I306" s="93">
        <v>-426.76569000000001</v>
      </c>
      <c r="J306" s="94">
        <v>4.3574614038300298E-2</v>
      </c>
      <c r="K306" s="94">
        <f>I306/'סכום נכסי הקרן'!$C$42</f>
        <v>-6.1453922900730179E-6</v>
      </c>
    </row>
    <row r="307" spans="2:11" s="140" customFormat="1">
      <c r="B307" s="86" t="s">
        <v>2495</v>
      </c>
      <c r="C307" s="83" t="s">
        <v>2774</v>
      </c>
      <c r="D307" s="96" t="s">
        <v>1976</v>
      </c>
      <c r="E307" s="96" t="s">
        <v>180</v>
      </c>
      <c r="F307" s="105">
        <v>43493</v>
      </c>
      <c r="G307" s="93">
        <v>1093590</v>
      </c>
      <c r="H307" s="95">
        <v>0.69310000000000005</v>
      </c>
      <c r="I307" s="93">
        <v>7.5799099999999999</v>
      </c>
      <c r="J307" s="94">
        <v>-7.7394144007933907E-4</v>
      </c>
      <c r="K307" s="94">
        <f>I307/'סכום נכסי הקרן'!$C$42</f>
        <v>1.0915010640486907E-7</v>
      </c>
    </row>
    <row r="308" spans="2:11" s="140" customFormat="1">
      <c r="B308" s="86" t="s">
        <v>2495</v>
      </c>
      <c r="C308" s="83" t="s">
        <v>2775</v>
      </c>
      <c r="D308" s="96" t="s">
        <v>1976</v>
      </c>
      <c r="E308" s="96" t="s">
        <v>180</v>
      </c>
      <c r="F308" s="105">
        <v>43480</v>
      </c>
      <c r="G308" s="93">
        <v>181600</v>
      </c>
      <c r="H308" s="95">
        <v>-0.3957</v>
      </c>
      <c r="I308" s="93">
        <v>-0.71850999999999998</v>
      </c>
      <c r="J308" s="94">
        <v>7.3362963954902614E-5</v>
      </c>
      <c r="K308" s="94">
        <f>I308/'סכום נכסי הקרן'!$C$42</f>
        <v>-1.0346487353143043E-8</v>
      </c>
    </row>
    <row r="309" spans="2:11" s="140" customFormat="1">
      <c r="B309" s="86" t="s">
        <v>2495</v>
      </c>
      <c r="C309" s="83" t="s">
        <v>2776</v>
      </c>
      <c r="D309" s="96" t="s">
        <v>1976</v>
      </c>
      <c r="E309" s="96" t="s">
        <v>180</v>
      </c>
      <c r="F309" s="105">
        <v>43255</v>
      </c>
      <c r="G309" s="93">
        <v>11560177.199999999</v>
      </c>
      <c r="H309" s="95">
        <v>-4.37</v>
      </c>
      <c r="I309" s="93">
        <v>-505.18495000000001</v>
      </c>
      <c r="J309" s="94">
        <v>5.1581558054041396E-2</v>
      </c>
      <c r="K309" s="94">
        <f>I309/'סכום נכסי הקרן'!$C$42</f>
        <v>-7.2746234515500135E-6</v>
      </c>
    </row>
    <row r="310" spans="2:11" s="140" customFormat="1">
      <c r="B310" s="86" t="s">
        <v>2495</v>
      </c>
      <c r="C310" s="83" t="s">
        <v>2777</v>
      </c>
      <c r="D310" s="96" t="s">
        <v>1976</v>
      </c>
      <c r="E310" s="96" t="s">
        <v>180</v>
      </c>
      <c r="F310" s="105">
        <v>43382</v>
      </c>
      <c r="G310" s="93">
        <v>5394000</v>
      </c>
      <c r="H310" s="95">
        <v>-0.99509999999999998</v>
      </c>
      <c r="I310" s="93">
        <v>-53.674870000000006</v>
      </c>
      <c r="J310" s="94">
        <v>5.480435280085294E-3</v>
      </c>
      <c r="K310" s="94">
        <f>I310/'סכום נכסי הקרן'!$C$42</f>
        <v>-7.7291389630846743E-7</v>
      </c>
    </row>
    <row r="311" spans="2:11" s="140" customFormat="1">
      <c r="B311" s="86" t="s">
        <v>2495</v>
      </c>
      <c r="C311" s="83" t="s">
        <v>2778</v>
      </c>
      <c r="D311" s="96" t="s">
        <v>1976</v>
      </c>
      <c r="E311" s="96" t="s">
        <v>180</v>
      </c>
      <c r="F311" s="105">
        <v>43425</v>
      </c>
      <c r="G311" s="93">
        <v>145280</v>
      </c>
      <c r="H311" s="95">
        <v>-1.714</v>
      </c>
      <c r="I311" s="93">
        <v>-2.4901300000000002</v>
      </c>
      <c r="J311" s="94">
        <v>2.5425299221029863E-4</v>
      </c>
      <c r="K311" s="94">
        <f>I311/'סכום נכסי הקרן'!$C$42</f>
        <v>-3.5857675679784672E-8</v>
      </c>
    </row>
    <row r="312" spans="2:11" s="140" customFormat="1">
      <c r="B312" s="86" t="s">
        <v>2495</v>
      </c>
      <c r="C312" s="83" t="s">
        <v>2685</v>
      </c>
      <c r="D312" s="96" t="s">
        <v>1976</v>
      </c>
      <c r="E312" s="96" t="s">
        <v>180</v>
      </c>
      <c r="F312" s="105">
        <v>43265</v>
      </c>
      <c r="G312" s="93">
        <v>4557150</v>
      </c>
      <c r="H312" s="95">
        <v>-3.2658</v>
      </c>
      <c r="I312" s="93">
        <v>-148.82901000000001</v>
      </c>
      <c r="J312" s="94">
        <v>1.5196082582112764E-2</v>
      </c>
      <c r="K312" s="94">
        <f>I312/'סכום נכסי הקרן'!$C$42</f>
        <v>-2.1431260104185041E-6</v>
      </c>
    </row>
    <row r="313" spans="2:11" s="140" customFormat="1">
      <c r="B313" s="86" t="s">
        <v>2495</v>
      </c>
      <c r="C313" s="83" t="s">
        <v>2779</v>
      </c>
      <c r="D313" s="96" t="s">
        <v>1976</v>
      </c>
      <c r="E313" s="96" t="s">
        <v>180</v>
      </c>
      <c r="F313" s="105">
        <v>43255</v>
      </c>
      <c r="G313" s="93">
        <v>11480057.16</v>
      </c>
      <c r="H313" s="95">
        <v>-4.37</v>
      </c>
      <c r="I313" s="93">
        <v>-501.68367000000001</v>
      </c>
      <c r="J313" s="94">
        <v>5.122406229415493E-2</v>
      </c>
      <c r="K313" s="94">
        <f>I313/'סכום נכסי הקרן'!$C$42</f>
        <v>-7.2242052955886316E-6</v>
      </c>
    </row>
    <row r="314" spans="2:11" s="140" customFormat="1">
      <c r="B314" s="86" t="s">
        <v>2495</v>
      </c>
      <c r="C314" s="83" t="s">
        <v>2780</v>
      </c>
      <c r="D314" s="96" t="s">
        <v>1976</v>
      </c>
      <c r="E314" s="96" t="s">
        <v>180</v>
      </c>
      <c r="F314" s="105">
        <v>43312</v>
      </c>
      <c r="G314" s="93">
        <v>82160600</v>
      </c>
      <c r="H314" s="95">
        <v>-0.88129999999999997</v>
      </c>
      <c r="I314" s="93">
        <v>-724.04865000000007</v>
      </c>
      <c r="J314" s="94">
        <v>7.3928483962012931E-2</v>
      </c>
      <c r="K314" s="94">
        <f>I314/'סכום נכסי הקרן'!$C$42</f>
        <v>-1.042624347647951E-5</v>
      </c>
    </row>
    <row r="315" spans="2:11" s="140" customFormat="1">
      <c r="B315" s="86" t="s">
        <v>2495</v>
      </c>
      <c r="C315" s="83" t="s">
        <v>2729</v>
      </c>
      <c r="D315" s="96" t="s">
        <v>1976</v>
      </c>
      <c r="E315" s="96" t="s">
        <v>180</v>
      </c>
      <c r="F315" s="105">
        <v>43255</v>
      </c>
      <c r="G315" s="93">
        <v>1304118.3999999999</v>
      </c>
      <c r="H315" s="95">
        <v>-4.37</v>
      </c>
      <c r="I315" s="93">
        <v>-56.990559999999995</v>
      </c>
      <c r="J315" s="94">
        <v>5.8189815020663798E-3</v>
      </c>
      <c r="K315" s="94">
        <f>I315/'סכום נכסי הקרן'!$C$42</f>
        <v>-8.2065957090164319E-7</v>
      </c>
    </row>
    <row r="316" spans="2:11" s="140" customFormat="1">
      <c r="B316" s="86" t="s">
        <v>2495</v>
      </c>
      <c r="C316" s="83" t="s">
        <v>2781</v>
      </c>
      <c r="D316" s="96" t="s">
        <v>1976</v>
      </c>
      <c r="E316" s="96" t="s">
        <v>180</v>
      </c>
      <c r="F316" s="105">
        <v>43312</v>
      </c>
      <c r="G316" s="93">
        <v>713560</v>
      </c>
      <c r="H316" s="95">
        <v>-1.0056</v>
      </c>
      <c r="I316" s="93">
        <v>-7.1753400000000003</v>
      </c>
      <c r="J316" s="94">
        <v>7.3263310153535923E-4</v>
      </c>
      <c r="K316" s="94">
        <f>I316/'סכום נכסי הקרן'!$C$42</f>
        <v>-1.0332433030090242E-7</v>
      </c>
    </row>
    <row r="317" spans="2:11" s="140" customFormat="1">
      <c r="B317" s="86" t="s">
        <v>2495</v>
      </c>
      <c r="C317" s="83" t="s">
        <v>2782</v>
      </c>
      <c r="D317" s="96" t="s">
        <v>1976</v>
      </c>
      <c r="E317" s="96" t="s">
        <v>180</v>
      </c>
      <c r="F317" s="105">
        <v>43489</v>
      </c>
      <c r="G317" s="93">
        <v>1823825</v>
      </c>
      <c r="H317" s="95">
        <v>0.65380000000000005</v>
      </c>
      <c r="I317" s="93">
        <v>11.924580000000001</v>
      </c>
      <c r="J317" s="94">
        <v>-1.2175509494890158E-3</v>
      </c>
      <c r="K317" s="94">
        <f>I317/'סכום נכסי הקרן'!$C$42</f>
        <v>1.7171301187393697E-7</v>
      </c>
    </row>
    <row r="318" spans="2:11" s="140" customFormat="1">
      <c r="B318" s="86" t="s">
        <v>2495</v>
      </c>
      <c r="C318" s="83" t="s">
        <v>2783</v>
      </c>
      <c r="D318" s="96" t="s">
        <v>1976</v>
      </c>
      <c r="E318" s="96" t="s">
        <v>180</v>
      </c>
      <c r="F318" s="105">
        <v>43326</v>
      </c>
      <c r="G318" s="93">
        <v>65017800</v>
      </c>
      <c r="H318" s="95">
        <v>-0.12</v>
      </c>
      <c r="I318" s="93">
        <v>-77.989310000000003</v>
      </c>
      <c r="J318" s="94">
        <v>7.9630442699443662E-3</v>
      </c>
      <c r="K318" s="94">
        <f>I318/'סכום נכסי הקרן'!$C$42</f>
        <v>-1.1230399153739713E-6</v>
      </c>
    </row>
    <row r="319" spans="2:11" s="140" customFormat="1">
      <c r="B319" s="86" t="s">
        <v>2495</v>
      </c>
      <c r="C319" s="83" t="s">
        <v>2584</v>
      </c>
      <c r="D319" s="96" t="s">
        <v>1976</v>
      </c>
      <c r="E319" s="96" t="s">
        <v>180</v>
      </c>
      <c r="F319" s="105">
        <v>43486</v>
      </c>
      <c r="G319" s="93">
        <v>9165000</v>
      </c>
      <c r="H319" s="95">
        <v>1.1255999999999999</v>
      </c>
      <c r="I319" s="93">
        <v>103.16314</v>
      </c>
      <c r="J319" s="94">
        <v>-1.0533400678201518E-2</v>
      </c>
      <c r="K319" s="94">
        <f>I319/'סכום נכסי הקרן'!$C$42</f>
        <v>1.4855410826857318E-6</v>
      </c>
    </row>
    <row r="320" spans="2:11" s="140" customFormat="1">
      <c r="B320" s="86" t="s">
        <v>2495</v>
      </c>
      <c r="C320" s="83" t="s">
        <v>2784</v>
      </c>
      <c r="D320" s="96" t="s">
        <v>1976</v>
      </c>
      <c r="E320" s="96" t="s">
        <v>180</v>
      </c>
      <c r="F320" s="105">
        <v>43314</v>
      </c>
      <c r="G320" s="93">
        <v>10958650</v>
      </c>
      <c r="H320" s="95">
        <v>-0.24460000000000001</v>
      </c>
      <c r="I320" s="93">
        <v>-26.801740000000002</v>
      </c>
      <c r="J320" s="94">
        <v>2.7365730268871301E-3</v>
      </c>
      <c r="K320" s="94">
        <f>I320/'סכום נכסי הקרן'!$C$42</f>
        <v>-3.8594294296840409E-7</v>
      </c>
    </row>
    <row r="321" spans="2:11" s="140" customFormat="1">
      <c r="B321" s="86" t="s">
        <v>2495</v>
      </c>
      <c r="C321" s="83" t="s">
        <v>2785</v>
      </c>
      <c r="D321" s="96" t="s">
        <v>1976</v>
      </c>
      <c r="E321" s="96" t="s">
        <v>180</v>
      </c>
      <c r="F321" s="105">
        <v>43500</v>
      </c>
      <c r="G321" s="93">
        <v>64980000</v>
      </c>
      <c r="H321" s="95">
        <v>-0.4143</v>
      </c>
      <c r="I321" s="93">
        <v>-269.18043999999998</v>
      </c>
      <c r="J321" s="94">
        <v>2.7484481659385152E-2</v>
      </c>
      <c r="K321" s="94">
        <f>I321/'סכום נכסי הקרן'!$C$42</f>
        <v>-3.8761771139907301E-6</v>
      </c>
    </row>
    <row r="322" spans="2:11" s="140" customFormat="1">
      <c r="B322" s="86" t="s">
        <v>2495</v>
      </c>
      <c r="C322" s="83" t="s">
        <v>2786</v>
      </c>
      <c r="D322" s="96" t="s">
        <v>1976</v>
      </c>
      <c r="E322" s="96" t="s">
        <v>180</v>
      </c>
      <c r="F322" s="105">
        <v>43502</v>
      </c>
      <c r="G322" s="93">
        <v>3309010</v>
      </c>
      <c r="H322" s="95">
        <v>-0.73870000000000002</v>
      </c>
      <c r="I322" s="93">
        <v>-24.445209999999999</v>
      </c>
      <c r="J322" s="94">
        <v>2.4959611697819447E-3</v>
      </c>
      <c r="K322" s="94">
        <f>I322/'סכום נכסי הקרן'!$C$42</f>
        <v>-3.5200909675568303E-7</v>
      </c>
    </row>
    <row r="323" spans="2:11" s="140" customFormat="1">
      <c r="B323" s="86" t="s">
        <v>2495</v>
      </c>
      <c r="C323" s="83" t="s">
        <v>2787</v>
      </c>
      <c r="D323" s="96" t="s">
        <v>1976</v>
      </c>
      <c r="E323" s="96" t="s">
        <v>180</v>
      </c>
      <c r="F323" s="105">
        <v>43502</v>
      </c>
      <c r="G323" s="93">
        <v>27155462.5</v>
      </c>
      <c r="H323" s="95">
        <v>-0.73870000000000002</v>
      </c>
      <c r="I323" s="93">
        <v>-200.61017999999999</v>
      </c>
      <c r="J323" s="94">
        <v>2.0483162940427447E-2</v>
      </c>
      <c r="K323" s="94">
        <f>I323/'סכום נכסי הקרן'!$C$42</f>
        <v>-2.8887707760250367E-6</v>
      </c>
    </row>
    <row r="324" spans="2:11" s="140" customFormat="1">
      <c r="B324" s="86" t="s">
        <v>2495</v>
      </c>
      <c r="C324" s="83" t="s">
        <v>2788</v>
      </c>
      <c r="D324" s="96" t="s">
        <v>1976</v>
      </c>
      <c r="E324" s="96" t="s">
        <v>180</v>
      </c>
      <c r="F324" s="105">
        <v>43489</v>
      </c>
      <c r="G324" s="93">
        <v>5946240</v>
      </c>
      <c r="H324" s="95">
        <v>0.66339999999999999</v>
      </c>
      <c r="I324" s="93">
        <v>39.444499999999998</v>
      </c>
      <c r="J324" s="94">
        <v>-4.027453245910504E-3</v>
      </c>
      <c r="K324" s="94">
        <f>I324/'סכום נכסי הקרן'!$C$42</f>
        <v>5.6799769022150101E-7</v>
      </c>
    </row>
    <row r="325" spans="2:11" s="140" customFormat="1">
      <c r="B325" s="86" t="s">
        <v>2495</v>
      </c>
      <c r="C325" s="83" t="s">
        <v>2789</v>
      </c>
      <c r="D325" s="96" t="s">
        <v>1976</v>
      </c>
      <c r="E325" s="96" t="s">
        <v>180</v>
      </c>
      <c r="F325" s="105">
        <v>43277</v>
      </c>
      <c r="G325" s="93">
        <v>1816</v>
      </c>
      <c r="H325" s="95">
        <v>1.9135</v>
      </c>
      <c r="I325" s="93">
        <v>3.4750000000000003E-2</v>
      </c>
      <c r="J325" s="94">
        <v>-3.5481245875949762E-6</v>
      </c>
      <c r="K325" s="94">
        <f>I325/'סכום נכסי הקרן'!$C$42</f>
        <v>5.0039726033280086E-10</v>
      </c>
    </row>
    <row r="326" spans="2:11" s="140" customFormat="1">
      <c r="B326" s="86" t="s">
        <v>2495</v>
      </c>
      <c r="C326" s="83" t="s">
        <v>2592</v>
      </c>
      <c r="D326" s="96" t="s">
        <v>1976</v>
      </c>
      <c r="E326" s="96" t="s">
        <v>180</v>
      </c>
      <c r="F326" s="105">
        <v>43255</v>
      </c>
      <c r="G326" s="93">
        <v>18692074.699999999</v>
      </c>
      <c r="H326" s="95">
        <v>-4.37</v>
      </c>
      <c r="I326" s="93">
        <v>-816.85208</v>
      </c>
      <c r="J326" s="94">
        <v>8.3404113653988435E-2</v>
      </c>
      <c r="K326" s="94">
        <f>I326/'סכום נכסי הקרן'!$C$42</f>
        <v>-1.1762605551917981E-5</v>
      </c>
    </row>
    <row r="327" spans="2:11" s="140" customFormat="1">
      <c r="B327" s="86" t="s">
        <v>2495</v>
      </c>
      <c r="C327" s="83" t="s">
        <v>2790</v>
      </c>
      <c r="D327" s="96" t="s">
        <v>1976</v>
      </c>
      <c r="E327" s="96" t="s">
        <v>180</v>
      </c>
      <c r="F327" s="105">
        <v>43318</v>
      </c>
      <c r="G327" s="93">
        <v>53772000</v>
      </c>
      <c r="H327" s="95">
        <v>-0.46029999999999999</v>
      </c>
      <c r="I327" s="93">
        <v>-247.53035</v>
      </c>
      <c r="J327" s="94">
        <v>2.5273914273697552E-2</v>
      </c>
      <c r="K327" s="94">
        <f>I327/'סכום נכסי הקרן'!$C$42</f>
        <v>-3.5644175248696201E-6</v>
      </c>
    </row>
    <row r="328" spans="2:11" s="140" customFormat="1">
      <c r="B328" s="86" t="s">
        <v>2495</v>
      </c>
      <c r="C328" s="83" t="s">
        <v>2791</v>
      </c>
      <c r="D328" s="96" t="s">
        <v>1976</v>
      </c>
      <c r="E328" s="96" t="s">
        <v>180</v>
      </c>
      <c r="F328" s="105">
        <v>43304</v>
      </c>
      <c r="G328" s="93">
        <v>3565000</v>
      </c>
      <c r="H328" s="95">
        <v>-1.8672</v>
      </c>
      <c r="I328" s="93">
        <v>-66.565679999999986</v>
      </c>
      <c r="J328" s="94">
        <v>6.7966424718842898E-3</v>
      </c>
      <c r="K328" s="94">
        <f>I328/'סכום נכסי הקרן'!$C$42</f>
        <v>-9.5854054400546497E-7</v>
      </c>
    </row>
    <row r="329" spans="2:11" s="140" customFormat="1">
      <c r="B329" s="86" t="s">
        <v>2495</v>
      </c>
      <c r="C329" s="83" t="s">
        <v>2792</v>
      </c>
      <c r="D329" s="96" t="s">
        <v>1976</v>
      </c>
      <c r="E329" s="96" t="s">
        <v>180</v>
      </c>
      <c r="F329" s="105">
        <v>43349</v>
      </c>
      <c r="G329" s="93">
        <v>1759.25</v>
      </c>
      <c r="H329" s="95">
        <v>-2.8841999999999999</v>
      </c>
      <c r="I329" s="93">
        <v>-5.074E-2</v>
      </c>
      <c r="J329" s="94">
        <v>5.18077241941206E-6</v>
      </c>
      <c r="K329" s="94">
        <f>I329/'סכום נכסי הקרן'!$C$42</f>
        <v>-7.3065199969169249E-10</v>
      </c>
    </row>
    <row r="330" spans="2:11" s="140" customFormat="1">
      <c r="B330" s="86" t="s">
        <v>2495</v>
      </c>
      <c r="C330" s="83" t="s">
        <v>2793</v>
      </c>
      <c r="D330" s="96" t="s">
        <v>1976</v>
      </c>
      <c r="E330" s="96" t="s">
        <v>180</v>
      </c>
      <c r="F330" s="105">
        <v>43402</v>
      </c>
      <c r="G330" s="93">
        <v>16344</v>
      </c>
      <c r="H330" s="95">
        <v>-0.7177</v>
      </c>
      <c r="I330" s="93">
        <v>-0.1173</v>
      </c>
      <c r="J330" s="94">
        <v>1.1976834938845774E-5</v>
      </c>
      <c r="K330" s="94">
        <f>I330/'סכום נכסי הקרן'!$C$42</f>
        <v>-1.6891107521449652E-9</v>
      </c>
    </row>
    <row r="331" spans="2:11" s="140" customFormat="1">
      <c r="B331" s="86" t="s">
        <v>2495</v>
      </c>
      <c r="C331" s="83" t="s">
        <v>2794</v>
      </c>
      <c r="D331" s="96" t="s">
        <v>1976</v>
      </c>
      <c r="E331" s="96" t="s">
        <v>180</v>
      </c>
      <c r="F331" s="105">
        <v>43410</v>
      </c>
      <c r="G331" s="93">
        <v>145164000</v>
      </c>
      <c r="H331" s="95">
        <v>0.11409999999999999</v>
      </c>
      <c r="I331" s="93">
        <v>165.65904999999998</v>
      </c>
      <c r="J331" s="94">
        <v>-1.6914502114032386E-2</v>
      </c>
      <c r="K331" s="94">
        <f>I331/'סכום נכסי הקרן'!$C$42</f>
        <v>2.3854772595491929E-6</v>
      </c>
    </row>
    <row r="332" spans="2:11" s="140" customFormat="1">
      <c r="B332" s="86" t="s">
        <v>2495</v>
      </c>
      <c r="C332" s="83" t="s">
        <v>2795</v>
      </c>
      <c r="D332" s="96" t="s">
        <v>1976</v>
      </c>
      <c r="E332" s="96" t="s">
        <v>180</v>
      </c>
      <c r="F332" s="105">
        <v>43486</v>
      </c>
      <c r="G332" s="93">
        <v>91650000</v>
      </c>
      <c r="H332" s="95">
        <v>1.1255999999999999</v>
      </c>
      <c r="I332" s="93">
        <v>1031.6314</v>
      </c>
      <c r="J332" s="94">
        <v>-0.10533400678201518</v>
      </c>
      <c r="K332" s="94">
        <f>I332/'סכום נכסי הקרן'!$C$42</f>
        <v>1.4855410826857316E-5</v>
      </c>
    </row>
    <row r="333" spans="2:11" s="140" customFormat="1">
      <c r="B333" s="86" t="s">
        <v>2495</v>
      </c>
      <c r="C333" s="83" t="s">
        <v>2796</v>
      </c>
      <c r="D333" s="96" t="s">
        <v>1976</v>
      </c>
      <c r="E333" s="96" t="s">
        <v>180</v>
      </c>
      <c r="F333" s="105">
        <v>43264</v>
      </c>
      <c r="G333" s="93">
        <v>3671.33</v>
      </c>
      <c r="H333" s="95">
        <v>-3.5314000000000001</v>
      </c>
      <c r="I333" s="93">
        <v>-0.12965000000000002</v>
      </c>
      <c r="J333" s="94">
        <v>1.3237823101631328E-5</v>
      </c>
      <c r="K333" s="94">
        <f>I333/'סכום נכסי הקרן'!$C$42</f>
        <v>-1.8669497784790687E-9</v>
      </c>
    </row>
    <row r="334" spans="2:11" s="140" customFormat="1">
      <c r="B334" s="86" t="s">
        <v>2495</v>
      </c>
      <c r="C334" s="83" t="s">
        <v>2797</v>
      </c>
      <c r="D334" s="96" t="s">
        <v>1976</v>
      </c>
      <c r="E334" s="96" t="s">
        <v>180</v>
      </c>
      <c r="F334" s="105">
        <v>43419</v>
      </c>
      <c r="G334" s="93">
        <v>5074860</v>
      </c>
      <c r="H334" s="95">
        <v>0.27989999999999998</v>
      </c>
      <c r="I334" s="93">
        <v>14.204030000000001</v>
      </c>
      <c r="J334" s="94">
        <v>-1.4502926067895443E-3</v>
      </c>
      <c r="K334" s="94">
        <f>I334/'סכום נכסי הקרן'!$C$42</f>
        <v>2.0453691216359462E-7</v>
      </c>
    </row>
    <row r="335" spans="2:11" s="140" customFormat="1">
      <c r="B335" s="86" t="s">
        <v>2495</v>
      </c>
      <c r="C335" s="83" t="s">
        <v>2798</v>
      </c>
      <c r="D335" s="96" t="s">
        <v>1976</v>
      </c>
      <c r="E335" s="96" t="s">
        <v>180</v>
      </c>
      <c r="F335" s="105">
        <v>43271</v>
      </c>
      <c r="G335" s="93">
        <v>3715110</v>
      </c>
      <c r="H335" s="95">
        <v>-2.0798999999999999</v>
      </c>
      <c r="I335" s="93">
        <v>-77.269869999999997</v>
      </c>
      <c r="J335" s="94">
        <v>7.8895863489861114E-3</v>
      </c>
      <c r="K335" s="94">
        <f>I335/'סכום נכסי הקרן'!$C$42</f>
        <v>-1.1126800360941489E-6</v>
      </c>
    </row>
    <row r="336" spans="2:11" s="140" customFormat="1">
      <c r="B336" s="86" t="s">
        <v>2495</v>
      </c>
      <c r="C336" s="83" t="s">
        <v>2778</v>
      </c>
      <c r="D336" s="96" t="s">
        <v>1976</v>
      </c>
      <c r="E336" s="96" t="s">
        <v>180</v>
      </c>
      <c r="F336" s="105">
        <v>43279</v>
      </c>
      <c r="G336" s="93">
        <v>10711.5</v>
      </c>
      <c r="H336" s="95">
        <v>-1.3865000000000001</v>
      </c>
      <c r="I336" s="93">
        <v>-0.14852000000000001</v>
      </c>
      <c r="J336" s="94">
        <v>1.5164531330923909E-5</v>
      </c>
      <c r="K336" s="94">
        <f>I336/'סכום נכסי הקרן'!$C$42</f>
        <v>-2.1386762907806498E-9</v>
      </c>
    </row>
    <row r="337" spans="2:11" s="140" customFormat="1">
      <c r="B337" s="86" t="s">
        <v>2495</v>
      </c>
      <c r="C337" s="83" t="s">
        <v>2799</v>
      </c>
      <c r="D337" s="96" t="s">
        <v>1976</v>
      </c>
      <c r="E337" s="96" t="s">
        <v>182</v>
      </c>
      <c r="F337" s="105">
        <v>43488</v>
      </c>
      <c r="G337" s="93">
        <v>2039100</v>
      </c>
      <c r="H337" s="95">
        <v>-2.7115999999999998</v>
      </c>
      <c r="I337" s="93">
        <v>-55.292769999999997</v>
      </c>
      <c r="J337" s="94">
        <v>5.645629834625434E-3</v>
      </c>
      <c r="K337" s="94">
        <f>I337/'סכום נכסי הקרן'!$C$42</f>
        <v>-7.9621152875429289E-7</v>
      </c>
    </row>
    <row r="338" spans="2:11" s="140" customFormat="1">
      <c r="B338" s="86" t="s">
        <v>2495</v>
      </c>
      <c r="C338" s="83" t="s">
        <v>2800</v>
      </c>
      <c r="D338" s="96" t="s">
        <v>1976</v>
      </c>
      <c r="E338" s="96" t="s">
        <v>180</v>
      </c>
      <c r="F338" s="105">
        <v>43299</v>
      </c>
      <c r="G338" s="93">
        <v>3546300</v>
      </c>
      <c r="H338" s="95">
        <v>-1.7049000000000001</v>
      </c>
      <c r="I338" s="93">
        <v>-60.461309999999997</v>
      </c>
      <c r="J338" s="94">
        <v>6.1733600175309924E-3</v>
      </c>
      <c r="K338" s="94">
        <f>I338/'סכום נכסי הקרן'!$C$42</f>
        <v>-8.7063809726999059E-7</v>
      </c>
    </row>
    <row r="339" spans="2:11" s="140" customFormat="1">
      <c r="B339" s="86" t="s">
        <v>2495</v>
      </c>
      <c r="C339" s="83" t="s">
        <v>2801</v>
      </c>
      <c r="D339" s="96" t="s">
        <v>1976</v>
      </c>
      <c r="E339" s="96" t="s">
        <v>180</v>
      </c>
      <c r="F339" s="105">
        <v>43284</v>
      </c>
      <c r="G339" s="93">
        <v>178040000</v>
      </c>
      <c r="H339" s="95">
        <v>-1.3379000000000001</v>
      </c>
      <c r="I339" s="93">
        <v>-2381.9350199999999</v>
      </c>
      <c r="J339" s="94">
        <v>0.24320581900764116</v>
      </c>
      <c r="K339" s="94">
        <f>I339/'סכום נכסי הקרן'!$C$42</f>
        <v>-3.4299676497805899E-5</v>
      </c>
    </row>
    <row r="340" spans="2:11" s="140" customFormat="1">
      <c r="B340" s="86" t="s">
        <v>2495</v>
      </c>
      <c r="C340" s="83" t="s">
        <v>2802</v>
      </c>
      <c r="D340" s="96" t="s">
        <v>1976</v>
      </c>
      <c r="E340" s="96" t="s">
        <v>180</v>
      </c>
      <c r="F340" s="105">
        <v>43458</v>
      </c>
      <c r="G340" s="93">
        <v>5243700</v>
      </c>
      <c r="H340" s="95">
        <v>3.1305999999999998</v>
      </c>
      <c r="I340" s="93">
        <v>164.15825000000001</v>
      </c>
      <c r="J340" s="94">
        <v>-1.6761263973570157E-2</v>
      </c>
      <c r="K340" s="94">
        <f>I340/'סכום נכסי הקרן'!$C$42</f>
        <v>2.3638658578712806E-6</v>
      </c>
    </row>
    <row r="341" spans="2:11" s="140" customFormat="1">
      <c r="B341" s="86" t="s">
        <v>2495</v>
      </c>
      <c r="C341" s="83" t="s">
        <v>2803</v>
      </c>
      <c r="D341" s="96" t="s">
        <v>1976</v>
      </c>
      <c r="E341" s="96" t="s">
        <v>180</v>
      </c>
      <c r="F341" s="105">
        <v>43326</v>
      </c>
      <c r="G341" s="93">
        <v>3612100</v>
      </c>
      <c r="H341" s="95">
        <v>-0.12</v>
      </c>
      <c r="I341" s="93">
        <v>-4.3327399999999994</v>
      </c>
      <c r="J341" s="94">
        <v>4.4239140505485618E-4</v>
      </c>
      <c r="K341" s="94">
        <f>I341/'סכום נכסי הקרן'!$C$42</f>
        <v>-6.2391114409621265E-8</v>
      </c>
    </row>
    <row r="342" spans="2:11" s="140" customFormat="1">
      <c r="B342" s="86" t="s">
        <v>2495</v>
      </c>
      <c r="C342" s="83" t="s">
        <v>2804</v>
      </c>
      <c r="D342" s="96" t="s">
        <v>1976</v>
      </c>
      <c r="E342" s="96" t="s">
        <v>180</v>
      </c>
      <c r="F342" s="105">
        <v>43370</v>
      </c>
      <c r="G342" s="93">
        <v>2831600</v>
      </c>
      <c r="H342" s="95">
        <v>-2.2742</v>
      </c>
      <c r="I342" s="93">
        <v>-64.396770000000004</v>
      </c>
      <c r="J342" s="94">
        <v>6.5751874244229791E-3</v>
      </c>
      <c r="K342" s="94">
        <f>I342/'סכום נכסי הקרן'!$C$42</f>
        <v>-9.2730841100090645E-7</v>
      </c>
    </row>
    <row r="343" spans="2:11" s="140" customFormat="1">
      <c r="B343" s="86" t="s">
        <v>2495</v>
      </c>
      <c r="C343" s="83" t="s">
        <v>2805</v>
      </c>
      <c r="D343" s="96" t="s">
        <v>1976</v>
      </c>
      <c r="E343" s="96" t="s">
        <v>180</v>
      </c>
      <c r="F343" s="105">
        <v>43312</v>
      </c>
      <c r="G343" s="93">
        <v>12140040</v>
      </c>
      <c r="H343" s="95">
        <v>-0.9264</v>
      </c>
      <c r="I343" s="93">
        <v>-112.46875</v>
      </c>
      <c r="J343" s="94">
        <v>1.1483543516865393E-2</v>
      </c>
      <c r="K343" s="94">
        <f>I343/'סכום נכסי הקרן'!$C$42</f>
        <v>-1.6195411330375451E-6</v>
      </c>
    </row>
    <row r="344" spans="2:11" s="140" customFormat="1">
      <c r="B344" s="86" t="s">
        <v>2495</v>
      </c>
      <c r="C344" s="83" t="s">
        <v>2806</v>
      </c>
      <c r="D344" s="96" t="s">
        <v>1976</v>
      </c>
      <c r="E344" s="96" t="s">
        <v>180</v>
      </c>
      <c r="F344" s="105">
        <v>43493</v>
      </c>
      <c r="G344" s="93">
        <v>145812</v>
      </c>
      <c r="H344" s="95">
        <v>0.69310000000000005</v>
      </c>
      <c r="I344" s="93">
        <v>1.01065</v>
      </c>
      <c r="J344" s="94">
        <v>-1.0319171552382337E-4</v>
      </c>
      <c r="K344" s="94">
        <f>I344/'סכום נכסי הקרן'!$C$42</f>
        <v>1.4553280321017127E-8</v>
      </c>
    </row>
    <row r="345" spans="2:11" s="140" customFormat="1">
      <c r="B345" s="86" t="s">
        <v>2495</v>
      </c>
      <c r="C345" s="83" t="s">
        <v>2688</v>
      </c>
      <c r="D345" s="96" t="s">
        <v>1976</v>
      </c>
      <c r="E345" s="96" t="s">
        <v>180</v>
      </c>
      <c r="F345" s="105">
        <v>43298</v>
      </c>
      <c r="G345" s="93">
        <v>1634400</v>
      </c>
      <c r="H345" s="95">
        <v>1.8997999999999999</v>
      </c>
      <c r="I345" s="93">
        <v>31.05002</v>
      </c>
      <c r="J345" s="94">
        <v>-3.1703407023687983E-3</v>
      </c>
      <c r="K345" s="94">
        <f>I345/'סכום נכסי הקרן'!$C$42</f>
        <v>4.4711784003679632E-7</v>
      </c>
    </row>
    <row r="346" spans="2:11" s="140" customFormat="1">
      <c r="B346" s="86" t="s">
        <v>2495</v>
      </c>
      <c r="C346" s="83" t="s">
        <v>2807</v>
      </c>
      <c r="D346" s="96" t="s">
        <v>1976</v>
      </c>
      <c r="E346" s="96" t="s">
        <v>180</v>
      </c>
      <c r="F346" s="105">
        <v>43397</v>
      </c>
      <c r="G346" s="93">
        <v>27482.36</v>
      </c>
      <c r="H346" s="95">
        <v>-0.1085</v>
      </c>
      <c r="I346" s="93">
        <v>-2.9819999999999999E-2</v>
      </c>
      <c r="J346" s="94">
        <v>3.0447503655275447E-6</v>
      </c>
      <c r="K346" s="94">
        <f>I346/'סכום נכסי הקרן'!$C$42</f>
        <v>-4.2940564901076605E-10</v>
      </c>
    </row>
    <row r="347" spans="2:11" s="140" customFormat="1">
      <c r="B347" s="86" t="s">
        <v>2495</v>
      </c>
      <c r="C347" s="83" t="s">
        <v>2808</v>
      </c>
      <c r="D347" s="96" t="s">
        <v>1976</v>
      </c>
      <c r="E347" s="96" t="s">
        <v>180</v>
      </c>
      <c r="F347" s="105">
        <v>43486</v>
      </c>
      <c r="G347" s="93">
        <v>1834650</v>
      </c>
      <c r="H347" s="95">
        <v>1.1191</v>
      </c>
      <c r="I347" s="93">
        <v>20.53238</v>
      </c>
      <c r="J347" s="94">
        <v>-2.0964443833048439E-3</v>
      </c>
      <c r="K347" s="94">
        <f>I347/'סכום נכסי הקרן'!$C$42</f>
        <v>2.9566465324063288E-7</v>
      </c>
    </row>
    <row r="348" spans="2:11" s="140" customFormat="1">
      <c r="B348" s="86" t="s">
        <v>2495</v>
      </c>
      <c r="C348" s="83" t="s">
        <v>2809</v>
      </c>
      <c r="D348" s="96" t="s">
        <v>1976</v>
      </c>
      <c r="E348" s="96" t="s">
        <v>180</v>
      </c>
      <c r="F348" s="105">
        <v>43488</v>
      </c>
      <c r="G348" s="93">
        <v>1280300</v>
      </c>
      <c r="H348" s="95">
        <v>0.90939999999999999</v>
      </c>
      <c r="I348" s="93">
        <v>11.643450000000001</v>
      </c>
      <c r="J348" s="94">
        <v>-1.1888463663146107E-3</v>
      </c>
      <c r="K348" s="94">
        <f>I348/'סכום נכסי הקרן'!$C$42</f>
        <v>1.6766476203804173E-7</v>
      </c>
    </row>
    <row r="349" spans="2:11" s="140" customFormat="1">
      <c r="B349" s="86" t="s">
        <v>2495</v>
      </c>
      <c r="C349" s="83" t="s">
        <v>2810</v>
      </c>
      <c r="D349" s="96" t="s">
        <v>1976</v>
      </c>
      <c r="E349" s="96" t="s">
        <v>180</v>
      </c>
      <c r="F349" s="105">
        <v>43430</v>
      </c>
      <c r="G349" s="93">
        <v>2542400</v>
      </c>
      <c r="H349" s="95">
        <v>-1.5869</v>
      </c>
      <c r="I349" s="93">
        <v>-40.344139999999996</v>
      </c>
      <c r="J349" s="94">
        <v>4.1193103625719119E-3</v>
      </c>
      <c r="K349" s="94">
        <f>I349/'סכום נכסי הקרן'!$C$42</f>
        <v>-5.8095243529447372E-7</v>
      </c>
    </row>
    <row r="350" spans="2:11" s="140" customFormat="1">
      <c r="B350" s="86" t="s">
        <v>2495</v>
      </c>
      <c r="C350" s="83" t="s">
        <v>2811</v>
      </c>
      <c r="D350" s="96" t="s">
        <v>1976</v>
      </c>
      <c r="E350" s="96" t="s">
        <v>180</v>
      </c>
      <c r="F350" s="105">
        <v>43486</v>
      </c>
      <c r="G350" s="93">
        <v>1834650</v>
      </c>
      <c r="H350" s="95">
        <v>1.1191</v>
      </c>
      <c r="I350" s="93">
        <v>20.53238</v>
      </c>
      <c r="J350" s="94">
        <v>-2.0964443833048439E-3</v>
      </c>
      <c r="K350" s="94">
        <f>I350/'סכום נכסי הקרן'!$C$42</f>
        <v>2.9566465324063288E-7</v>
      </c>
    </row>
    <row r="351" spans="2:11" s="140" customFormat="1">
      <c r="B351" s="86" t="s">
        <v>2495</v>
      </c>
      <c r="C351" s="83" t="s">
        <v>2812</v>
      </c>
      <c r="D351" s="96" t="s">
        <v>1976</v>
      </c>
      <c r="E351" s="96" t="s">
        <v>180</v>
      </c>
      <c r="F351" s="105">
        <v>43444</v>
      </c>
      <c r="G351" s="93">
        <v>2233680</v>
      </c>
      <c r="H351" s="95">
        <v>-2.1042999999999998</v>
      </c>
      <c r="I351" s="93">
        <v>-47.003569999999996</v>
      </c>
      <c r="J351" s="94">
        <v>4.7992668322803323E-3</v>
      </c>
      <c r="K351" s="94">
        <f>I351/'סכום נכסי הקרן'!$C$42</f>
        <v>-6.7684770226938195E-7</v>
      </c>
    </row>
    <row r="352" spans="2:11" s="140" customFormat="1">
      <c r="B352" s="86" t="s">
        <v>2495</v>
      </c>
      <c r="C352" s="83" t="s">
        <v>2813</v>
      </c>
      <c r="D352" s="96" t="s">
        <v>1976</v>
      </c>
      <c r="E352" s="96" t="s">
        <v>180</v>
      </c>
      <c r="F352" s="105">
        <v>43255</v>
      </c>
      <c r="G352" s="93">
        <v>763048</v>
      </c>
      <c r="H352" s="95">
        <v>-4.37</v>
      </c>
      <c r="I352" s="93">
        <v>-33.34554</v>
      </c>
      <c r="J352" s="94">
        <v>3.4047231758455184E-3</v>
      </c>
      <c r="K352" s="94">
        <f>I352/'סכום נכסי הקרן'!$C$42</f>
        <v>-4.8017314705950573E-7</v>
      </c>
    </row>
    <row r="353" spans="2:11" s="140" customFormat="1">
      <c r="B353" s="86" t="s">
        <v>2495</v>
      </c>
      <c r="C353" s="83" t="s">
        <v>2814</v>
      </c>
      <c r="D353" s="96" t="s">
        <v>1976</v>
      </c>
      <c r="E353" s="96" t="s">
        <v>180</v>
      </c>
      <c r="F353" s="105">
        <v>43454</v>
      </c>
      <c r="G353" s="93">
        <v>108960</v>
      </c>
      <c r="H353" s="95">
        <v>-2.6827999999999999</v>
      </c>
      <c r="I353" s="93">
        <v>-2.9232199999999997</v>
      </c>
      <c r="J353" s="94">
        <v>2.9847334552372329E-4</v>
      </c>
      <c r="K353" s="94">
        <f>I353/'סכום נכסי הקרן'!$C$42</f>
        <v>-4.2094137535253235E-8</v>
      </c>
    </row>
    <row r="354" spans="2:11" s="140" customFormat="1">
      <c r="B354" s="86" t="s">
        <v>2495</v>
      </c>
      <c r="C354" s="83" t="s">
        <v>2815</v>
      </c>
      <c r="D354" s="96" t="s">
        <v>1976</v>
      </c>
      <c r="E354" s="96" t="s">
        <v>180</v>
      </c>
      <c r="F354" s="105">
        <v>43444</v>
      </c>
      <c r="G354" s="93">
        <v>1416480</v>
      </c>
      <c r="H354" s="95">
        <v>-2.1042999999999998</v>
      </c>
      <c r="I354" s="93">
        <v>-29.80714</v>
      </c>
      <c r="J354" s="94">
        <v>3.0434373041693728E-3</v>
      </c>
      <c r="K354" s="94">
        <f>I354/'סכום נכסי הקרן'!$C$42</f>
        <v>-4.2922046602464E-7</v>
      </c>
    </row>
    <row r="355" spans="2:11" s="140" customFormat="1">
      <c r="B355" s="86" t="s">
        <v>2495</v>
      </c>
      <c r="C355" s="83" t="s">
        <v>2816</v>
      </c>
      <c r="D355" s="96" t="s">
        <v>1976</v>
      </c>
      <c r="E355" s="96" t="s">
        <v>180</v>
      </c>
      <c r="F355" s="105">
        <v>43502</v>
      </c>
      <c r="G355" s="93">
        <v>773301.25</v>
      </c>
      <c r="H355" s="95">
        <v>-0.73870000000000002</v>
      </c>
      <c r="I355" s="93">
        <v>-5.7127400000000002</v>
      </c>
      <c r="J355" s="94">
        <v>5.8329534551186538E-4</v>
      </c>
      <c r="K355" s="94">
        <f>I355/'סכום נכסי הקרן'!$C$42</f>
        <v>-8.2263005611326752E-8</v>
      </c>
    </row>
    <row r="356" spans="2:11" s="140" customFormat="1">
      <c r="B356" s="86" t="s">
        <v>2495</v>
      </c>
      <c r="C356" s="83" t="s">
        <v>2817</v>
      </c>
      <c r="D356" s="96" t="s">
        <v>1976</v>
      </c>
      <c r="E356" s="96" t="s">
        <v>180</v>
      </c>
      <c r="F356" s="105">
        <v>43327</v>
      </c>
      <c r="G356" s="93">
        <v>209722500</v>
      </c>
      <c r="H356" s="95">
        <v>-0.26750000000000002</v>
      </c>
      <c r="I356" s="93">
        <v>-561.02562</v>
      </c>
      <c r="J356" s="94">
        <v>5.7283130837200449E-2</v>
      </c>
      <c r="K356" s="94">
        <f>I356/'סכום נכסי הקרן'!$C$42</f>
        <v>-8.0787246971082292E-6</v>
      </c>
    </row>
    <row r="357" spans="2:11" s="140" customFormat="1">
      <c r="B357" s="86" t="s">
        <v>2495</v>
      </c>
      <c r="C357" s="83" t="s">
        <v>2818</v>
      </c>
      <c r="D357" s="96" t="s">
        <v>1976</v>
      </c>
      <c r="E357" s="96" t="s">
        <v>180</v>
      </c>
      <c r="F357" s="105">
        <v>43312</v>
      </c>
      <c r="G357" s="93">
        <v>5355900</v>
      </c>
      <c r="H357" s="95">
        <v>-0.9264</v>
      </c>
      <c r="I357" s="93">
        <v>-49.618569999999998</v>
      </c>
      <c r="J357" s="94">
        <v>5.0662695890158977E-3</v>
      </c>
      <c r="K357" s="94">
        <f>I357/'סכום נכסי הקרן'!$C$42</f>
        <v>-7.1450349610449779E-7</v>
      </c>
    </row>
    <row r="358" spans="2:11" s="140" customFormat="1">
      <c r="B358" s="86" t="s">
        <v>2495</v>
      </c>
      <c r="C358" s="83" t="s">
        <v>2819</v>
      </c>
      <c r="D358" s="96" t="s">
        <v>1976</v>
      </c>
      <c r="E358" s="96" t="s">
        <v>180</v>
      </c>
      <c r="F358" s="105">
        <v>43445</v>
      </c>
      <c r="G358" s="93">
        <v>90800000</v>
      </c>
      <c r="H358" s="95">
        <v>-2.2244000000000002</v>
      </c>
      <c r="I358" s="93">
        <v>-2019.7913100000001</v>
      </c>
      <c r="J358" s="94">
        <v>0.20622938730422061</v>
      </c>
      <c r="K358" s="94">
        <f>I358/'סכום נכסי הקרן'!$C$42</f>
        <v>-2.9084835624978383E-5</v>
      </c>
    </row>
    <row r="359" spans="2:11" s="140" customFormat="1">
      <c r="B359" s="86" t="s">
        <v>2495</v>
      </c>
      <c r="C359" s="83" t="s">
        <v>2820</v>
      </c>
      <c r="D359" s="96" t="s">
        <v>1976</v>
      </c>
      <c r="E359" s="96" t="s">
        <v>180</v>
      </c>
      <c r="F359" s="105">
        <v>43402</v>
      </c>
      <c r="G359" s="93">
        <v>29158.400000000001</v>
      </c>
      <c r="H359" s="95">
        <v>0.64049999999999996</v>
      </c>
      <c r="I359" s="93">
        <v>0.18675999999999998</v>
      </c>
      <c r="J359" s="94">
        <v>-1.9068999941848566E-5</v>
      </c>
      <c r="K359" s="94">
        <f>I359/'סכום נכסי הקרן'!$C$42</f>
        <v>2.6893292759641403E-9</v>
      </c>
    </row>
    <row r="360" spans="2:11" s="140" customFormat="1">
      <c r="B360" s="86" t="s">
        <v>2495</v>
      </c>
      <c r="C360" s="83" t="s">
        <v>2821</v>
      </c>
      <c r="D360" s="96" t="s">
        <v>1976</v>
      </c>
      <c r="E360" s="96" t="s">
        <v>180</v>
      </c>
      <c r="F360" s="105">
        <v>43396</v>
      </c>
      <c r="G360" s="93">
        <v>180475000</v>
      </c>
      <c r="H360" s="95">
        <v>-0.33090000000000003</v>
      </c>
      <c r="I360" s="93">
        <v>-597.17968000000008</v>
      </c>
      <c r="J360" s="94">
        <v>6.0974615994823018E-2</v>
      </c>
      <c r="K360" s="94">
        <f>I360/'סכום נכסי הקרן'!$C$42</f>
        <v>-8.5993403107458632E-6</v>
      </c>
    </row>
    <row r="361" spans="2:11" s="140" customFormat="1">
      <c r="B361" s="86" t="s">
        <v>2495</v>
      </c>
      <c r="C361" s="83" t="s">
        <v>2822</v>
      </c>
      <c r="D361" s="96" t="s">
        <v>1976</v>
      </c>
      <c r="E361" s="96" t="s">
        <v>180</v>
      </c>
      <c r="F361" s="105">
        <v>43269</v>
      </c>
      <c r="G361" s="93">
        <v>123620</v>
      </c>
      <c r="H361" s="95">
        <v>-2.3073000000000001</v>
      </c>
      <c r="I361" s="93">
        <v>-2.8523000000000001</v>
      </c>
      <c r="J361" s="94">
        <v>2.9123210823588921E-4</v>
      </c>
      <c r="K361" s="94">
        <f>I361/'סכום נכסי הקרן'!$C$42</f>
        <v>-4.1072895126539506E-8</v>
      </c>
    </row>
    <row r="362" spans="2:11" s="140" customFormat="1">
      <c r="B362" s="86" t="s">
        <v>2495</v>
      </c>
      <c r="C362" s="83" t="s">
        <v>2823</v>
      </c>
      <c r="D362" s="96" t="s">
        <v>1976</v>
      </c>
      <c r="E362" s="96" t="s">
        <v>180</v>
      </c>
      <c r="F362" s="105">
        <v>43313</v>
      </c>
      <c r="G362" s="93">
        <v>1799900</v>
      </c>
      <c r="H362" s="95">
        <v>-0.56159999999999999</v>
      </c>
      <c r="I362" s="93">
        <v>-10.108709999999999</v>
      </c>
      <c r="J362" s="94">
        <v>1.0321428057515742E-3</v>
      </c>
      <c r="K362" s="94">
        <f>I362/'סכום נכסי הקרן'!$C$42</f>
        <v>-1.4556462703593629E-7</v>
      </c>
    </row>
    <row r="363" spans="2:11" s="140" customFormat="1">
      <c r="B363" s="86" t="s">
        <v>2495</v>
      </c>
      <c r="C363" s="83" t="s">
        <v>2824</v>
      </c>
      <c r="D363" s="96" t="s">
        <v>1976</v>
      </c>
      <c r="E363" s="96" t="s">
        <v>180</v>
      </c>
      <c r="F363" s="105">
        <v>43454</v>
      </c>
      <c r="G363" s="93">
        <v>1089.5999999999999</v>
      </c>
      <c r="H363" s="95">
        <v>-2.6825999999999999</v>
      </c>
      <c r="I363" s="93">
        <v>-2.9229999999999999E-2</v>
      </c>
      <c r="J363" s="94">
        <v>2.9845088257669393E-6</v>
      </c>
      <c r="K363" s="94">
        <f>I363/'סכום נכסי הקרן'!$C$42</f>
        <v>-4.2090969552597891E-10</v>
      </c>
    </row>
    <row r="364" spans="2:11" s="140" customFormat="1">
      <c r="B364" s="86" t="s">
        <v>2495</v>
      </c>
      <c r="C364" s="83" t="s">
        <v>2825</v>
      </c>
      <c r="D364" s="96" t="s">
        <v>1976</v>
      </c>
      <c r="E364" s="96" t="s">
        <v>180</v>
      </c>
      <c r="F364" s="105">
        <v>43444</v>
      </c>
      <c r="G364" s="93">
        <v>90800</v>
      </c>
      <c r="H364" s="95">
        <v>-1.9893000000000001</v>
      </c>
      <c r="I364" s="93">
        <v>-1.8062400000000001</v>
      </c>
      <c r="J364" s="94">
        <v>1.8442487928338271E-4</v>
      </c>
      <c r="K364" s="94">
        <f>I364/'סכום נכסי הקרן'!$C$42</f>
        <v>-2.6009713597223546E-8</v>
      </c>
    </row>
    <row r="365" spans="2:11" s="140" customFormat="1">
      <c r="B365" s="86" t="s">
        <v>2495</v>
      </c>
      <c r="C365" s="83" t="s">
        <v>2688</v>
      </c>
      <c r="D365" s="96" t="s">
        <v>1976</v>
      </c>
      <c r="E365" s="96" t="s">
        <v>180</v>
      </c>
      <c r="F365" s="105">
        <v>43298</v>
      </c>
      <c r="G365" s="93">
        <v>1016960</v>
      </c>
      <c r="H365" s="95">
        <v>1.8997999999999999</v>
      </c>
      <c r="I365" s="93">
        <v>19.32001</v>
      </c>
      <c r="J365" s="94">
        <v>-1.9726561874411743E-3</v>
      </c>
      <c r="K365" s="94">
        <f>I365/'סכום נכסי הקרן'!$C$42</f>
        <v>2.7820662082308819E-7</v>
      </c>
    </row>
    <row r="366" spans="2:11" s="140" customFormat="1">
      <c r="B366" s="86" t="s">
        <v>2495</v>
      </c>
      <c r="C366" s="83" t="s">
        <v>2826</v>
      </c>
      <c r="D366" s="96" t="s">
        <v>1976</v>
      </c>
      <c r="E366" s="96" t="s">
        <v>180</v>
      </c>
      <c r="F366" s="105">
        <v>43397</v>
      </c>
      <c r="G366" s="93">
        <v>21696.6</v>
      </c>
      <c r="H366" s="95">
        <v>-0.1085</v>
      </c>
      <c r="I366" s="93">
        <v>-2.3539999999999998E-2</v>
      </c>
      <c r="J366" s="94">
        <v>2.403535332143474E-6</v>
      </c>
      <c r="K366" s="94">
        <f>I366/'סכום נכסי הקרן'!$C$42</f>
        <v>-3.389741441218455E-10</v>
      </c>
    </row>
    <row r="367" spans="2:11" s="140" customFormat="1">
      <c r="B367" s="86" t="s">
        <v>2495</v>
      </c>
      <c r="C367" s="83" t="s">
        <v>2827</v>
      </c>
      <c r="D367" s="96" t="s">
        <v>1976</v>
      </c>
      <c r="E367" s="96" t="s">
        <v>180</v>
      </c>
      <c r="F367" s="105">
        <v>43431</v>
      </c>
      <c r="G367" s="93">
        <v>2542400</v>
      </c>
      <c r="H367" s="95">
        <v>-1.6061000000000001</v>
      </c>
      <c r="I367" s="93">
        <v>-40.833980000000004</v>
      </c>
      <c r="J367" s="94">
        <v>4.1693251351758703E-3</v>
      </c>
      <c r="K367" s="94">
        <f>I367/'סכום נכסי הקרן'!$C$42</f>
        <v>-5.8800609267580957E-7</v>
      </c>
    </row>
    <row r="368" spans="2:11" s="140" customFormat="1">
      <c r="B368" s="86" t="s">
        <v>2495</v>
      </c>
      <c r="C368" s="83" t="s">
        <v>2828</v>
      </c>
      <c r="D368" s="96" t="s">
        <v>1976</v>
      </c>
      <c r="E368" s="96" t="s">
        <v>180</v>
      </c>
      <c r="F368" s="105">
        <v>43458</v>
      </c>
      <c r="G368" s="93">
        <v>3296040</v>
      </c>
      <c r="H368" s="95">
        <v>3.1305999999999998</v>
      </c>
      <c r="I368" s="93">
        <v>103.18517999999999</v>
      </c>
      <c r="J368" s="94">
        <v>-1.0535651057076642E-2</v>
      </c>
      <c r="K368" s="94">
        <f>I368/'סכום נכסי הקרן'!$C$42</f>
        <v>1.4858584569481125E-6</v>
      </c>
    </row>
    <row r="369" spans="2:11" s="140" customFormat="1">
      <c r="B369" s="86" t="s">
        <v>2495</v>
      </c>
      <c r="C369" s="83" t="s">
        <v>2829</v>
      </c>
      <c r="D369" s="96" t="s">
        <v>1976</v>
      </c>
      <c r="E369" s="96" t="s">
        <v>180</v>
      </c>
      <c r="F369" s="105">
        <v>43314</v>
      </c>
      <c r="G369" s="93">
        <v>8263900</v>
      </c>
      <c r="H369" s="95">
        <v>-0.24460000000000001</v>
      </c>
      <c r="I369" s="93">
        <v>-20.21115</v>
      </c>
      <c r="J369" s="94">
        <v>2.0636454175128115E-3</v>
      </c>
      <c r="K369" s="94">
        <f>I369/'סכום נכסי הקרן'!$C$42</f>
        <v>-2.9103896656619531E-7</v>
      </c>
    </row>
    <row r="370" spans="2:11" s="140" customFormat="1">
      <c r="B370" s="86" t="s">
        <v>2495</v>
      </c>
      <c r="C370" s="83" t="s">
        <v>2830</v>
      </c>
      <c r="D370" s="96" t="s">
        <v>1976</v>
      </c>
      <c r="E370" s="96" t="s">
        <v>180</v>
      </c>
      <c r="F370" s="105">
        <v>43419</v>
      </c>
      <c r="G370" s="93">
        <v>72500000</v>
      </c>
      <c r="H370" s="95">
        <v>0.28260000000000002</v>
      </c>
      <c r="I370" s="93">
        <v>204.91376</v>
      </c>
      <c r="J370" s="94">
        <v>-2.0922576983957865E-2</v>
      </c>
      <c r="K370" s="94">
        <f>I370/'סכום נכסי הקרן'!$C$42</f>
        <v>2.9507419887336134E-6</v>
      </c>
    </row>
    <row r="371" spans="2:11" s="140" customFormat="1">
      <c r="B371" s="86" t="s">
        <v>2495</v>
      </c>
      <c r="C371" s="83" t="s">
        <v>2831</v>
      </c>
      <c r="D371" s="96" t="s">
        <v>1976</v>
      </c>
      <c r="E371" s="96" t="s">
        <v>180</v>
      </c>
      <c r="F371" s="105">
        <v>43396</v>
      </c>
      <c r="G371" s="93">
        <v>3609500</v>
      </c>
      <c r="H371" s="95">
        <v>-0.33090000000000003</v>
      </c>
      <c r="I371" s="93">
        <v>-11.94359</v>
      </c>
      <c r="J371" s="94">
        <v>1.2194919523209635E-3</v>
      </c>
      <c r="K371" s="94">
        <f>I371/'סכום נכסי הקרן'!$C$42</f>
        <v>-1.7198675437520105E-7</v>
      </c>
    </row>
    <row r="372" spans="2:11" s="140" customFormat="1">
      <c r="B372" s="86" t="s">
        <v>2495</v>
      </c>
      <c r="C372" s="83" t="s">
        <v>2832</v>
      </c>
      <c r="D372" s="96" t="s">
        <v>1976</v>
      </c>
      <c r="E372" s="96" t="s">
        <v>180</v>
      </c>
      <c r="F372" s="105">
        <v>43277</v>
      </c>
      <c r="G372" s="93">
        <v>108960</v>
      </c>
      <c r="H372" s="95">
        <v>1.9135</v>
      </c>
      <c r="I372" s="93">
        <v>2.085</v>
      </c>
      <c r="J372" s="94">
        <v>-2.1288747525569855E-4</v>
      </c>
      <c r="K372" s="94">
        <f>I372/'סכום נכסי הקרן'!$C$42</f>
        <v>3.0023835619968046E-8</v>
      </c>
    </row>
    <row r="373" spans="2:11" s="140" customFormat="1">
      <c r="B373" s="86" t="s">
        <v>2495</v>
      </c>
      <c r="C373" s="83" t="s">
        <v>2833</v>
      </c>
      <c r="D373" s="96" t="s">
        <v>1976</v>
      </c>
      <c r="E373" s="96" t="s">
        <v>180</v>
      </c>
      <c r="F373" s="105">
        <v>43502</v>
      </c>
      <c r="G373" s="93">
        <v>105513250</v>
      </c>
      <c r="H373" s="95">
        <v>-0.78779999999999994</v>
      </c>
      <c r="I373" s="93">
        <v>-831.20458999999994</v>
      </c>
      <c r="J373" s="94">
        <v>8.4869566707936717E-2</v>
      </c>
      <c r="K373" s="94">
        <f>I373/'סכום נכסי הקרן'!$C$42</f>
        <v>-1.1969280564375509E-5</v>
      </c>
    </row>
    <row r="374" spans="2:11" s="140" customFormat="1">
      <c r="B374" s="86" t="s">
        <v>2495</v>
      </c>
      <c r="C374" s="83" t="s">
        <v>2834</v>
      </c>
      <c r="D374" s="96" t="s">
        <v>1976</v>
      </c>
      <c r="E374" s="96" t="s">
        <v>180</v>
      </c>
      <c r="F374" s="105">
        <v>43279</v>
      </c>
      <c r="G374" s="93">
        <v>214170</v>
      </c>
      <c r="H374" s="95">
        <v>-1.415</v>
      </c>
      <c r="I374" s="93">
        <v>-3.0304000000000002</v>
      </c>
      <c r="J374" s="94">
        <v>3.0941688489921772E-4</v>
      </c>
      <c r="K374" s="94">
        <f>I374/'סכום נכסי הקרן'!$C$42</f>
        <v>-4.3637521085252364E-8</v>
      </c>
    </row>
    <row r="375" spans="2:11" s="140" customFormat="1">
      <c r="B375" s="86" t="s">
        <v>2495</v>
      </c>
      <c r="C375" s="83" t="s">
        <v>2835</v>
      </c>
      <c r="D375" s="96" t="s">
        <v>1976</v>
      </c>
      <c r="E375" s="96" t="s">
        <v>180</v>
      </c>
      <c r="F375" s="105">
        <v>43493</v>
      </c>
      <c r="G375" s="93">
        <v>164025</v>
      </c>
      <c r="H375" s="95">
        <v>0.68500000000000005</v>
      </c>
      <c r="I375" s="93">
        <v>1.1234900000000001</v>
      </c>
      <c r="J375" s="94">
        <v>-1.1471316526380085E-4</v>
      </c>
      <c r="K375" s="94">
        <f>I375/'סכום נכסי הקרן'!$C$42</f>
        <v>1.6178167424785565E-8</v>
      </c>
    </row>
    <row r="376" spans="2:11" s="140" customFormat="1">
      <c r="B376" s="86" t="s">
        <v>2495</v>
      </c>
      <c r="C376" s="83" t="s">
        <v>2836</v>
      </c>
      <c r="D376" s="96" t="s">
        <v>1976</v>
      </c>
      <c r="E376" s="96" t="s">
        <v>180</v>
      </c>
      <c r="F376" s="105">
        <v>43271</v>
      </c>
      <c r="G376" s="93">
        <v>106146000</v>
      </c>
      <c r="H376" s="95">
        <v>-2.0798999999999999</v>
      </c>
      <c r="I376" s="93">
        <v>-2207.71045</v>
      </c>
      <c r="J376" s="94">
        <v>0.22541674042979479</v>
      </c>
      <c r="K376" s="94">
        <f>I376/'סכום נכסי הקרן'!$C$42</f>
        <v>-3.1790856425556685E-5</v>
      </c>
    </row>
    <row r="377" spans="2:11" s="140" customFormat="1">
      <c r="B377" s="86" t="s">
        <v>2495</v>
      </c>
      <c r="C377" s="83" t="s">
        <v>2837</v>
      </c>
      <c r="D377" s="96" t="s">
        <v>1976</v>
      </c>
      <c r="E377" s="96" t="s">
        <v>180</v>
      </c>
      <c r="F377" s="105">
        <v>43423</v>
      </c>
      <c r="G377" s="93">
        <v>181880</v>
      </c>
      <c r="H377" s="95">
        <v>0.61460000000000004</v>
      </c>
      <c r="I377" s="93">
        <v>1.1178599999999999</v>
      </c>
      <c r="J377" s="94">
        <v>-1.141383180284581E-4</v>
      </c>
      <c r="K377" s="94">
        <f>I377/'סכום נכסי הקרן'!$C$42</f>
        <v>1.609709586865107E-8</v>
      </c>
    </row>
    <row r="378" spans="2:11" s="140" customFormat="1">
      <c r="B378" s="86" t="s">
        <v>2495</v>
      </c>
      <c r="C378" s="83" t="s">
        <v>2838</v>
      </c>
      <c r="D378" s="96" t="s">
        <v>1976</v>
      </c>
      <c r="E378" s="96" t="s">
        <v>180</v>
      </c>
      <c r="F378" s="105">
        <v>43326</v>
      </c>
      <c r="G378" s="93">
        <v>4308000</v>
      </c>
      <c r="H378" s="95">
        <v>-0.1414</v>
      </c>
      <c r="I378" s="93">
        <v>-6.0914899999999994</v>
      </c>
      <c r="J378" s="94">
        <v>6.2196735090903356E-4</v>
      </c>
      <c r="K378" s="94">
        <f>I378/'סכום נכסי הקרן'!$C$42</f>
        <v>-8.7716975750925246E-8</v>
      </c>
    </row>
    <row r="379" spans="2:11" s="140" customFormat="1">
      <c r="B379" s="86" t="s">
        <v>2495</v>
      </c>
      <c r="C379" s="83" t="s">
        <v>2839</v>
      </c>
      <c r="D379" s="96" t="s">
        <v>1976</v>
      </c>
      <c r="E379" s="96" t="s">
        <v>180</v>
      </c>
      <c r="F379" s="105">
        <v>43430</v>
      </c>
      <c r="G379" s="93">
        <v>835360</v>
      </c>
      <c r="H379" s="95">
        <v>-1.5869</v>
      </c>
      <c r="I379" s="93">
        <v>-13.255930000000001</v>
      </c>
      <c r="J379" s="94">
        <v>1.353487515523392E-3</v>
      </c>
      <c r="K379" s="94">
        <f>I379/'סכום נכסי הקרן'!$C$42</f>
        <v>-1.9088434691117654E-7</v>
      </c>
    </row>
    <row r="380" spans="2:11" s="140" customFormat="1">
      <c r="B380" s="86" t="s">
        <v>2495</v>
      </c>
      <c r="C380" s="83" t="s">
        <v>2597</v>
      </c>
      <c r="D380" s="96" t="s">
        <v>1976</v>
      </c>
      <c r="E380" s="96" t="s">
        <v>180</v>
      </c>
      <c r="F380" s="105">
        <v>43480</v>
      </c>
      <c r="G380" s="93">
        <v>69008</v>
      </c>
      <c r="H380" s="95">
        <v>-0.39560000000000001</v>
      </c>
      <c r="I380" s="93">
        <v>-0.27302999999999999</v>
      </c>
      <c r="J380" s="94">
        <v>2.7877538306505214E-5</v>
      </c>
      <c r="K380" s="94">
        <f>I380/'סכום נכסי הקרן'!$C$42</f>
        <v>-3.9316104744939454E-9</v>
      </c>
    </row>
    <row r="381" spans="2:11" s="140" customFormat="1">
      <c r="B381" s="86" t="s">
        <v>2495</v>
      </c>
      <c r="C381" s="83" t="s">
        <v>2840</v>
      </c>
      <c r="D381" s="96" t="s">
        <v>1976</v>
      </c>
      <c r="E381" s="96" t="s">
        <v>180</v>
      </c>
      <c r="F381" s="105">
        <v>43508</v>
      </c>
      <c r="G381" s="93">
        <v>2542400</v>
      </c>
      <c r="H381" s="95">
        <v>0.2374</v>
      </c>
      <c r="I381" s="93">
        <v>6.0350900000000003</v>
      </c>
      <c r="J381" s="94">
        <v>-6.1620866812513847E-4</v>
      </c>
      <c r="K381" s="94">
        <f>I381/'סכום נכסי הקרן'!$C$42</f>
        <v>8.6904820197464257E-8</v>
      </c>
    </row>
    <row r="382" spans="2:11" s="140" customFormat="1">
      <c r="B382" s="86" t="s">
        <v>2495</v>
      </c>
      <c r="C382" s="83" t="s">
        <v>2841</v>
      </c>
      <c r="D382" s="96" t="s">
        <v>1976</v>
      </c>
      <c r="E382" s="96" t="s">
        <v>180</v>
      </c>
      <c r="F382" s="105">
        <v>43313</v>
      </c>
      <c r="G382" s="93">
        <v>179990</v>
      </c>
      <c r="H382" s="95">
        <v>-0.56159999999999999</v>
      </c>
      <c r="I382" s="93">
        <v>-1.0108699999999999</v>
      </c>
      <c r="J382" s="94">
        <v>1.0321417847085274E-4</v>
      </c>
      <c r="K382" s="94">
        <f>I382/'סכום נכסי הקרן'!$C$42</f>
        <v>-1.4556448303672471E-8</v>
      </c>
    </row>
    <row r="383" spans="2:11" s="140" customFormat="1">
      <c r="B383" s="86" t="s">
        <v>2495</v>
      </c>
      <c r="C383" s="83" t="s">
        <v>2842</v>
      </c>
      <c r="D383" s="96" t="s">
        <v>1976</v>
      </c>
      <c r="E383" s="96" t="s">
        <v>180</v>
      </c>
      <c r="F383" s="105">
        <v>43402</v>
      </c>
      <c r="G383" s="93">
        <v>464896</v>
      </c>
      <c r="H383" s="95">
        <v>-0.7177</v>
      </c>
      <c r="I383" s="93">
        <v>-3.3364600000000002</v>
      </c>
      <c r="J383" s="94">
        <v>3.4066692838927002E-4</v>
      </c>
      <c r="K383" s="94">
        <f>I383/'סכום נכסי הקרן'!$C$42</f>
        <v>-4.8044760955682784E-8</v>
      </c>
    </row>
    <row r="384" spans="2:11" s="140" customFormat="1">
      <c r="B384" s="86" t="s">
        <v>2495</v>
      </c>
      <c r="C384" s="83" t="s">
        <v>2843</v>
      </c>
      <c r="D384" s="96" t="s">
        <v>1976</v>
      </c>
      <c r="E384" s="96" t="s">
        <v>180</v>
      </c>
      <c r="F384" s="105">
        <v>43255</v>
      </c>
      <c r="G384" s="93">
        <v>10231780</v>
      </c>
      <c r="H384" s="95">
        <v>-4.37</v>
      </c>
      <c r="I384" s="93">
        <v>-447.13340000000005</v>
      </c>
      <c r="J384" s="94">
        <v>4.5654244905753656E-2</v>
      </c>
      <c r="K384" s="94">
        <f>I384/'סכום נכסי הקרן'!$C$42</f>
        <v>-6.4386857082961262E-6</v>
      </c>
    </row>
    <row r="385" spans="2:11" s="140" customFormat="1">
      <c r="B385" s="86" t="s">
        <v>2495</v>
      </c>
      <c r="C385" s="83" t="s">
        <v>2503</v>
      </c>
      <c r="D385" s="96" t="s">
        <v>1976</v>
      </c>
      <c r="E385" s="96" t="s">
        <v>180</v>
      </c>
      <c r="F385" s="105">
        <v>43514</v>
      </c>
      <c r="G385" s="93">
        <v>1799.4</v>
      </c>
      <c r="H385" s="95">
        <v>-0.58960000000000001</v>
      </c>
      <c r="I385" s="93">
        <v>-1.061E-2</v>
      </c>
      <c r="J385" s="94">
        <v>1.0833266726441061E-6</v>
      </c>
      <c r="K385" s="94">
        <f>I385/'סכום נכסי הקרן'!$C$42</f>
        <v>-1.5278316351456162E-10</v>
      </c>
    </row>
    <row r="386" spans="2:11" s="140" customFormat="1">
      <c r="B386" s="86" t="s">
        <v>2495</v>
      </c>
      <c r="C386" s="83" t="s">
        <v>2844</v>
      </c>
      <c r="D386" s="96" t="s">
        <v>1976</v>
      </c>
      <c r="E386" s="96" t="s">
        <v>182</v>
      </c>
      <c r="F386" s="105">
        <v>43514</v>
      </c>
      <c r="G386" s="93">
        <v>40782000</v>
      </c>
      <c r="H386" s="95">
        <v>-0.69199999999999995</v>
      </c>
      <c r="I386" s="93">
        <v>-282.19392999999997</v>
      </c>
      <c r="J386" s="94">
        <v>2.8813215007282168E-2</v>
      </c>
      <c r="K386" s="94">
        <f>I386/'סכום נכסי הקרן'!$C$42</f>
        <v>-4.0635703440157162E-6</v>
      </c>
    </row>
    <row r="387" spans="2:11" s="140" customFormat="1">
      <c r="B387" s="86" t="s">
        <v>2495</v>
      </c>
      <c r="C387" s="83" t="s">
        <v>2845</v>
      </c>
      <c r="D387" s="96" t="s">
        <v>1976</v>
      </c>
      <c r="E387" s="96" t="s">
        <v>180</v>
      </c>
      <c r="F387" s="105">
        <v>43514</v>
      </c>
      <c r="G387" s="93">
        <v>20386330</v>
      </c>
      <c r="H387" s="95">
        <v>-0.63549999999999995</v>
      </c>
      <c r="I387" s="93">
        <v>-129.56032000000002</v>
      </c>
      <c r="J387" s="94">
        <v>1.3228666387587717E-2</v>
      </c>
      <c r="K387" s="94">
        <f>I387/'סכום נכסי הקרן'!$C$42</f>
        <v>-1.8656583935493811E-6</v>
      </c>
    </row>
    <row r="388" spans="2:11" s="140" customFormat="1">
      <c r="B388" s="86" t="s">
        <v>2495</v>
      </c>
      <c r="C388" s="83" t="s">
        <v>2846</v>
      </c>
      <c r="D388" s="96" t="s">
        <v>1976</v>
      </c>
      <c r="E388" s="96" t="s">
        <v>180</v>
      </c>
      <c r="F388" s="105">
        <v>43514</v>
      </c>
      <c r="G388" s="93">
        <v>25191.599999999999</v>
      </c>
      <c r="H388" s="95">
        <v>-0.58960000000000001</v>
      </c>
      <c r="I388" s="93">
        <v>-0.14852000000000001</v>
      </c>
      <c r="J388" s="94">
        <v>1.5164531330923909E-5</v>
      </c>
      <c r="K388" s="94">
        <f>I388/'סכום נכסי הקרן'!$C$42</f>
        <v>-2.1386762907806498E-9</v>
      </c>
    </row>
    <row r="389" spans="2:11" s="140" customFormat="1">
      <c r="B389" s="86" t="s">
        <v>2495</v>
      </c>
      <c r="C389" s="83" t="s">
        <v>2847</v>
      </c>
      <c r="D389" s="96" t="s">
        <v>1976</v>
      </c>
      <c r="E389" s="96" t="s">
        <v>180</v>
      </c>
      <c r="F389" s="105">
        <v>43514</v>
      </c>
      <c r="G389" s="93">
        <v>3956700</v>
      </c>
      <c r="H389" s="95">
        <v>-0.59330000000000005</v>
      </c>
      <c r="I389" s="93">
        <v>-23.477040000000002</v>
      </c>
      <c r="J389" s="94">
        <v>2.3971068451208851E-3</v>
      </c>
      <c r="K389" s="94">
        <f>I389/'סכום נכסי הקרן'!$C$42</f>
        <v>-3.3806752508557063E-7</v>
      </c>
    </row>
    <row r="390" spans="2:11" s="140" customFormat="1">
      <c r="B390" s="86" t="s">
        <v>2495</v>
      </c>
      <c r="C390" s="83" t="s">
        <v>2848</v>
      </c>
      <c r="D390" s="96" t="s">
        <v>1976</v>
      </c>
      <c r="E390" s="96" t="s">
        <v>180</v>
      </c>
      <c r="F390" s="105">
        <v>43517</v>
      </c>
      <c r="G390" s="93">
        <v>124520.95</v>
      </c>
      <c r="H390" s="95">
        <v>-0.51639999999999997</v>
      </c>
      <c r="I390" s="93">
        <v>-0.64300999999999997</v>
      </c>
      <c r="J390" s="94">
        <v>6.5654088951638717E-5</v>
      </c>
      <c r="K390" s="94">
        <f>I390/'סכום נכסי הקרן'!$C$42</f>
        <v>-9.2592933055135025E-9</v>
      </c>
    </row>
    <row r="391" spans="2:11" s="140" customFormat="1">
      <c r="B391" s="86" t="s">
        <v>2495</v>
      </c>
      <c r="C391" s="83" t="s">
        <v>2849</v>
      </c>
      <c r="D391" s="96" t="s">
        <v>1976</v>
      </c>
      <c r="E391" s="96" t="s">
        <v>180</v>
      </c>
      <c r="F391" s="105">
        <v>43517</v>
      </c>
      <c r="G391" s="93">
        <v>100657.43</v>
      </c>
      <c r="H391" s="95">
        <v>-0.51639999999999997</v>
      </c>
      <c r="I391" s="93">
        <v>-0.51978000000000002</v>
      </c>
      <c r="J391" s="94">
        <v>5.307177548604652E-5</v>
      </c>
      <c r="K391" s="94">
        <f>I391/'סכום נכסי הקרן'!$C$42</f>
        <v>-7.4847910208858473E-9</v>
      </c>
    </row>
    <row r="392" spans="2:11" s="140" customFormat="1">
      <c r="B392" s="86" t="s">
        <v>2495</v>
      </c>
      <c r="C392" s="83" t="s">
        <v>2850</v>
      </c>
      <c r="D392" s="96" t="s">
        <v>1976</v>
      </c>
      <c r="E392" s="96" t="s">
        <v>180</v>
      </c>
      <c r="F392" s="105">
        <v>43517</v>
      </c>
      <c r="G392" s="93">
        <v>699757.5</v>
      </c>
      <c r="H392" s="95">
        <v>-0.51639999999999997</v>
      </c>
      <c r="I392" s="93">
        <v>-3.6134400000000002</v>
      </c>
      <c r="J392" s="94">
        <v>3.6894777869925726E-4</v>
      </c>
      <c r="K392" s="94">
        <f>I392/'סכום נכסי הקרן'!$C$42</f>
        <v>-5.2033251118761322E-8</v>
      </c>
    </row>
    <row r="393" spans="2:11" s="140" customFormat="1">
      <c r="B393" s="86" t="s">
        <v>2495</v>
      </c>
      <c r="C393" s="83" t="s">
        <v>2851</v>
      </c>
      <c r="D393" s="96" t="s">
        <v>1976</v>
      </c>
      <c r="E393" s="96" t="s">
        <v>180</v>
      </c>
      <c r="F393" s="105">
        <v>43517</v>
      </c>
      <c r="G393" s="93">
        <v>2040421.1</v>
      </c>
      <c r="H393" s="95">
        <v>-0.51639999999999997</v>
      </c>
      <c r="I393" s="93">
        <v>-10.536430000000001</v>
      </c>
      <c r="J393" s="94">
        <v>1.075814858948873E-3</v>
      </c>
      <c r="K393" s="94">
        <f>I393/'סכום נכסי הקרן'!$C$42</f>
        <v>-1.5172376131477218E-7</v>
      </c>
    </row>
    <row r="394" spans="2:11" s="140" customFormat="1">
      <c r="B394" s="86" t="s">
        <v>2495</v>
      </c>
      <c r="C394" s="83" t="s">
        <v>2849</v>
      </c>
      <c r="D394" s="96" t="s">
        <v>1976</v>
      </c>
      <c r="E394" s="96" t="s">
        <v>180</v>
      </c>
      <c r="F394" s="105">
        <v>43517</v>
      </c>
      <c r="G394" s="93">
        <v>78588.149999999994</v>
      </c>
      <c r="H394" s="95">
        <v>-0.51639999999999997</v>
      </c>
      <c r="I394" s="93">
        <v>-0.40582000000000001</v>
      </c>
      <c r="J394" s="94">
        <v>4.143596892482858E-5</v>
      </c>
      <c r="K394" s="94">
        <f>I394/'סכום נכסי הקרן'!$C$42</f>
        <v>-5.8437760054174745E-9</v>
      </c>
    </row>
    <row r="395" spans="2:11" s="140" customFormat="1">
      <c r="B395" s="86" t="s">
        <v>2495</v>
      </c>
      <c r="C395" s="83" t="s">
        <v>2852</v>
      </c>
      <c r="D395" s="96" t="s">
        <v>1976</v>
      </c>
      <c r="E395" s="96" t="s">
        <v>180</v>
      </c>
      <c r="F395" s="105">
        <v>43517</v>
      </c>
      <c r="G395" s="93">
        <v>6039445.5</v>
      </c>
      <c r="H395" s="95">
        <v>-0.51639999999999997</v>
      </c>
      <c r="I395" s="93">
        <v>-31.186810000000001</v>
      </c>
      <c r="J395" s="94">
        <v>3.1843075502058379E-3</v>
      </c>
      <c r="K395" s="94">
        <f>I395/'סכום נכסי הקרן'!$C$42</f>
        <v>-4.4908760525236251E-7</v>
      </c>
    </row>
    <row r="396" spans="2:11" s="140" customFormat="1">
      <c r="B396" s="86" t="s">
        <v>2495</v>
      </c>
      <c r="C396" s="83" t="s">
        <v>2705</v>
      </c>
      <c r="D396" s="96" t="s">
        <v>1976</v>
      </c>
      <c r="E396" s="96" t="s">
        <v>180</v>
      </c>
      <c r="F396" s="105">
        <v>43517</v>
      </c>
      <c r="G396" s="93">
        <v>5185382.5</v>
      </c>
      <c r="H396" s="95">
        <v>-0.51639999999999997</v>
      </c>
      <c r="I396" s="93">
        <v>-26.77655</v>
      </c>
      <c r="J396" s="94">
        <v>2.734001019452266E-3</v>
      </c>
      <c r="K396" s="94">
        <f>I396/'סכום נכסי הקרן'!$C$42</f>
        <v>-3.8558020895436711E-7</v>
      </c>
    </row>
    <row r="397" spans="2:11" s="140" customFormat="1">
      <c r="B397" s="86" t="s">
        <v>2495</v>
      </c>
      <c r="C397" s="83" t="s">
        <v>2853</v>
      </c>
      <c r="D397" s="96" t="s">
        <v>1976</v>
      </c>
      <c r="E397" s="96" t="s">
        <v>180</v>
      </c>
      <c r="F397" s="105">
        <v>43517</v>
      </c>
      <c r="G397" s="93">
        <v>1794250</v>
      </c>
      <c r="H397" s="95">
        <v>-0.51639999999999997</v>
      </c>
      <c r="I397" s="93">
        <v>-9.2652400000000004</v>
      </c>
      <c r="J397" s="94">
        <v>9.4602088788398487E-4</v>
      </c>
      <c r="K397" s="94">
        <f>I397/'סכום נכסי הקרן'!$C$42</f>
        <v>-1.334187255345577E-7</v>
      </c>
    </row>
    <row r="398" spans="2:11" s="140" customFormat="1">
      <c r="B398" s="86" t="s">
        <v>2495</v>
      </c>
      <c r="C398" s="83" t="s">
        <v>2854</v>
      </c>
      <c r="D398" s="96" t="s">
        <v>1976</v>
      </c>
      <c r="E398" s="96" t="s">
        <v>180</v>
      </c>
      <c r="F398" s="105">
        <v>43517</v>
      </c>
      <c r="G398" s="93">
        <v>1901905</v>
      </c>
      <c r="H398" s="95">
        <v>-0.51639999999999997</v>
      </c>
      <c r="I398" s="93">
        <v>-9.821159999999999</v>
      </c>
      <c r="J398" s="94">
        <v>1.00278271294113E-3</v>
      </c>
      <c r="K398" s="94">
        <f>I398/'סכום נכסי הקרן'!$C$42</f>
        <v>-1.4142392970618962E-7</v>
      </c>
    </row>
    <row r="399" spans="2:11" s="140" customFormat="1">
      <c r="B399" s="86" t="s">
        <v>2495</v>
      </c>
      <c r="C399" s="83" t="s">
        <v>2855</v>
      </c>
      <c r="D399" s="96" t="s">
        <v>1976</v>
      </c>
      <c r="E399" s="96" t="s">
        <v>180</v>
      </c>
      <c r="F399" s="105">
        <v>43517</v>
      </c>
      <c r="G399" s="93">
        <v>36100.31</v>
      </c>
      <c r="H399" s="95">
        <v>-0.51639999999999997</v>
      </c>
      <c r="I399" s="93">
        <v>-0.18641999999999997</v>
      </c>
      <c r="J399" s="94">
        <v>1.9034284478257707E-5</v>
      </c>
      <c r="K399" s="94">
        <f>I399/'סכום נכסי הקרן'!$C$42</f>
        <v>-2.6844333027695171E-9</v>
      </c>
    </row>
    <row r="400" spans="2:11" s="140" customFormat="1">
      <c r="B400" s="86" t="s">
        <v>2495</v>
      </c>
      <c r="C400" s="83" t="s">
        <v>2856</v>
      </c>
      <c r="D400" s="96" t="s">
        <v>1976</v>
      </c>
      <c r="E400" s="96" t="s">
        <v>180</v>
      </c>
      <c r="F400" s="105">
        <v>43521</v>
      </c>
      <c r="G400" s="93">
        <v>1792250</v>
      </c>
      <c r="H400" s="95">
        <v>-0.93730000000000002</v>
      </c>
      <c r="I400" s="93">
        <v>-16.798680000000001</v>
      </c>
      <c r="J400" s="94">
        <v>1.7152175409248913E-3</v>
      </c>
      <c r="K400" s="94">
        <f>I400/'סכום נכסי הקרן'!$C$42</f>
        <v>-2.4189966760309108E-7</v>
      </c>
    </row>
    <row r="401" spans="2:11" s="140" customFormat="1">
      <c r="B401" s="86" t="s">
        <v>2495</v>
      </c>
      <c r="C401" s="83" t="s">
        <v>2857</v>
      </c>
      <c r="D401" s="96" t="s">
        <v>1976</v>
      </c>
      <c r="E401" s="96" t="s">
        <v>180</v>
      </c>
      <c r="F401" s="105">
        <v>43521</v>
      </c>
      <c r="G401" s="93">
        <v>71640000</v>
      </c>
      <c r="H401" s="95">
        <v>-1.0077</v>
      </c>
      <c r="I401" s="93">
        <v>-721.92683</v>
      </c>
      <c r="J401" s="94">
        <v>7.371183700625894E-2</v>
      </c>
      <c r="K401" s="94">
        <f>I401/'סכום נכסי הקרן'!$C$42</f>
        <v>-1.0395689435762406E-5</v>
      </c>
    </row>
    <row r="402" spans="2:11" s="140" customFormat="1">
      <c r="B402" s="86" t="s">
        <v>2495</v>
      </c>
      <c r="C402" s="83" t="s">
        <v>2858</v>
      </c>
      <c r="D402" s="96" t="s">
        <v>1976</v>
      </c>
      <c r="E402" s="96" t="s">
        <v>180</v>
      </c>
      <c r="F402" s="105">
        <v>43522</v>
      </c>
      <c r="G402" s="93">
        <v>14408.8</v>
      </c>
      <c r="H402" s="95">
        <v>-0.49459999999999998</v>
      </c>
      <c r="I402" s="93">
        <v>-7.127E-2</v>
      </c>
      <c r="J402" s="94">
        <v>7.2769737944717673E-6</v>
      </c>
      <c r="K402" s="94">
        <f>I402/'סכום נכסי הקרן'!$C$42</f>
        <v>-1.026282381119963E-9</v>
      </c>
    </row>
    <row r="403" spans="2:11" s="140" customFormat="1">
      <c r="B403" s="86" t="s">
        <v>2495</v>
      </c>
      <c r="C403" s="83" t="s">
        <v>2498</v>
      </c>
      <c r="D403" s="96" t="s">
        <v>1976</v>
      </c>
      <c r="E403" s="96" t="s">
        <v>180</v>
      </c>
      <c r="F403" s="105">
        <v>43522</v>
      </c>
      <c r="G403" s="93">
        <v>7264</v>
      </c>
      <c r="H403" s="95">
        <v>0.41349999999999998</v>
      </c>
      <c r="I403" s="93">
        <v>3.0040000000000001E-2</v>
      </c>
      <c r="J403" s="94">
        <v>-3.0672133125569229E-6</v>
      </c>
      <c r="K403" s="94">
        <f>I403/'סכום נכסי הקרן'!$C$42</f>
        <v>4.3257363166611042E-10</v>
      </c>
    </row>
    <row r="404" spans="2:11" s="140" customFormat="1">
      <c r="B404" s="86" t="s">
        <v>2495</v>
      </c>
      <c r="C404" s="83" t="s">
        <v>2859</v>
      </c>
      <c r="D404" s="96" t="s">
        <v>1976</v>
      </c>
      <c r="E404" s="96" t="s">
        <v>180</v>
      </c>
      <c r="F404" s="105">
        <v>43522</v>
      </c>
      <c r="G404" s="93">
        <v>1489.12</v>
      </c>
      <c r="H404" s="95">
        <v>0.41899999999999998</v>
      </c>
      <c r="I404" s="93">
        <v>6.2399999999999999E-3</v>
      </c>
      <c r="J404" s="94">
        <v>-6.3713086119691074E-7</v>
      </c>
      <c r="K404" s="94">
        <f>I404/'סכום נכסי הקרן'!$C$42</f>
        <v>8.9855508042494302E-11</v>
      </c>
    </row>
    <row r="405" spans="2:11" s="140" customFormat="1">
      <c r="B405" s="86" t="s">
        <v>2495</v>
      </c>
      <c r="C405" s="83" t="s">
        <v>2860</v>
      </c>
      <c r="D405" s="96" t="s">
        <v>1976</v>
      </c>
      <c r="E405" s="96" t="s">
        <v>180</v>
      </c>
      <c r="F405" s="105">
        <v>43522</v>
      </c>
      <c r="G405" s="93">
        <v>1327671</v>
      </c>
      <c r="H405" s="95">
        <v>-0.52200000000000002</v>
      </c>
      <c r="I405" s="93">
        <v>-6.9302299999999999</v>
      </c>
      <c r="J405" s="94">
        <v>7.0760631541549142E-4</v>
      </c>
      <c r="K405" s="94">
        <f>I405/'סכום נכסי הקרן'!$C$42</f>
        <v>-9.9794765625213993E-8</v>
      </c>
    </row>
    <row r="406" spans="2:11" s="140" customFormat="1">
      <c r="B406" s="86" t="s">
        <v>2495</v>
      </c>
      <c r="C406" s="83" t="s">
        <v>2861</v>
      </c>
      <c r="D406" s="96" t="s">
        <v>1976</v>
      </c>
      <c r="E406" s="96" t="s">
        <v>180</v>
      </c>
      <c r="F406" s="105">
        <v>43522</v>
      </c>
      <c r="G406" s="93">
        <v>181911.1</v>
      </c>
      <c r="H406" s="95">
        <v>-0.49459999999999998</v>
      </c>
      <c r="I406" s="93">
        <v>-0.89982000000000006</v>
      </c>
      <c r="J406" s="94">
        <v>9.1875495436250683E-5</v>
      </c>
      <c r="K406" s="94">
        <f>I406/'סכום נכסי הקרן'!$C$42</f>
        <v>-1.2957337058781608E-8</v>
      </c>
    </row>
    <row r="407" spans="2:11" s="140" customFormat="1">
      <c r="B407" s="86" t="s">
        <v>2495</v>
      </c>
      <c r="C407" s="83" t="s">
        <v>2862</v>
      </c>
      <c r="D407" s="96" t="s">
        <v>1976</v>
      </c>
      <c r="E407" s="96" t="s">
        <v>180</v>
      </c>
      <c r="F407" s="105">
        <v>43523</v>
      </c>
      <c r="G407" s="93">
        <v>32384700</v>
      </c>
      <c r="H407" s="95">
        <v>-0.55030000000000001</v>
      </c>
      <c r="I407" s="93">
        <v>-178.22734</v>
      </c>
      <c r="J407" s="94">
        <v>1.8197778625486317E-2</v>
      </c>
      <c r="K407" s="94">
        <f>I407/'סכום נכסי הקרן'!$C$42</f>
        <v>-2.566459644673456E-6</v>
      </c>
    </row>
    <row r="408" spans="2:11" s="140" customFormat="1">
      <c r="B408" s="86" t="s">
        <v>2495</v>
      </c>
      <c r="C408" s="83" t="s">
        <v>2863</v>
      </c>
      <c r="D408" s="96" t="s">
        <v>1976</v>
      </c>
      <c r="E408" s="96" t="s">
        <v>180</v>
      </c>
      <c r="F408" s="105">
        <v>43523</v>
      </c>
      <c r="G408" s="93">
        <v>860784</v>
      </c>
      <c r="H408" s="95">
        <v>-0.5696</v>
      </c>
      <c r="I408" s="93">
        <v>-4.9029799999999994</v>
      </c>
      <c r="J408" s="94">
        <v>5.0061536375500468E-4</v>
      </c>
      <c r="K408" s="94">
        <f>I408/'סכום נכסי הקרן'!$C$42</f>
        <v>-7.0602525452273822E-8</v>
      </c>
    </row>
    <row r="409" spans="2:11" s="140" customFormat="1">
      <c r="B409" s="86" t="s">
        <v>2495</v>
      </c>
      <c r="C409" s="83" t="s">
        <v>2864</v>
      </c>
      <c r="D409" s="96" t="s">
        <v>1976</v>
      </c>
      <c r="E409" s="96" t="s">
        <v>180</v>
      </c>
      <c r="F409" s="105">
        <v>43523</v>
      </c>
      <c r="G409" s="93">
        <v>5397000</v>
      </c>
      <c r="H409" s="95">
        <v>-0.55869999999999997</v>
      </c>
      <c r="I409" s="93">
        <v>-30.15437</v>
      </c>
      <c r="J409" s="94">
        <v>3.0788909818830592E-3</v>
      </c>
      <c r="K409" s="94">
        <f>I409/'סכום נכסי הקרן'!$C$42</f>
        <v>-4.3422055064925463E-7</v>
      </c>
    </row>
    <row r="410" spans="2:11" s="140" customFormat="1">
      <c r="B410" s="86" t="s">
        <v>2495</v>
      </c>
      <c r="C410" s="83" t="s">
        <v>2865</v>
      </c>
      <c r="D410" s="96" t="s">
        <v>1976</v>
      </c>
      <c r="E410" s="96" t="s">
        <v>180</v>
      </c>
      <c r="F410" s="105">
        <v>43523</v>
      </c>
      <c r="G410" s="93">
        <v>156176</v>
      </c>
      <c r="H410" s="95">
        <v>0.63370000000000004</v>
      </c>
      <c r="I410" s="93">
        <v>0.98971000000000009</v>
      </c>
      <c r="J410" s="94">
        <v>-1.0105365138384528E-4</v>
      </c>
      <c r="K410" s="94">
        <f>I410/'סכום נכסי הקרן'!$C$42</f>
        <v>1.4251745971912987E-8</v>
      </c>
    </row>
    <row r="411" spans="2:11" s="140" customFormat="1">
      <c r="B411" s="86" t="s">
        <v>2495</v>
      </c>
      <c r="C411" s="83" t="s">
        <v>2866</v>
      </c>
      <c r="D411" s="96" t="s">
        <v>1976</v>
      </c>
      <c r="E411" s="96" t="s">
        <v>180</v>
      </c>
      <c r="F411" s="105">
        <v>43523</v>
      </c>
      <c r="G411" s="93">
        <v>71968</v>
      </c>
      <c r="H411" s="95">
        <v>-0.54749999999999999</v>
      </c>
      <c r="I411" s="93">
        <v>-0.39406000000000002</v>
      </c>
      <c r="J411" s="94">
        <v>4.023522230180363E-5</v>
      </c>
      <c r="K411" s="94">
        <f>I411/'סכום נכסי הקרן'!$C$42</f>
        <v>-5.6744329325681578E-9</v>
      </c>
    </row>
    <row r="412" spans="2:11" s="140" customFormat="1">
      <c r="B412" s="86" t="s">
        <v>2495</v>
      </c>
      <c r="C412" s="83" t="s">
        <v>2867</v>
      </c>
      <c r="D412" s="96" t="s">
        <v>1976</v>
      </c>
      <c r="E412" s="96" t="s">
        <v>180</v>
      </c>
      <c r="F412" s="105">
        <v>43523</v>
      </c>
      <c r="G412" s="93">
        <v>15113280</v>
      </c>
      <c r="H412" s="95">
        <v>-0.54759999999999998</v>
      </c>
      <c r="I412" s="93">
        <v>-82.752929999999992</v>
      </c>
      <c r="J412" s="94">
        <v>8.4494303777993048E-3</v>
      </c>
      <c r="K412" s="94">
        <f>I412/'סכום נכסי הקרן'!$C$42</f>
        <v>-1.1916356678132961E-6</v>
      </c>
    </row>
    <row r="413" spans="2:11" s="140" customFormat="1">
      <c r="B413" s="86" t="s">
        <v>2495</v>
      </c>
      <c r="C413" s="83" t="s">
        <v>2868</v>
      </c>
      <c r="D413" s="96" t="s">
        <v>1976</v>
      </c>
      <c r="E413" s="96" t="s">
        <v>180</v>
      </c>
      <c r="F413" s="105">
        <v>43523</v>
      </c>
      <c r="G413" s="93">
        <v>6621056</v>
      </c>
      <c r="H413" s="95">
        <v>-0.54759999999999998</v>
      </c>
      <c r="I413" s="93">
        <v>-36.253660000000004</v>
      </c>
      <c r="J413" s="94">
        <v>3.7016547463685893E-3</v>
      </c>
      <c r="K413" s="94">
        <f>I413/'סכום נכסי הקרן'!$C$42</f>
        <v>-5.2204984578523312E-7</v>
      </c>
    </row>
    <row r="414" spans="2:11" s="140" customFormat="1">
      <c r="B414" s="86" t="s">
        <v>2495</v>
      </c>
      <c r="C414" s="83" t="s">
        <v>2869</v>
      </c>
      <c r="D414" s="96" t="s">
        <v>1976</v>
      </c>
      <c r="E414" s="96" t="s">
        <v>180</v>
      </c>
      <c r="F414" s="105">
        <v>43523</v>
      </c>
      <c r="G414" s="93">
        <v>94637920</v>
      </c>
      <c r="H414" s="95">
        <v>-0.54759999999999998</v>
      </c>
      <c r="I414" s="93">
        <v>-518.19096999999999</v>
      </c>
      <c r="J414" s="94">
        <v>5.290952868278246E-2</v>
      </c>
      <c r="K414" s="94">
        <f>I414/'סכום נכסי הקרן'!$C$42</f>
        <v>-7.46190911416393E-6</v>
      </c>
    </row>
    <row r="415" spans="2:11" s="140" customFormat="1">
      <c r="B415" s="86" t="s">
        <v>2495</v>
      </c>
      <c r="C415" s="83" t="s">
        <v>2870</v>
      </c>
      <c r="D415" s="96" t="s">
        <v>1976</v>
      </c>
      <c r="E415" s="96" t="s">
        <v>180</v>
      </c>
      <c r="F415" s="105">
        <v>43528</v>
      </c>
      <c r="G415" s="93">
        <v>5387.4</v>
      </c>
      <c r="H415" s="95">
        <v>-0.42970000000000003</v>
      </c>
      <c r="I415" s="93">
        <v>-2.3149999999999997E-2</v>
      </c>
      <c r="J415" s="94">
        <v>2.3637146533186669E-6</v>
      </c>
      <c r="K415" s="94">
        <f>I415/'סכום נכסי הקרן'!$C$42</f>
        <v>-3.3335817486918957E-10</v>
      </c>
    </row>
    <row r="416" spans="2:11" s="140" customFormat="1">
      <c r="B416" s="86" t="s">
        <v>2495</v>
      </c>
      <c r="C416" s="83" t="s">
        <v>2871</v>
      </c>
      <c r="D416" s="96" t="s">
        <v>1976</v>
      </c>
      <c r="E416" s="96" t="s">
        <v>180</v>
      </c>
      <c r="F416" s="105">
        <v>43528</v>
      </c>
      <c r="G416" s="93">
        <v>7228000</v>
      </c>
      <c r="H416" s="95">
        <v>-0.27100000000000002</v>
      </c>
      <c r="I416" s="93">
        <v>-19.585080000000001</v>
      </c>
      <c r="J416" s="94">
        <v>1.9997209754824348E-3</v>
      </c>
      <c r="K416" s="94">
        <f>I416/'סכום נכסי הקרן'!$C$42</f>
        <v>-2.8202360792514335E-7</v>
      </c>
    </row>
    <row r="417" spans="2:11" s="140" customFormat="1">
      <c r="B417" s="86" t="s">
        <v>2495</v>
      </c>
      <c r="C417" s="83" t="s">
        <v>2872</v>
      </c>
      <c r="D417" s="96" t="s">
        <v>1976</v>
      </c>
      <c r="E417" s="96" t="s">
        <v>180</v>
      </c>
      <c r="F417" s="105">
        <v>43528</v>
      </c>
      <c r="G417" s="93">
        <v>1623825</v>
      </c>
      <c r="H417" s="95">
        <v>-0.4108</v>
      </c>
      <c r="I417" s="93">
        <v>-6.6707700000000001</v>
      </c>
      <c r="J417" s="94">
        <v>6.8111433252348024E-4</v>
      </c>
      <c r="K417" s="94">
        <f>I417/'סכום נכסי הקרן'!$C$42</f>
        <v>-9.6058562080870152E-8</v>
      </c>
    </row>
    <row r="418" spans="2:11" s="140" customFormat="1">
      <c r="B418" s="86" t="s">
        <v>2495</v>
      </c>
      <c r="C418" s="83" t="s">
        <v>2873</v>
      </c>
      <c r="D418" s="96" t="s">
        <v>1976</v>
      </c>
      <c r="E418" s="96" t="s">
        <v>180</v>
      </c>
      <c r="F418" s="105">
        <v>43528</v>
      </c>
      <c r="G418" s="93">
        <v>539190</v>
      </c>
      <c r="H418" s="95">
        <v>-0.34589999999999999</v>
      </c>
      <c r="I418" s="93">
        <v>-1.86524</v>
      </c>
      <c r="J418" s="94">
        <v>1.9044903325944325E-4</v>
      </c>
      <c r="K418" s="94">
        <f>I418/'סכום נכסי הקרן'!$C$42</f>
        <v>-2.6859308945702255E-8</v>
      </c>
    </row>
    <row r="419" spans="2:11" s="140" customFormat="1">
      <c r="B419" s="86" t="s">
        <v>2495</v>
      </c>
      <c r="C419" s="83" t="s">
        <v>2851</v>
      </c>
      <c r="D419" s="96" t="s">
        <v>1976</v>
      </c>
      <c r="E419" s="96" t="s">
        <v>180</v>
      </c>
      <c r="F419" s="105">
        <v>43528</v>
      </c>
      <c r="G419" s="93">
        <v>495640.8</v>
      </c>
      <c r="H419" s="95">
        <v>-0.42970000000000003</v>
      </c>
      <c r="I419" s="93">
        <v>-2.1297199999999998</v>
      </c>
      <c r="J419" s="94">
        <v>2.1745357976094305E-4</v>
      </c>
      <c r="K419" s="94">
        <f>I419/'סכום נכסי הקרן'!$C$42</f>
        <v>-3.0667800094272586E-8</v>
      </c>
    </row>
    <row r="420" spans="2:11" s="140" customFormat="1">
      <c r="B420" s="86" t="s">
        <v>2495</v>
      </c>
      <c r="C420" s="83" t="s">
        <v>2874</v>
      </c>
      <c r="D420" s="96" t="s">
        <v>1976</v>
      </c>
      <c r="E420" s="96" t="s">
        <v>180</v>
      </c>
      <c r="F420" s="105">
        <v>43530</v>
      </c>
      <c r="G420" s="93">
        <v>36021000</v>
      </c>
      <c r="H420" s="95">
        <v>-0.55659999999999998</v>
      </c>
      <c r="I420" s="93">
        <v>-200.48835</v>
      </c>
      <c r="J420" s="94">
        <v>2.0470723572988406E-2</v>
      </c>
      <c r="K420" s="94">
        <f>I420/'סכום נכסי הקרן'!$C$42</f>
        <v>-2.887016433630034E-6</v>
      </c>
    </row>
    <row r="421" spans="2:11" s="140" customFormat="1">
      <c r="B421" s="86" t="s">
        <v>2495</v>
      </c>
      <c r="C421" s="83" t="s">
        <v>2875</v>
      </c>
      <c r="D421" s="96" t="s">
        <v>1976</v>
      </c>
      <c r="E421" s="96" t="s">
        <v>180</v>
      </c>
      <c r="F421" s="105">
        <v>43530</v>
      </c>
      <c r="G421" s="93">
        <v>36000000</v>
      </c>
      <c r="H421" s="95">
        <v>-0.61519999999999997</v>
      </c>
      <c r="I421" s="93">
        <v>-221.48217000000002</v>
      </c>
      <c r="J421" s="94">
        <v>2.2614282966644327E-2</v>
      </c>
      <c r="K421" s="94">
        <f>I421/'סכום נכסי הקרן'!$C$42</f>
        <v>-3.1893257864910405E-6</v>
      </c>
    </row>
    <row r="422" spans="2:11" s="140" customFormat="1">
      <c r="B422" s="86" t="s">
        <v>2495</v>
      </c>
      <c r="C422" s="83" t="s">
        <v>2876</v>
      </c>
      <c r="D422" s="96" t="s">
        <v>1976</v>
      </c>
      <c r="E422" s="96" t="s">
        <v>180</v>
      </c>
      <c r="F422" s="105">
        <v>43530</v>
      </c>
      <c r="G422" s="93">
        <v>773785</v>
      </c>
      <c r="H422" s="95">
        <v>-0.58399999999999996</v>
      </c>
      <c r="I422" s="93">
        <v>-4.5186899999999994</v>
      </c>
      <c r="J422" s="94">
        <v>4.6137770050991479E-4</v>
      </c>
      <c r="K422" s="94">
        <f>I422/'סכום נכסי הקרן'!$C$42</f>
        <v>-6.506877974944528E-8</v>
      </c>
    </row>
    <row r="423" spans="2:11" s="140" customFormat="1">
      <c r="B423" s="86" t="s">
        <v>2495</v>
      </c>
      <c r="C423" s="83" t="s">
        <v>2877</v>
      </c>
      <c r="D423" s="96" t="s">
        <v>1976</v>
      </c>
      <c r="E423" s="96" t="s">
        <v>180</v>
      </c>
      <c r="F423" s="105">
        <v>43530</v>
      </c>
      <c r="G423" s="93">
        <v>2412067</v>
      </c>
      <c r="H423" s="95">
        <v>-0.61240000000000006</v>
      </c>
      <c r="I423" s="93">
        <v>-14.772320000000001</v>
      </c>
      <c r="J423" s="94">
        <v>1.5083174620955687E-3</v>
      </c>
      <c r="K423" s="94">
        <f>I423/'סכום נכסי הקרן'!$C$42</f>
        <v>-2.1272024335998389E-7</v>
      </c>
    </row>
    <row r="424" spans="2:11" s="140" customFormat="1">
      <c r="B424" s="86" t="s">
        <v>2495</v>
      </c>
      <c r="C424" s="83" t="s">
        <v>2878</v>
      </c>
      <c r="D424" s="96" t="s">
        <v>1976</v>
      </c>
      <c r="E424" s="96" t="s">
        <v>180</v>
      </c>
      <c r="F424" s="105">
        <v>43530</v>
      </c>
      <c r="G424" s="93">
        <v>61165699</v>
      </c>
      <c r="H424" s="95">
        <v>-0.61240000000000006</v>
      </c>
      <c r="I424" s="93">
        <v>-374.59969999999998</v>
      </c>
      <c r="J424" s="94">
        <v>3.8248241901459042E-2</v>
      </c>
      <c r="K424" s="94">
        <f>I424/'סכום נכסי הקרן'!$C$42</f>
        <v>-5.3942061468054411E-6</v>
      </c>
    </row>
    <row r="425" spans="2:11" s="140" customFormat="1">
      <c r="B425" s="86" t="s">
        <v>2495</v>
      </c>
      <c r="C425" s="83" t="s">
        <v>2879</v>
      </c>
      <c r="D425" s="96" t="s">
        <v>1976</v>
      </c>
      <c r="E425" s="96" t="s">
        <v>180</v>
      </c>
      <c r="F425" s="105">
        <v>43530</v>
      </c>
      <c r="G425" s="93">
        <v>2016056</v>
      </c>
      <c r="H425" s="95">
        <v>-0.61240000000000006</v>
      </c>
      <c r="I425" s="93">
        <v>-12.347020000000001</v>
      </c>
      <c r="J425" s="94">
        <v>1.2606838919576092E-3</v>
      </c>
      <c r="K425" s="94">
        <f>I425/'סכום נכסי הקרן'!$C$42</f>
        <v>-1.7779611456904457E-7</v>
      </c>
    </row>
    <row r="426" spans="2:11" s="140" customFormat="1">
      <c r="B426" s="86" t="s">
        <v>2495</v>
      </c>
      <c r="C426" s="83" t="s">
        <v>2880</v>
      </c>
      <c r="D426" s="96" t="s">
        <v>1976</v>
      </c>
      <c r="E426" s="96" t="s">
        <v>180</v>
      </c>
      <c r="F426" s="105">
        <v>43530</v>
      </c>
      <c r="G426" s="93">
        <v>4536126</v>
      </c>
      <c r="H426" s="95">
        <v>-0.61240000000000006</v>
      </c>
      <c r="I426" s="93">
        <v>-27.78079</v>
      </c>
      <c r="J426" s="94">
        <v>2.8365382463830971E-3</v>
      </c>
      <c r="K426" s="94">
        <f>I426/'סכום נכסי הקרן'!$C$42</f>
        <v>-4.0004118578074445E-7</v>
      </c>
    </row>
    <row r="427" spans="2:11" s="140" customFormat="1">
      <c r="B427" s="86" t="s">
        <v>2495</v>
      </c>
      <c r="C427" s="83" t="s">
        <v>2881</v>
      </c>
      <c r="D427" s="96" t="s">
        <v>1976</v>
      </c>
      <c r="E427" s="96" t="s">
        <v>180</v>
      </c>
      <c r="F427" s="105">
        <v>43530</v>
      </c>
      <c r="G427" s="93">
        <v>61994.55</v>
      </c>
      <c r="H427" s="95">
        <v>-0.65649999999999997</v>
      </c>
      <c r="I427" s="93">
        <v>-0.40700999999999998</v>
      </c>
      <c r="J427" s="94">
        <v>4.1557473047396578E-5</v>
      </c>
      <c r="K427" s="94">
        <f>I427/'סכום נכסי הקרן'!$C$42</f>
        <v>-5.860911911598655E-9</v>
      </c>
    </row>
    <row r="428" spans="2:11" s="140" customFormat="1">
      <c r="B428" s="86" t="s">
        <v>2495</v>
      </c>
      <c r="C428" s="83" t="s">
        <v>2882</v>
      </c>
      <c r="D428" s="96" t="s">
        <v>1976</v>
      </c>
      <c r="E428" s="96" t="s">
        <v>180</v>
      </c>
      <c r="F428" s="105">
        <v>43530</v>
      </c>
      <c r="G428" s="93">
        <v>1080030</v>
      </c>
      <c r="H428" s="95">
        <v>-0.61240000000000006</v>
      </c>
      <c r="I428" s="93">
        <v>-6.6144699999999998</v>
      </c>
      <c r="J428" s="94">
        <v>6.7536586017005295E-4</v>
      </c>
      <c r="K428" s="94">
        <f>I428/'סכום נכסי הקרן'!$C$42</f>
        <v>-9.5247846519525201E-8</v>
      </c>
    </row>
    <row r="429" spans="2:11" s="140" customFormat="1">
      <c r="B429" s="86" t="s">
        <v>2495</v>
      </c>
      <c r="C429" s="83" t="s">
        <v>2883</v>
      </c>
      <c r="D429" s="96" t="s">
        <v>1976</v>
      </c>
      <c r="E429" s="96" t="s">
        <v>180</v>
      </c>
      <c r="F429" s="105">
        <v>43530</v>
      </c>
      <c r="G429" s="93">
        <v>7740215</v>
      </c>
      <c r="H429" s="95">
        <v>-0.61240000000000006</v>
      </c>
      <c r="I429" s="93">
        <v>-47.403730000000003</v>
      </c>
      <c r="J429" s="94">
        <v>4.8401248908406785E-3</v>
      </c>
      <c r="K429" s="94">
        <f>I429/'סכום נכסי הקרן'!$C$42</f>
        <v>-6.8260997472103024E-7</v>
      </c>
    </row>
    <row r="430" spans="2:11" s="140" customFormat="1">
      <c r="B430" s="86" t="s">
        <v>2495</v>
      </c>
      <c r="C430" s="83" t="s">
        <v>2884</v>
      </c>
      <c r="D430" s="96" t="s">
        <v>1976</v>
      </c>
      <c r="E430" s="96" t="s">
        <v>180</v>
      </c>
      <c r="F430" s="105">
        <v>43530</v>
      </c>
      <c r="G430" s="93">
        <v>48061335</v>
      </c>
      <c r="H430" s="95">
        <v>-0.61240000000000006</v>
      </c>
      <c r="I430" s="93">
        <v>-294.34408000000002</v>
      </c>
      <c r="J430" s="94">
        <v>3.0053797624777629E-2</v>
      </c>
      <c r="K430" s="94">
        <f>I430/'סכום נכסי הקרן'!$C$42</f>
        <v>-4.2385315461058639E-6</v>
      </c>
    </row>
    <row r="431" spans="2:11" s="140" customFormat="1">
      <c r="B431" s="86" t="s">
        <v>2495</v>
      </c>
      <c r="C431" s="83" t="s">
        <v>2885</v>
      </c>
      <c r="D431" s="96" t="s">
        <v>1976</v>
      </c>
      <c r="E431" s="96" t="s">
        <v>180</v>
      </c>
      <c r="F431" s="105">
        <v>43530</v>
      </c>
      <c r="G431" s="93">
        <v>6984194</v>
      </c>
      <c r="H431" s="95">
        <v>-0.61240000000000006</v>
      </c>
      <c r="I431" s="93">
        <v>-42.773600000000002</v>
      </c>
      <c r="J431" s="94">
        <v>4.3673686866173367E-3</v>
      </c>
      <c r="K431" s="94">
        <f>I431/'סכום נכסי הקרן'!$C$42</f>
        <v>-6.1593646775744147E-7</v>
      </c>
    </row>
    <row r="432" spans="2:11" s="140" customFormat="1">
      <c r="B432" s="86" t="s">
        <v>2495</v>
      </c>
      <c r="C432" s="83" t="s">
        <v>2886</v>
      </c>
      <c r="D432" s="96" t="s">
        <v>1976</v>
      </c>
      <c r="E432" s="96" t="s">
        <v>180</v>
      </c>
      <c r="F432" s="105">
        <v>43531</v>
      </c>
      <c r="G432" s="93">
        <v>53730000</v>
      </c>
      <c r="H432" s="95">
        <v>-0.69199999999999995</v>
      </c>
      <c r="I432" s="93">
        <v>-371.81483000000003</v>
      </c>
      <c r="J432" s="94">
        <v>3.7963894686487656E-2</v>
      </c>
      <c r="K432" s="94">
        <f>I432/'סכום נכסי הקרן'!$C$42</f>
        <v>-5.3541042383627652E-6</v>
      </c>
    </row>
    <row r="433" spans="2:11" s="140" customFormat="1">
      <c r="B433" s="86" t="s">
        <v>2495</v>
      </c>
      <c r="C433" s="83" t="s">
        <v>2887</v>
      </c>
      <c r="D433" s="96" t="s">
        <v>1976</v>
      </c>
      <c r="E433" s="96" t="s">
        <v>180</v>
      </c>
      <c r="F433" s="105">
        <v>43531</v>
      </c>
      <c r="G433" s="93">
        <v>53764500</v>
      </c>
      <c r="H433" s="95">
        <v>-0.62739999999999996</v>
      </c>
      <c r="I433" s="93">
        <v>-337.34028000000001</v>
      </c>
      <c r="J433" s="94">
        <v>3.4443894729616509E-2</v>
      </c>
      <c r="K433" s="94">
        <f>I433/'סכום נכסי הקרן'!$C$42</f>
        <v>-4.8576734363136672E-6</v>
      </c>
    </row>
    <row r="434" spans="2:11" s="140" customFormat="1">
      <c r="B434" s="86" t="s">
        <v>2495</v>
      </c>
      <c r="C434" s="83" t="s">
        <v>2888</v>
      </c>
      <c r="D434" s="96" t="s">
        <v>1976</v>
      </c>
      <c r="E434" s="96" t="s">
        <v>180</v>
      </c>
      <c r="F434" s="105">
        <v>43535</v>
      </c>
      <c r="G434" s="93">
        <v>1806025</v>
      </c>
      <c r="H434" s="95">
        <v>-0.48549999999999999</v>
      </c>
      <c r="I434" s="93">
        <v>-8.7682299999999991</v>
      </c>
      <c r="J434" s="94">
        <v>8.952740274154789E-4</v>
      </c>
      <c r="K434" s="94">
        <f>I434/'סכום נכסי הקרן'!$C$42</f>
        <v>-1.2626182071849996E-7</v>
      </c>
    </row>
    <row r="435" spans="2:11" s="140" customFormat="1">
      <c r="B435" s="86" t="s">
        <v>2495</v>
      </c>
      <c r="C435" s="83" t="s">
        <v>2889</v>
      </c>
      <c r="D435" s="96" t="s">
        <v>1976</v>
      </c>
      <c r="E435" s="96" t="s">
        <v>180</v>
      </c>
      <c r="F435" s="105">
        <v>43535</v>
      </c>
      <c r="G435" s="93">
        <v>46787000</v>
      </c>
      <c r="H435" s="95">
        <v>-0.48420000000000002</v>
      </c>
      <c r="I435" s="93">
        <v>-226.54750000000001</v>
      </c>
      <c r="J435" s="94">
        <v>2.3131474964263966E-2</v>
      </c>
      <c r="K435" s="94">
        <f>I435/'סכום נכסי הקרן'!$C$42</f>
        <v>-3.2622661391437468E-6</v>
      </c>
    </row>
    <row r="436" spans="2:11" s="140" customFormat="1">
      <c r="B436" s="86" t="s">
        <v>2495</v>
      </c>
      <c r="C436" s="83" t="s">
        <v>2890</v>
      </c>
      <c r="D436" s="96" t="s">
        <v>1976</v>
      </c>
      <c r="E436" s="96" t="s">
        <v>180</v>
      </c>
      <c r="F436" s="105">
        <v>43535</v>
      </c>
      <c r="G436" s="93">
        <v>5769.12</v>
      </c>
      <c r="H436" s="95">
        <v>-0.39710000000000001</v>
      </c>
      <c r="I436" s="93">
        <v>-2.291E-2</v>
      </c>
      <c r="J436" s="94">
        <v>2.3392096201957092E-6</v>
      </c>
      <c r="K436" s="94">
        <f>I436/'סכום נכסי הקרן'!$C$42</f>
        <v>-3.2990219379063214E-10</v>
      </c>
    </row>
    <row r="437" spans="2:11" s="140" customFormat="1">
      <c r="B437" s="86" t="s">
        <v>2495</v>
      </c>
      <c r="C437" s="83" t="s">
        <v>2891</v>
      </c>
      <c r="D437" s="96" t="s">
        <v>1976</v>
      </c>
      <c r="E437" s="96" t="s">
        <v>180</v>
      </c>
      <c r="F437" s="105">
        <v>43535</v>
      </c>
      <c r="G437" s="93">
        <v>2696625</v>
      </c>
      <c r="H437" s="95">
        <v>-0.32079999999999997</v>
      </c>
      <c r="I437" s="93">
        <v>-8.6516999999999999</v>
      </c>
      <c r="J437" s="94">
        <v>8.8337581279123605E-4</v>
      </c>
      <c r="K437" s="94">
        <f>I437/'סכום נכסי הקרן'!$C$42</f>
        <v>-1.2458379790564872E-7</v>
      </c>
    </row>
    <row r="438" spans="2:11" s="140" customFormat="1">
      <c r="B438" s="86" t="s">
        <v>2495</v>
      </c>
      <c r="C438" s="83" t="s">
        <v>2892</v>
      </c>
      <c r="D438" s="96" t="s">
        <v>1976</v>
      </c>
      <c r="E438" s="96" t="s">
        <v>180</v>
      </c>
      <c r="F438" s="105">
        <v>43535</v>
      </c>
      <c r="G438" s="93">
        <v>89875000</v>
      </c>
      <c r="H438" s="95">
        <v>-0.36120000000000002</v>
      </c>
      <c r="I438" s="93">
        <v>-324.66828000000004</v>
      </c>
      <c r="J438" s="94">
        <v>3.3150028980724326E-2</v>
      </c>
      <c r="K438" s="94">
        <f>I438/'סכום נכסי הקרן'!$C$42</f>
        <v>-4.6751976353658324E-6</v>
      </c>
    </row>
    <row r="439" spans="2:11" s="140" customFormat="1">
      <c r="B439" s="86" t="s">
        <v>2495</v>
      </c>
      <c r="C439" s="83" t="s">
        <v>2893</v>
      </c>
      <c r="D439" s="96" t="s">
        <v>1976</v>
      </c>
      <c r="E439" s="96" t="s">
        <v>180</v>
      </c>
      <c r="F439" s="105">
        <v>43535</v>
      </c>
      <c r="G439" s="93">
        <v>3596500</v>
      </c>
      <c r="H439" s="95">
        <v>-0.31940000000000002</v>
      </c>
      <c r="I439" s="93">
        <v>-11.487780000000001</v>
      </c>
      <c r="J439" s="94">
        <v>1.172951789205232E-3</v>
      </c>
      <c r="K439" s="94">
        <f>I439/'סכום נכסי הקרן'!$C$42</f>
        <v>-1.6542312631096238E-7</v>
      </c>
    </row>
    <row r="440" spans="2:11" s="140" customFormat="1">
      <c r="B440" s="86" t="s">
        <v>2495</v>
      </c>
      <c r="C440" s="83" t="s">
        <v>2894</v>
      </c>
      <c r="D440" s="96" t="s">
        <v>1976</v>
      </c>
      <c r="E440" s="96" t="s">
        <v>180</v>
      </c>
      <c r="F440" s="105">
        <v>43535</v>
      </c>
      <c r="G440" s="93">
        <v>2517550</v>
      </c>
      <c r="H440" s="95">
        <v>-0.31940000000000002</v>
      </c>
      <c r="I440" s="93">
        <v>-8.0414499999999993</v>
      </c>
      <c r="J440" s="94">
        <v>8.2106666086088106E-4</v>
      </c>
      <c r="K440" s="94">
        <f>I440/'סכום נכסי הקרן'!$C$42</f>
        <v>-1.1579624601735829E-7</v>
      </c>
    </row>
    <row r="441" spans="2:11" s="140" customFormat="1">
      <c r="B441" s="86" t="s">
        <v>2495</v>
      </c>
      <c r="C441" s="83" t="s">
        <v>2895</v>
      </c>
      <c r="D441" s="96" t="s">
        <v>1976</v>
      </c>
      <c r="E441" s="96" t="s">
        <v>180</v>
      </c>
      <c r="F441" s="105">
        <v>43536</v>
      </c>
      <c r="G441" s="93">
        <v>7222600</v>
      </c>
      <c r="H441" s="95">
        <v>-0.50639999999999996</v>
      </c>
      <c r="I441" s="93">
        <v>-36.57282</v>
      </c>
      <c r="J441" s="94">
        <v>3.7342423562499363E-3</v>
      </c>
      <c r="K441" s="94">
        <f>I441/'סכום נכסי הקרן'!$C$42</f>
        <v>-5.2664572462286803E-7</v>
      </c>
    </row>
    <row r="442" spans="2:11" s="140" customFormat="1">
      <c r="B442" s="86" t="s">
        <v>2495</v>
      </c>
      <c r="C442" s="83" t="s">
        <v>2896</v>
      </c>
      <c r="D442" s="96" t="s">
        <v>1976</v>
      </c>
      <c r="E442" s="96" t="s">
        <v>180</v>
      </c>
      <c r="F442" s="105">
        <v>43536</v>
      </c>
      <c r="G442" s="93">
        <v>1805650</v>
      </c>
      <c r="H442" s="95">
        <v>-0.50639999999999996</v>
      </c>
      <c r="I442" s="93">
        <v>-9.1432099999999998</v>
      </c>
      <c r="J442" s="94">
        <v>9.3356109958400745E-4</v>
      </c>
      <c r="K442" s="94">
        <f>I442/'סכום נכסי הקרן'!$C$42</f>
        <v>-1.3166150315532282E-7</v>
      </c>
    </row>
    <row r="443" spans="2:11" s="140" customFormat="1">
      <c r="B443" s="86" t="s">
        <v>2495</v>
      </c>
      <c r="C443" s="83" t="s">
        <v>2897</v>
      </c>
      <c r="D443" s="96" t="s">
        <v>1976</v>
      </c>
      <c r="E443" s="96" t="s">
        <v>180</v>
      </c>
      <c r="F443" s="105">
        <v>43536</v>
      </c>
      <c r="G443" s="93">
        <v>1083390</v>
      </c>
      <c r="H443" s="95">
        <v>-0.50639999999999996</v>
      </c>
      <c r="I443" s="93">
        <v>-5.4859200000000001</v>
      </c>
      <c r="J443" s="94">
        <v>5.6013604712457641E-4</v>
      </c>
      <c r="K443" s="94">
        <f>I443/'סכום נכסי הקרן'!$C$42</f>
        <v>-7.899681549366673E-8</v>
      </c>
    </row>
    <row r="444" spans="2:11" s="140" customFormat="1">
      <c r="B444" s="86" t="s">
        <v>2495</v>
      </c>
      <c r="C444" s="83" t="s">
        <v>2898</v>
      </c>
      <c r="D444" s="96" t="s">
        <v>1976</v>
      </c>
      <c r="E444" s="96" t="s">
        <v>180</v>
      </c>
      <c r="F444" s="105">
        <v>43536</v>
      </c>
      <c r="G444" s="93">
        <v>152617562.5</v>
      </c>
      <c r="H444" s="95">
        <v>-0.47989999999999999</v>
      </c>
      <c r="I444" s="93">
        <v>-732.46636999999998</v>
      </c>
      <c r="J444" s="94">
        <v>7.4787969409595367E-2</v>
      </c>
      <c r="K444" s="94">
        <f>I444/'סכום נכסי הקרן'!$C$42</f>
        <v>-1.0547457980831989E-5</v>
      </c>
    </row>
    <row r="445" spans="2:11" s="140" customFormat="1">
      <c r="B445" s="86" t="s">
        <v>2495</v>
      </c>
      <c r="C445" s="83" t="s">
        <v>2899</v>
      </c>
      <c r="D445" s="96" t="s">
        <v>1976</v>
      </c>
      <c r="E445" s="96" t="s">
        <v>180</v>
      </c>
      <c r="F445" s="105">
        <v>43536</v>
      </c>
      <c r="G445" s="93">
        <v>1083390</v>
      </c>
      <c r="H445" s="95">
        <v>-0.50639999999999996</v>
      </c>
      <c r="I445" s="93">
        <v>-5.4859200000000001</v>
      </c>
      <c r="J445" s="94">
        <v>5.6013604712457641E-4</v>
      </c>
      <c r="K445" s="94">
        <f>I445/'סכום נכסי הקרן'!$C$42</f>
        <v>-7.899681549366673E-8</v>
      </c>
    </row>
    <row r="446" spans="2:11" s="140" customFormat="1">
      <c r="B446" s="86" t="s">
        <v>2495</v>
      </c>
      <c r="C446" s="83" t="s">
        <v>2900</v>
      </c>
      <c r="D446" s="96" t="s">
        <v>1976</v>
      </c>
      <c r="E446" s="96" t="s">
        <v>180</v>
      </c>
      <c r="F446" s="105">
        <v>43536</v>
      </c>
      <c r="G446" s="93">
        <v>1444520</v>
      </c>
      <c r="H446" s="95">
        <v>-0.50639999999999996</v>
      </c>
      <c r="I446" s="93">
        <v>-7.3145600000000002</v>
      </c>
      <c r="J446" s="94">
        <v>7.4684806283276855E-4</v>
      </c>
      <c r="K446" s="94">
        <f>I446/'סכום נכסי הקרן'!$C$42</f>
        <v>-1.0532908732488896E-7</v>
      </c>
    </row>
    <row r="447" spans="2:11" s="140" customFormat="1">
      <c r="B447" s="86" t="s">
        <v>2495</v>
      </c>
      <c r="C447" s="83" t="s">
        <v>2702</v>
      </c>
      <c r="D447" s="96" t="s">
        <v>1976</v>
      </c>
      <c r="E447" s="96" t="s">
        <v>180</v>
      </c>
      <c r="F447" s="105">
        <v>43537</v>
      </c>
      <c r="G447" s="93">
        <v>57521.599999999999</v>
      </c>
      <c r="H447" s="95">
        <v>-0.69299999999999995</v>
      </c>
      <c r="I447" s="93">
        <v>-0.39865</v>
      </c>
      <c r="J447" s="94">
        <v>4.0703881060280207E-5</v>
      </c>
      <c r="K447" s="94">
        <f>I447/'סכום נכסי הקרן'!$C$42</f>
        <v>-5.7405285706955694E-9</v>
      </c>
    </row>
    <row r="448" spans="2:11" s="140" customFormat="1">
      <c r="B448" s="86" t="s">
        <v>2495</v>
      </c>
      <c r="C448" s="83" t="s">
        <v>2901</v>
      </c>
      <c r="D448" s="96" t="s">
        <v>1976</v>
      </c>
      <c r="E448" s="96" t="s">
        <v>180</v>
      </c>
      <c r="F448" s="105">
        <v>43537</v>
      </c>
      <c r="G448" s="93">
        <v>3277713</v>
      </c>
      <c r="H448" s="95">
        <v>-0.71960000000000002</v>
      </c>
      <c r="I448" s="93">
        <v>-23.586639999999999</v>
      </c>
      <c r="J448" s="94">
        <v>2.4082974769137023E-3</v>
      </c>
      <c r="K448" s="94">
        <f>I448/'סכום נכסי הקרן'!$C$42</f>
        <v>-3.3964575644477849E-7</v>
      </c>
    </row>
    <row r="449" spans="2:11" s="140" customFormat="1">
      <c r="B449" s="86" t="s">
        <v>2495</v>
      </c>
      <c r="C449" s="83" t="s">
        <v>2902</v>
      </c>
      <c r="D449" s="96" t="s">
        <v>1976</v>
      </c>
      <c r="E449" s="96" t="s">
        <v>180</v>
      </c>
      <c r="F449" s="105">
        <v>43537</v>
      </c>
      <c r="G449" s="93">
        <v>2408985</v>
      </c>
      <c r="H449" s="95">
        <v>-0.62860000000000005</v>
      </c>
      <c r="I449" s="93">
        <v>-15.14326</v>
      </c>
      <c r="J449" s="94">
        <v>1.546192032873194E-3</v>
      </c>
      <c r="K449" s="94">
        <f>I449/'סכום נכסי הקרן'!$C$42</f>
        <v>-2.1806175011531766E-7</v>
      </c>
    </row>
    <row r="450" spans="2:11" s="140" customFormat="1">
      <c r="B450" s="86" t="s">
        <v>2495</v>
      </c>
      <c r="C450" s="83" t="s">
        <v>2903</v>
      </c>
      <c r="D450" s="96" t="s">
        <v>1976</v>
      </c>
      <c r="E450" s="96" t="s">
        <v>180</v>
      </c>
      <c r="F450" s="105">
        <v>43537</v>
      </c>
      <c r="G450" s="93">
        <v>326880</v>
      </c>
      <c r="H450" s="95">
        <v>0.6835</v>
      </c>
      <c r="I450" s="93">
        <v>2.2342399999999998</v>
      </c>
      <c r="J450" s="94">
        <v>-2.2812552168599131E-4</v>
      </c>
      <c r="K450" s="94">
        <f>I450/'סכום נכסי הקרן'!$C$42</f>
        <v>3.2172879853984365E-8</v>
      </c>
    </row>
    <row r="451" spans="2:11" s="140" customFormat="1">
      <c r="B451" s="86" t="s">
        <v>2495</v>
      </c>
      <c r="C451" s="83" t="s">
        <v>2904</v>
      </c>
      <c r="D451" s="96" t="s">
        <v>1976</v>
      </c>
      <c r="E451" s="96" t="s">
        <v>180</v>
      </c>
      <c r="F451" s="105">
        <v>43537</v>
      </c>
      <c r="G451" s="93">
        <v>1074660</v>
      </c>
      <c r="H451" s="95">
        <v>-0.71960000000000002</v>
      </c>
      <c r="I451" s="93">
        <v>-7.73332</v>
      </c>
      <c r="J451" s="94">
        <v>7.8960526146014322E-4</v>
      </c>
      <c r="K451" s="94">
        <f>I451/'סכום נכסי הקרן'!$C$42</f>
        <v>-1.1135919831012533E-7</v>
      </c>
    </row>
    <row r="452" spans="2:11" s="140" customFormat="1">
      <c r="B452" s="86" t="s">
        <v>2495</v>
      </c>
      <c r="C452" s="83" t="s">
        <v>2905</v>
      </c>
      <c r="D452" s="96" t="s">
        <v>1976</v>
      </c>
      <c r="E452" s="96" t="s">
        <v>180</v>
      </c>
      <c r="F452" s="105">
        <v>43538</v>
      </c>
      <c r="G452" s="93">
        <v>46436000</v>
      </c>
      <c r="H452" s="95">
        <v>-1.0069999999999999</v>
      </c>
      <c r="I452" s="93">
        <v>-467.61766</v>
      </c>
      <c r="J452" s="94">
        <v>4.7745776029917343E-2</v>
      </c>
      <c r="K452" s="94">
        <f>I452/'סכום נכסי הקרן'!$C$42</f>
        <v>-6.7336574373305073E-6</v>
      </c>
    </row>
    <row r="453" spans="2:11" s="140" customFormat="1">
      <c r="B453" s="86" t="s">
        <v>2495</v>
      </c>
      <c r="C453" s="83" t="s">
        <v>2906</v>
      </c>
      <c r="D453" s="96" t="s">
        <v>1976</v>
      </c>
      <c r="E453" s="96" t="s">
        <v>180</v>
      </c>
      <c r="F453" s="105">
        <v>43538</v>
      </c>
      <c r="G453" s="93">
        <v>2500820</v>
      </c>
      <c r="H453" s="95">
        <v>-0.99009999999999998</v>
      </c>
      <c r="I453" s="93">
        <v>-24.759709999999998</v>
      </c>
      <c r="J453" s="94">
        <v>2.5280729736034875E-3</v>
      </c>
      <c r="K453" s="94">
        <f>I453/'סכום נכסי הקרן'!$C$42</f>
        <v>-3.5653787196070937E-7</v>
      </c>
    </row>
    <row r="454" spans="2:11" s="140" customFormat="1">
      <c r="B454" s="86" t="s">
        <v>2495</v>
      </c>
      <c r="C454" s="83" t="s">
        <v>2907</v>
      </c>
      <c r="D454" s="96" t="s">
        <v>1976</v>
      </c>
      <c r="E454" s="96" t="s">
        <v>180</v>
      </c>
      <c r="F454" s="105">
        <v>43538</v>
      </c>
      <c r="G454" s="93">
        <v>5358900</v>
      </c>
      <c r="H454" s="95">
        <v>-0.99009999999999998</v>
      </c>
      <c r="I454" s="93">
        <v>-53.056519999999999</v>
      </c>
      <c r="J454" s="94">
        <v>5.4172990832870383E-3</v>
      </c>
      <c r="K454" s="94">
        <f>I454/'סכום נכסי הקרן'!$C$42</f>
        <v>-7.6400970505877558E-7</v>
      </c>
    </row>
    <row r="455" spans="2:11" s="140" customFormat="1">
      <c r="B455" s="86" t="s">
        <v>2495</v>
      </c>
      <c r="C455" s="83" t="s">
        <v>2908</v>
      </c>
      <c r="D455" s="96" t="s">
        <v>1976</v>
      </c>
      <c r="E455" s="96" t="s">
        <v>180</v>
      </c>
      <c r="F455" s="105">
        <v>43538</v>
      </c>
      <c r="G455" s="93">
        <v>2679450</v>
      </c>
      <c r="H455" s="95">
        <v>-0.99009999999999998</v>
      </c>
      <c r="I455" s="93">
        <v>-26.52826</v>
      </c>
      <c r="J455" s="94">
        <v>2.7086495416435191E-3</v>
      </c>
      <c r="K455" s="94">
        <f>I455/'סכום נכסי הקרן'!$C$42</f>
        <v>-3.8200485252938779E-7</v>
      </c>
    </row>
    <row r="456" spans="2:11" s="140" customFormat="1">
      <c r="B456" s="86" t="s">
        <v>2495</v>
      </c>
      <c r="C456" s="83" t="s">
        <v>2909</v>
      </c>
      <c r="D456" s="96" t="s">
        <v>1976</v>
      </c>
      <c r="E456" s="96" t="s">
        <v>180</v>
      </c>
      <c r="F456" s="105">
        <v>43538</v>
      </c>
      <c r="G456" s="93">
        <v>6787940</v>
      </c>
      <c r="H456" s="95">
        <v>-0.99009999999999998</v>
      </c>
      <c r="I456" s="93">
        <v>-67.204920000000001</v>
      </c>
      <c r="J456" s="94">
        <v>6.8619116276072908E-3</v>
      </c>
      <c r="K456" s="94">
        <f>I456/'סכום נכסי הקרן'!$C$42</f>
        <v>-9.6774554960820292E-7</v>
      </c>
    </row>
    <row r="457" spans="2:11" s="140" customFormat="1">
      <c r="B457" s="86" t="s">
        <v>2495</v>
      </c>
      <c r="C457" s="83" t="s">
        <v>2910</v>
      </c>
      <c r="D457" s="96" t="s">
        <v>1976</v>
      </c>
      <c r="E457" s="96" t="s">
        <v>180</v>
      </c>
      <c r="F457" s="105">
        <v>43538</v>
      </c>
      <c r="G457" s="93">
        <v>46628400</v>
      </c>
      <c r="H457" s="95">
        <v>-0.9657</v>
      </c>
      <c r="I457" s="93">
        <v>-450.27377000000001</v>
      </c>
      <c r="J457" s="94">
        <v>4.5974890201038419E-2</v>
      </c>
      <c r="K457" s="94">
        <f>I457/'סכום נכסי הקרן'!$C$42</f>
        <v>-6.4839067887114157E-6</v>
      </c>
    </row>
    <row r="458" spans="2:11" s="140" customFormat="1">
      <c r="B458" s="86" t="s">
        <v>2495</v>
      </c>
      <c r="C458" s="83" t="s">
        <v>2911</v>
      </c>
      <c r="D458" s="96" t="s">
        <v>1976</v>
      </c>
      <c r="E458" s="96" t="s">
        <v>180</v>
      </c>
      <c r="F458" s="105">
        <v>43538</v>
      </c>
      <c r="G458" s="93">
        <v>30367100</v>
      </c>
      <c r="H458" s="95">
        <v>-0.99009999999999998</v>
      </c>
      <c r="I458" s="93">
        <v>-300.65359000000001</v>
      </c>
      <c r="J458" s="94">
        <v>3.0698025756192775E-2</v>
      </c>
      <c r="K458" s="94">
        <f>I458/'סכום נכסי הקרן'!$C$42</f>
        <v>-4.3293879926682345E-6</v>
      </c>
    </row>
    <row r="459" spans="2:11" s="140" customFormat="1">
      <c r="B459" s="86" t="s">
        <v>2495</v>
      </c>
      <c r="C459" s="83" t="s">
        <v>2912</v>
      </c>
      <c r="D459" s="96" t="s">
        <v>1976</v>
      </c>
      <c r="E459" s="96" t="s">
        <v>180</v>
      </c>
      <c r="F459" s="105">
        <v>43542</v>
      </c>
      <c r="G459" s="93">
        <v>192720.6</v>
      </c>
      <c r="H459" s="95">
        <v>-1.0680000000000001</v>
      </c>
      <c r="I459" s="93">
        <v>-2.0582699999999998</v>
      </c>
      <c r="J459" s="94">
        <v>2.1015822719162907E-4</v>
      </c>
      <c r="K459" s="94">
        <f>I459/'סכום נכסי הקרן'!$C$42</f>
        <v>-2.9638925727343709E-8</v>
      </c>
    </row>
    <row r="460" spans="2:11" s="140" customFormat="1">
      <c r="B460" s="86" t="s">
        <v>2495</v>
      </c>
      <c r="C460" s="83" t="s">
        <v>2913</v>
      </c>
      <c r="D460" s="96" t="s">
        <v>1976</v>
      </c>
      <c r="E460" s="96" t="s">
        <v>180</v>
      </c>
      <c r="F460" s="105">
        <v>43542</v>
      </c>
      <c r="G460" s="93">
        <v>714200</v>
      </c>
      <c r="H460" s="95">
        <v>-1.0085999999999999</v>
      </c>
      <c r="I460" s="93">
        <v>-7.2035400000000003</v>
      </c>
      <c r="J460" s="94">
        <v>7.3551244292730683E-4</v>
      </c>
      <c r="K460" s="94">
        <f>I460/'סכום נכסי הקרן'!$C$42</f>
        <v>-1.0373040807763293E-7</v>
      </c>
    </row>
    <row r="461" spans="2:11" s="140" customFormat="1">
      <c r="B461" s="86" t="s">
        <v>2495</v>
      </c>
      <c r="C461" s="83" t="s">
        <v>2914</v>
      </c>
      <c r="D461" s="96" t="s">
        <v>1976</v>
      </c>
      <c r="E461" s="96" t="s">
        <v>180</v>
      </c>
      <c r="F461" s="105">
        <v>43542</v>
      </c>
      <c r="G461" s="93">
        <v>1612125</v>
      </c>
      <c r="H461" s="95">
        <v>-0.99360000000000004</v>
      </c>
      <c r="I461" s="93">
        <v>-16.018450000000001</v>
      </c>
      <c r="J461" s="94">
        <v>1.6355526992852013E-3</v>
      </c>
      <c r="K461" s="94">
        <f>I461/'סכום נכסי הקרן'!$C$42</f>
        <v>-2.3066441711591234E-7</v>
      </c>
    </row>
    <row r="462" spans="2:11" s="140" customFormat="1">
      <c r="B462" s="86" t="s">
        <v>2495</v>
      </c>
      <c r="C462" s="83" t="s">
        <v>2637</v>
      </c>
      <c r="D462" s="96" t="s">
        <v>1976</v>
      </c>
      <c r="E462" s="96" t="s">
        <v>180</v>
      </c>
      <c r="F462" s="105">
        <v>43542</v>
      </c>
      <c r="G462" s="93">
        <v>127120</v>
      </c>
      <c r="H462" s="95">
        <v>0.96140000000000003</v>
      </c>
      <c r="I462" s="93">
        <v>1.22218</v>
      </c>
      <c r="J462" s="94">
        <v>-1.2478983909257059E-4</v>
      </c>
      <c r="K462" s="94">
        <f>I462/'סכום נכסי הקרן'!$C$42</f>
        <v>1.759929564413072E-8</v>
      </c>
    </row>
    <row r="463" spans="2:11" s="140" customFormat="1">
      <c r="B463" s="86" t="s">
        <v>2495</v>
      </c>
      <c r="C463" s="83" t="s">
        <v>2915</v>
      </c>
      <c r="D463" s="96" t="s">
        <v>1976</v>
      </c>
      <c r="E463" s="96" t="s">
        <v>180</v>
      </c>
      <c r="F463" s="105">
        <v>43542</v>
      </c>
      <c r="G463" s="93">
        <v>21775533.75</v>
      </c>
      <c r="H463" s="95">
        <v>-1.0449999999999999</v>
      </c>
      <c r="I463" s="93">
        <v>-227.55706000000001</v>
      </c>
      <c r="J463" s="94">
        <v>2.3234555386095687E-2</v>
      </c>
      <c r="K463" s="94">
        <f>I463/'סכום נכסי הקרן'!$C$42</f>
        <v>-3.2768037235506986E-6</v>
      </c>
    </row>
    <row r="464" spans="2:11" s="140" customFormat="1">
      <c r="B464" s="86" t="s">
        <v>2495</v>
      </c>
      <c r="C464" s="83" t="s">
        <v>2916</v>
      </c>
      <c r="D464" s="96" t="s">
        <v>1976</v>
      </c>
      <c r="E464" s="96" t="s">
        <v>180</v>
      </c>
      <c r="F464" s="105">
        <v>43542</v>
      </c>
      <c r="G464" s="93">
        <v>12712</v>
      </c>
      <c r="H464" s="95">
        <v>0.96960000000000002</v>
      </c>
      <c r="I464" s="93">
        <v>0.12326000000000001</v>
      </c>
      <c r="J464" s="94">
        <v>-1.2585376594732569E-5</v>
      </c>
      <c r="K464" s="94">
        <f>I464/'סכום נכסי הקרן'!$C$42</f>
        <v>1.7749342822624757E-9</v>
      </c>
    </row>
    <row r="465" spans="2:11" s="140" customFormat="1">
      <c r="B465" s="86" t="s">
        <v>2495</v>
      </c>
      <c r="C465" s="83" t="s">
        <v>2917</v>
      </c>
      <c r="D465" s="96" t="s">
        <v>1976</v>
      </c>
      <c r="E465" s="96" t="s">
        <v>180</v>
      </c>
      <c r="F465" s="105">
        <v>43543</v>
      </c>
      <c r="G465" s="93">
        <v>2515310</v>
      </c>
      <c r="H465" s="95">
        <v>-0.84850000000000003</v>
      </c>
      <c r="I465" s="93">
        <v>-21.341200000000001</v>
      </c>
      <c r="J465" s="94">
        <v>2.1790283870153065E-3</v>
      </c>
      <c r="K465" s="94">
        <f>I465/'סכום נכסי הקרן'!$C$42</f>
        <v>-3.073115974737948E-7</v>
      </c>
    </row>
    <row r="466" spans="2:11" s="140" customFormat="1">
      <c r="B466" s="86" t="s">
        <v>2495</v>
      </c>
      <c r="C466" s="83" t="s">
        <v>2751</v>
      </c>
      <c r="D466" s="96" t="s">
        <v>1976</v>
      </c>
      <c r="E466" s="96" t="s">
        <v>180</v>
      </c>
      <c r="F466" s="105">
        <v>43543</v>
      </c>
      <c r="G466" s="93">
        <v>3230.55</v>
      </c>
      <c r="H466" s="95">
        <v>-0.85</v>
      </c>
      <c r="I466" s="93">
        <v>-2.7460000000000002E-2</v>
      </c>
      <c r="J466" s="94">
        <v>2.8037842064851236E-6</v>
      </c>
      <c r="K466" s="94">
        <f>I466/'סכום נכסי הקרן'!$C$42</f>
        <v>-3.9542183507161758E-10</v>
      </c>
    </row>
    <row r="467" spans="2:11" s="140" customFormat="1">
      <c r="B467" s="86" t="s">
        <v>2495</v>
      </c>
      <c r="C467" s="83" t="s">
        <v>2858</v>
      </c>
      <c r="D467" s="96" t="s">
        <v>1976</v>
      </c>
      <c r="E467" s="96" t="s">
        <v>180</v>
      </c>
      <c r="F467" s="105">
        <v>43543</v>
      </c>
      <c r="G467" s="93">
        <v>6461.1</v>
      </c>
      <c r="H467" s="95">
        <v>-0.85</v>
      </c>
      <c r="I467" s="93">
        <v>-5.4920000000000004E-2</v>
      </c>
      <c r="J467" s="94">
        <v>5.6075684129702471E-6</v>
      </c>
      <c r="K467" s="94">
        <f>I467/'סכום נכסי הקרן'!$C$42</f>
        <v>-7.9084367014323516E-10</v>
      </c>
    </row>
    <row r="468" spans="2:11" s="140" customFormat="1">
      <c r="B468" s="86" t="s">
        <v>2495</v>
      </c>
      <c r="C468" s="83" t="s">
        <v>2918</v>
      </c>
      <c r="D468" s="96" t="s">
        <v>1976</v>
      </c>
      <c r="E468" s="96" t="s">
        <v>180</v>
      </c>
      <c r="F468" s="105">
        <v>43543</v>
      </c>
      <c r="G468" s="93">
        <v>114432</v>
      </c>
      <c r="H468" s="95">
        <v>-0.86750000000000005</v>
      </c>
      <c r="I468" s="93">
        <v>-0.9926799999999999</v>
      </c>
      <c r="J468" s="94">
        <v>1.0135690116874188E-4</v>
      </c>
      <c r="K468" s="94">
        <f>I468/'סכום נכסי הקרן'!$C$42</f>
        <v>-1.4294513737760134E-8</v>
      </c>
    </row>
    <row r="469" spans="2:11" s="140" customFormat="1">
      <c r="B469" s="86" t="s">
        <v>2495</v>
      </c>
      <c r="C469" s="83" t="s">
        <v>2919</v>
      </c>
      <c r="D469" s="96" t="s">
        <v>1976</v>
      </c>
      <c r="E469" s="96" t="s">
        <v>180</v>
      </c>
      <c r="F469" s="105">
        <v>43544</v>
      </c>
      <c r="G469" s="93">
        <v>39952000</v>
      </c>
      <c r="H469" s="95">
        <v>0.67530000000000001</v>
      </c>
      <c r="I469" s="93">
        <v>269.80362000000002</v>
      </c>
      <c r="J469" s="94">
        <v>-2.7548111019975011E-2</v>
      </c>
      <c r="K469" s="94">
        <f>I469/'סכום נכסי הקרן'!$C$42</f>
        <v>3.8851508568596284E-6</v>
      </c>
    </row>
    <row r="470" spans="2:11" s="140" customFormat="1">
      <c r="B470" s="86" t="s">
        <v>2495</v>
      </c>
      <c r="C470" s="83" t="s">
        <v>2920</v>
      </c>
      <c r="D470" s="96" t="s">
        <v>1976</v>
      </c>
      <c r="E470" s="96" t="s">
        <v>180</v>
      </c>
      <c r="F470" s="105">
        <v>43549</v>
      </c>
      <c r="G470" s="93">
        <v>128147.9</v>
      </c>
      <c r="H470" s="95">
        <v>-0.28310000000000002</v>
      </c>
      <c r="I470" s="93">
        <v>-0.36285000000000001</v>
      </c>
      <c r="J470" s="94">
        <v>3.7048546952772287E-5</v>
      </c>
      <c r="K470" s="94">
        <f>I470/'סכום נכסי הקרן'!$C$42</f>
        <v>-5.2250113931440797E-9</v>
      </c>
    </row>
    <row r="471" spans="2:11" s="140" customFormat="1">
      <c r="B471" s="86" t="s">
        <v>2495</v>
      </c>
      <c r="C471" s="83" t="s">
        <v>2921</v>
      </c>
      <c r="D471" s="96" t="s">
        <v>1976</v>
      </c>
      <c r="E471" s="96" t="s">
        <v>180</v>
      </c>
      <c r="F471" s="105">
        <v>43549</v>
      </c>
      <c r="G471" s="93">
        <v>2703000</v>
      </c>
      <c r="H471" s="95">
        <v>-0.29809999999999998</v>
      </c>
      <c r="I471" s="93">
        <v>-8.05776</v>
      </c>
      <c r="J471" s="94">
        <v>8.227319820701954E-4</v>
      </c>
      <c r="K471" s="94">
        <f>I471/'סכום נכסי הקרן'!$C$42</f>
        <v>-1.1603110873148861E-7</v>
      </c>
    </row>
    <row r="472" spans="2:11" s="140" customFormat="1">
      <c r="B472" s="86" t="s">
        <v>2495</v>
      </c>
      <c r="C472" s="83" t="s">
        <v>2922</v>
      </c>
      <c r="D472" s="96" t="s">
        <v>1976</v>
      </c>
      <c r="E472" s="96" t="s">
        <v>180</v>
      </c>
      <c r="F472" s="105">
        <v>43549</v>
      </c>
      <c r="G472" s="93">
        <v>86517600</v>
      </c>
      <c r="H472" s="95">
        <v>-0.28649999999999998</v>
      </c>
      <c r="I472" s="93">
        <v>-247.84231</v>
      </c>
      <c r="J472" s="94">
        <v>2.5305766732585212E-2</v>
      </c>
      <c r="K472" s="94">
        <f>I472/'סכום נכסי הקרן'!$C$42</f>
        <v>-3.5689097242748986E-6</v>
      </c>
    </row>
    <row r="473" spans="2:11" s="140" customFormat="1">
      <c r="B473" s="86" t="s">
        <v>2495</v>
      </c>
      <c r="C473" s="83" t="s">
        <v>2923</v>
      </c>
      <c r="D473" s="96" t="s">
        <v>1976</v>
      </c>
      <c r="E473" s="96" t="s">
        <v>180</v>
      </c>
      <c r="F473" s="105">
        <v>43549</v>
      </c>
      <c r="G473" s="93">
        <v>187709.6</v>
      </c>
      <c r="H473" s="95">
        <v>-0.28310000000000002</v>
      </c>
      <c r="I473" s="93">
        <v>-0.53149000000000002</v>
      </c>
      <c r="J473" s="94">
        <v>5.426741689383752E-5</v>
      </c>
      <c r="K473" s="94">
        <f>I473/'סכום נכסי הקרן'!$C$42</f>
        <v>-7.6534140976771317E-9</v>
      </c>
    </row>
    <row r="474" spans="2:11" s="140" customFormat="1">
      <c r="B474" s="86" t="s">
        <v>2495</v>
      </c>
      <c r="C474" s="83" t="s">
        <v>2924</v>
      </c>
      <c r="D474" s="96" t="s">
        <v>1976</v>
      </c>
      <c r="E474" s="96" t="s">
        <v>180</v>
      </c>
      <c r="F474" s="105">
        <v>43549</v>
      </c>
      <c r="G474" s="93">
        <v>158470.22</v>
      </c>
      <c r="H474" s="95">
        <v>-0.28310000000000002</v>
      </c>
      <c r="I474" s="93">
        <v>-0.44869999999999999</v>
      </c>
      <c r="J474" s="94">
        <v>4.5814201509463757E-5</v>
      </c>
      <c r="K474" s="94">
        <f>I474/'סכום נכסי הקרן'!$C$42</f>
        <v>-6.4612446247864093E-9</v>
      </c>
    </row>
    <row r="475" spans="2:11" s="140" customFormat="1">
      <c r="B475" s="86" t="s">
        <v>2495</v>
      </c>
      <c r="C475" s="83" t="s">
        <v>2925</v>
      </c>
      <c r="D475" s="96" t="s">
        <v>1976</v>
      </c>
      <c r="E475" s="96" t="s">
        <v>180</v>
      </c>
      <c r="F475" s="105">
        <v>43550</v>
      </c>
      <c r="G475" s="93">
        <v>3600500</v>
      </c>
      <c r="H475" s="95">
        <v>-0.45569999999999999</v>
      </c>
      <c r="I475" s="93">
        <v>-16.406980000000001</v>
      </c>
      <c r="J475" s="94">
        <v>1.6752232847821299E-3</v>
      </c>
      <c r="K475" s="94">
        <f>I475/'סכום נכסי הקרן'!$C$42</f>
        <v>-2.3625921848446205E-7</v>
      </c>
    </row>
    <row r="476" spans="2:11" s="140" customFormat="1">
      <c r="B476" s="86" t="s">
        <v>2495</v>
      </c>
      <c r="C476" s="83" t="s">
        <v>2926</v>
      </c>
      <c r="D476" s="96" t="s">
        <v>1976</v>
      </c>
      <c r="E476" s="96" t="s">
        <v>180</v>
      </c>
      <c r="F476" s="105">
        <v>43550</v>
      </c>
      <c r="G476" s="93">
        <v>5746720</v>
      </c>
      <c r="H476" s="95">
        <v>-0.3805</v>
      </c>
      <c r="I476" s="93">
        <v>-21.865299999999998</v>
      </c>
      <c r="J476" s="94">
        <v>2.2325412530975657E-3</v>
      </c>
      <c r="K476" s="94">
        <f>I476/'סכום נכסי הקרן'!$C$42</f>
        <v>-3.1485859615409461E-7</v>
      </c>
    </row>
    <row r="477" spans="2:11" s="140" customFormat="1">
      <c r="B477" s="86" t="s">
        <v>2495</v>
      </c>
      <c r="C477" s="83" t="s">
        <v>2927</v>
      </c>
      <c r="D477" s="96" t="s">
        <v>1976</v>
      </c>
      <c r="E477" s="96" t="s">
        <v>180</v>
      </c>
      <c r="F477" s="105">
        <v>43550</v>
      </c>
      <c r="G477" s="93">
        <v>1077510</v>
      </c>
      <c r="H477" s="95">
        <v>-0.3805</v>
      </c>
      <c r="I477" s="93">
        <v>-4.0997399999999997</v>
      </c>
      <c r="J477" s="94">
        <v>4.1860110206465105E-4</v>
      </c>
      <c r="K477" s="94">
        <f>I477/'סכום נכסי הקרן'!$C$42</f>
        <v>-5.9035932779188392E-8</v>
      </c>
    </row>
    <row r="478" spans="2:11" s="140" customFormat="1">
      <c r="B478" s="86" t="s">
        <v>2495</v>
      </c>
      <c r="C478" s="83" t="s">
        <v>2928</v>
      </c>
      <c r="D478" s="96" t="s">
        <v>1976</v>
      </c>
      <c r="E478" s="96" t="s">
        <v>180</v>
      </c>
      <c r="F478" s="105">
        <v>43550</v>
      </c>
      <c r="G478" s="93">
        <v>5872156.5</v>
      </c>
      <c r="H478" s="95">
        <v>-0.39190000000000003</v>
      </c>
      <c r="I478" s="93">
        <v>-23.012730000000001</v>
      </c>
      <c r="J478" s="94">
        <v>2.3496987954153823E-3</v>
      </c>
      <c r="K478" s="94">
        <f>I478/'סכום נכסי הקרן'!$C$42</f>
        <v>-3.3138149769146637E-7</v>
      </c>
    </row>
    <row r="479" spans="2:11" s="140" customFormat="1">
      <c r="B479" s="86" t="s">
        <v>2495</v>
      </c>
      <c r="C479" s="83" t="s">
        <v>2929</v>
      </c>
      <c r="D479" s="96" t="s">
        <v>1976</v>
      </c>
      <c r="E479" s="96" t="s">
        <v>180</v>
      </c>
      <c r="F479" s="105">
        <v>43550</v>
      </c>
      <c r="G479" s="93">
        <v>54007500</v>
      </c>
      <c r="H479" s="95">
        <v>-0.45569999999999999</v>
      </c>
      <c r="I479" s="93">
        <v>-246.10473000000002</v>
      </c>
      <c r="J479" s="94">
        <v>2.512835233486109E-2</v>
      </c>
      <c r="K479" s="94">
        <f>I479/'סכום נכסי הקרן'!$C$42</f>
        <v>-3.5438887092645657E-6</v>
      </c>
    </row>
    <row r="480" spans="2:11" s="140" customFormat="1">
      <c r="B480" s="86" t="s">
        <v>2495</v>
      </c>
      <c r="C480" s="83" t="s">
        <v>2930</v>
      </c>
      <c r="D480" s="96" t="s">
        <v>1976</v>
      </c>
      <c r="E480" s="96" t="s">
        <v>180</v>
      </c>
      <c r="F480" s="105">
        <v>43550</v>
      </c>
      <c r="G480" s="93">
        <v>54038250</v>
      </c>
      <c r="H480" s="95">
        <v>-0.39190000000000003</v>
      </c>
      <c r="I480" s="93">
        <v>-211.77357999999998</v>
      </c>
      <c r="J480" s="94">
        <v>2.1622994135280908E-2</v>
      </c>
      <c r="K480" s="94">
        <f>I480/'סכום נכסי הקרן'!$C$42</f>
        <v>-3.0495228559099054E-6</v>
      </c>
    </row>
    <row r="481" spans="2:11" s="140" customFormat="1">
      <c r="B481" s="86" t="s">
        <v>2495</v>
      </c>
      <c r="C481" s="83" t="s">
        <v>2931</v>
      </c>
      <c r="D481" s="96" t="s">
        <v>1976</v>
      </c>
      <c r="E481" s="96" t="s">
        <v>180</v>
      </c>
      <c r="F481" s="105">
        <v>43550</v>
      </c>
      <c r="G481" s="93">
        <v>43224000</v>
      </c>
      <c r="H481" s="95">
        <v>-0.40720000000000001</v>
      </c>
      <c r="I481" s="93">
        <v>-176.01588000000001</v>
      </c>
      <c r="J481" s="94">
        <v>1.7971979039860916E-2</v>
      </c>
      <c r="K481" s="94">
        <f>I481/'סכום נכסי הקרן'!$C$42</f>
        <v>-2.5346147950235118E-6</v>
      </c>
    </row>
    <row r="482" spans="2:11" s="140" customFormat="1">
      <c r="B482" s="86" t="s">
        <v>2495</v>
      </c>
      <c r="C482" s="83" t="s">
        <v>2932</v>
      </c>
      <c r="D482" s="96" t="s">
        <v>1976</v>
      </c>
      <c r="E482" s="96" t="s">
        <v>180</v>
      </c>
      <c r="F482" s="105">
        <v>43550</v>
      </c>
      <c r="G482" s="93">
        <v>59375250</v>
      </c>
      <c r="H482" s="95">
        <v>-0.50480000000000003</v>
      </c>
      <c r="I482" s="93">
        <v>-299.74574000000001</v>
      </c>
      <c r="J482" s="94">
        <v>3.0605330363189954E-2</v>
      </c>
      <c r="K482" s="94">
        <f>I482/'סכום נכסי הקרן'!$C$42</f>
        <v>-4.3163150242425334E-6</v>
      </c>
    </row>
    <row r="483" spans="2:11" s="140" customFormat="1">
      <c r="B483" s="86" t="s">
        <v>2495</v>
      </c>
      <c r="C483" s="83" t="s">
        <v>2933</v>
      </c>
      <c r="D483" s="96" t="s">
        <v>1976</v>
      </c>
      <c r="E483" s="96" t="s">
        <v>180</v>
      </c>
      <c r="F483" s="105">
        <v>43550</v>
      </c>
      <c r="G483" s="93">
        <v>2765609</v>
      </c>
      <c r="H483" s="95">
        <v>-0.3805</v>
      </c>
      <c r="I483" s="93">
        <v>-10.52267</v>
      </c>
      <c r="J483" s="94">
        <v>1.0744099037164898E-3</v>
      </c>
      <c r="K483" s="94">
        <f>I483/'סכום נכסי הקרן'!$C$42</f>
        <v>-1.5152561839960152E-7</v>
      </c>
    </row>
    <row r="484" spans="2:11" s="140" customFormat="1">
      <c r="B484" s="86" t="s">
        <v>2495</v>
      </c>
      <c r="C484" s="83" t="s">
        <v>2934</v>
      </c>
      <c r="D484" s="96" t="s">
        <v>1976</v>
      </c>
      <c r="E484" s="96" t="s">
        <v>180</v>
      </c>
      <c r="F484" s="105">
        <v>43551</v>
      </c>
      <c r="G484" s="93">
        <v>144176000</v>
      </c>
      <c r="H484" s="95">
        <v>-2.7099999999999999E-2</v>
      </c>
      <c r="I484" s="93">
        <v>-39.029440000000001</v>
      </c>
      <c r="J484" s="94">
        <v>3.985073833210442E-3</v>
      </c>
      <c r="K484" s="94">
        <f>I484/'סכום נכסי הקרן'!$C$42</f>
        <v>-5.6202085894455909E-7</v>
      </c>
    </row>
    <row r="485" spans="2:11" s="140" customFormat="1">
      <c r="B485" s="86" t="s">
        <v>2495</v>
      </c>
      <c r="C485" s="83" t="s">
        <v>2935</v>
      </c>
      <c r="D485" s="96" t="s">
        <v>1976</v>
      </c>
      <c r="E485" s="96" t="s">
        <v>180</v>
      </c>
      <c r="F485" s="105">
        <v>43551</v>
      </c>
      <c r="G485" s="93">
        <v>722340</v>
      </c>
      <c r="H485" s="95">
        <v>-3.7400000000000003E-2</v>
      </c>
      <c r="I485" s="93">
        <v>-0.27032999999999996</v>
      </c>
      <c r="J485" s="94">
        <v>2.7601856683871932E-5</v>
      </c>
      <c r="K485" s="94">
        <f>I485/'סכום נכסי הקרן'!$C$42</f>
        <v>-3.892730687360173E-9</v>
      </c>
    </row>
    <row r="486" spans="2:11" s="140" customFormat="1">
      <c r="B486" s="86" t="s">
        <v>2495</v>
      </c>
      <c r="C486" s="83" t="s">
        <v>2936</v>
      </c>
      <c r="D486" s="96" t="s">
        <v>1976</v>
      </c>
      <c r="E486" s="96" t="s">
        <v>180</v>
      </c>
      <c r="F486" s="105">
        <v>43551</v>
      </c>
      <c r="G486" s="93">
        <v>902925</v>
      </c>
      <c r="H486" s="95">
        <v>-3.7400000000000003E-2</v>
      </c>
      <c r="I486" s="93">
        <v>-0.33791000000000004</v>
      </c>
      <c r="J486" s="94">
        <v>3.4502065594078227E-5</v>
      </c>
      <c r="K486" s="94">
        <f>I486/'סכום נכסי הקרן'!$C$42</f>
        <v>-4.8658773593973162E-9</v>
      </c>
    </row>
    <row r="487" spans="2:11" s="140" customFormat="1">
      <c r="B487" s="86" t="s">
        <v>2495</v>
      </c>
      <c r="C487" s="83" t="s">
        <v>2937</v>
      </c>
      <c r="D487" s="96" t="s">
        <v>1976</v>
      </c>
      <c r="E487" s="96" t="s">
        <v>180</v>
      </c>
      <c r="F487" s="105">
        <v>43551</v>
      </c>
      <c r="G487" s="93">
        <v>3250530</v>
      </c>
      <c r="H487" s="95">
        <v>-3.7400000000000003E-2</v>
      </c>
      <c r="I487" s="93">
        <v>-1.2164900000000001</v>
      </c>
      <c r="J487" s="94">
        <v>1.2420886559894712E-4</v>
      </c>
      <c r="K487" s="94">
        <f>I487/'סכום נכסי הקרן'!$C$42</f>
        <v>-1.7517360092726586E-8</v>
      </c>
    </row>
    <row r="488" spans="2:11" s="140" customFormat="1">
      <c r="B488" s="86" t="s">
        <v>2495</v>
      </c>
      <c r="C488" s="83" t="s">
        <v>2938</v>
      </c>
      <c r="D488" s="96" t="s">
        <v>1976</v>
      </c>
      <c r="E488" s="96" t="s">
        <v>180</v>
      </c>
      <c r="F488" s="105">
        <v>43551</v>
      </c>
      <c r="G488" s="93">
        <v>4370157</v>
      </c>
      <c r="H488" s="95">
        <v>-3.7400000000000003E-2</v>
      </c>
      <c r="I488" s="93">
        <v>-1.63551</v>
      </c>
      <c r="J488" s="94">
        <v>1.6699261134553838E-4</v>
      </c>
      <c r="K488" s="94">
        <f>I488/'סכום נכסי הקרן'!$C$42</f>
        <v>-2.3551215057464723E-8</v>
      </c>
    </row>
    <row r="489" spans="2:11" s="140" customFormat="1">
      <c r="B489" s="86" t="s">
        <v>2495</v>
      </c>
      <c r="C489" s="83" t="s">
        <v>2939</v>
      </c>
      <c r="D489" s="96" t="s">
        <v>1976</v>
      </c>
      <c r="E489" s="96" t="s">
        <v>180</v>
      </c>
      <c r="F489" s="105">
        <v>43551</v>
      </c>
      <c r="G489" s="93">
        <v>3322764</v>
      </c>
      <c r="H489" s="95">
        <v>-3.7400000000000003E-2</v>
      </c>
      <c r="I489" s="93">
        <v>-1.24353</v>
      </c>
      <c r="J489" s="94">
        <v>1.2696976599746706E-4</v>
      </c>
      <c r="K489" s="94">
        <f>I489/'סכום נכסי הקרן'!$C$42</f>
        <v>-1.7906733960910727E-8</v>
      </c>
    </row>
    <row r="490" spans="2:11" s="140" customFormat="1">
      <c r="B490" s="86" t="s">
        <v>2495</v>
      </c>
      <c r="C490" s="83" t="s">
        <v>2918</v>
      </c>
      <c r="D490" s="96" t="s">
        <v>1976</v>
      </c>
      <c r="E490" s="96" t="s">
        <v>180</v>
      </c>
      <c r="F490" s="105">
        <v>43551</v>
      </c>
      <c r="G490" s="93">
        <v>540615</v>
      </c>
      <c r="H490" s="95">
        <v>-8.1600000000000006E-2</v>
      </c>
      <c r="I490" s="93">
        <v>-0.44127999999999995</v>
      </c>
      <c r="J490" s="94">
        <v>4.5056587568745635E-5</v>
      </c>
      <c r="K490" s="94">
        <f>I490/'סכום נכסי הקרן'!$C$42</f>
        <v>-6.3543972097743402E-9</v>
      </c>
    </row>
    <row r="491" spans="2:11" s="140" customFormat="1">
      <c r="B491" s="86" t="s">
        <v>2495</v>
      </c>
      <c r="C491" s="83" t="s">
        <v>2940</v>
      </c>
      <c r="D491" s="96" t="s">
        <v>1976</v>
      </c>
      <c r="E491" s="96" t="s">
        <v>180</v>
      </c>
      <c r="F491" s="105">
        <v>43551</v>
      </c>
      <c r="G491" s="93">
        <v>126413000</v>
      </c>
      <c r="H491" s="95">
        <v>-3.4700000000000002E-2</v>
      </c>
      <c r="I491" s="93">
        <v>-43.81</v>
      </c>
      <c r="J491" s="94">
        <v>4.4731895879866444E-3</v>
      </c>
      <c r="K491" s="94">
        <f>I491/'סכום נכסי הקרן'!$C$42</f>
        <v>-6.3086054604834546E-7</v>
      </c>
    </row>
    <row r="492" spans="2:11" s="140" customFormat="1">
      <c r="B492" s="86" t="s">
        <v>2495</v>
      </c>
      <c r="C492" s="83" t="s">
        <v>2941</v>
      </c>
      <c r="D492" s="96" t="s">
        <v>1976</v>
      </c>
      <c r="E492" s="96" t="s">
        <v>180</v>
      </c>
      <c r="F492" s="105">
        <v>43551</v>
      </c>
      <c r="G492" s="93">
        <v>1158816</v>
      </c>
      <c r="H492" s="95">
        <v>3.5200000000000002E-2</v>
      </c>
      <c r="I492" s="93">
        <v>0.40797000000000005</v>
      </c>
      <c r="J492" s="94">
        <v>-4.1655493179888414E-5</v>
      </c>
      <c r="K492" s="94">
        <f>I492/'סכום נכסי הקרן'!$C$42</f>
        <v>5.8747358359128857E-9</v>
      </c>
    </row>
    <row r="493" spans="2:11" s="140" customFormat="1">
      <c r="B493" s="86" t="s">
        <v>2495</v>
      </c>
      <c r="C493" s="83" t="s">
        <v>2942</v>
      </c>
      <c r="D493" s="96" t="s">
        <v>1976</v>
      </c>
      <c r="E493" s="96" t="s">
        <v>180</v>
      </c>
      <c r="F493" s="105">
        <v>43551</v>
      </c>
      <c r="G493" s="93">
        <v>180205</v>
      </c>
      <c r="H493" s="95">
        <v>-8.1600000000000006E-2</v>
      </c>
      <c r="I493" s="93">
        <v>-0.14709</v>
      </c>
      <c r="J493" s="94">
        <v>1.5018522175232948E-5</v>
      </c>
      <c r="K493" s="94">
        <f>I493/'סכום נכסי הקרן'!$C$42</f>
        <v>-2.1180844035209112E-9</v>
      </c>
    </row>
    <row r="494" spans="2:11" s="140" customFormat="1">
      <c r="B494" s="86" t="s">
        <v>2495</v>
      </c>
      <c r="C494" s="83" t="s">
        <v>2943</v>
      </c>
      <c r="D494" s="96" t="s">
        <v>1976</v>
      </c>
      <c r="E494" s="96" t="s">
        <v>180</v>
      </c>
      <c r="F494" s="105">
        <v>43551</v>
      </c>
      <c r="G494" s="93">
        <v>7223400</v>
      </c>
      <c r="H494" s="95">
        <v>-3.7400000000000003E-2</v>
      </c>
      <c r="I494" s="93">
        <v>-2.7033200000000002</v>
      </c>
      <c r="J494" s="94">
        <v>2.7602060892481295E-4</v>
      </c>
      <c r="K494" s="94">
        <f>I494/'סכום נכסי הקרן'!$C$42</f>
        <v>-3.8927594872024951E-8</v>
      </c>
    </row>
    <row r="495" spans="2:11" s="140" customFormat="1">
      <c r="B495" s="86" t="s">
        <v>2495</v>
      </c>
      <c r="C495" s="83" t="s">
        <v>2944</v>
      </c>
      <c r="D495" s="96" t="s">
        <v>1976</v>
      </c>
      <c r="E495" s="96" t="s">
        <v>180</v>
      </c>
      <c r="F495" s="105">
        <v>43551</v>
      </c>
      <c r="G495" s="93">
        <v>3602000</v>
      </c>
      <c r="H495" s="95">
        <v>-9.3700000000000006E-2</v>
      </c>
      <c r="I495" s="93">
        <v>-3.3738600000000001</v>
      </c>
      <c r="J495" s="94">
        <v>3.4448562938426433E-4</v>
      </c>
      <c r="K495" s="94">
        <f>I495/'סכום נכסי הקרן'!$C$42</f>
        <v>-4.8583318007091321E-8</v>
      </c>
    </row>
    <row r="496" spans="2:11" s="140" customFormat="1">
      <c r="B496" s="86" t="s">
        <v>2495</v>
      </c>
      <c r="C496" s="83" t="s">
        <v>2945</v>
      </c>
      <c r="D496" s="96" t="s">
        <v>1976</v>
      </c>
      <c r="E496" s="96" t="s">
        <v>180</v>
      </c>
      <c r="F496" s="105">
        <v>43551</v>
      </c>
      <c r="G496" s="93">
        <v>3602000</v>
      </c>
      <c r="H496" s="95">
        <v>-9.3700000000000006E-2</v>
      </c>
      <c r="I496" s="93">
        <v>-3.3738600000000001</v>
      </c>
      <c r="J496" s="94">
        <v>3.4448562938426433E-4</v>
      </c>
      <c r="K496" s="94">
        <f>I496/'סכום נכסי הקרן'!$C$42</f>
        <v>-4.8583318007091321E-8</v>
      </c>
    </row>
    <row r="497" spans="2:11" s="140" customFormat="1">
      <c r="B497" s="86" t="s">
        <v>2495</v>
      </c>
      <c r="C497" s="83" t="s">
        <v>2946</v>
      </c>
      <c r="D497" s="96" t="s">
        <v>1976</v>
      </c>
      <c r="E497" s="96" t="s">
        <v>180</v>
      </c>
      <c r="F497" s="105">
        <v>43551</v>
      </c>
      <c r="G497" s="93">
        <v>86640000</v>
      </c>
      <c r="H497" s="95">
        <v>-8.4500000000000006E-2</v>
      </c>
      <c r="I497" s="93">
        <v>-73.217190000000002</v>
      </c>
      <c r="J497" s="94">
        <v>7.4757902754996547E-3</v>
      </c>
      <c r="K497" s="94">
        <f>I497/'סכום נכסי הקרן'!$C$42</f>
        <v>-1.054321763604781E-6</v>
      </c>
    </row>
    <row r="498" spans="2:11" s="140" customFormat="1">
      <c r="B498" s="86" t="s">
        <v>2495</v>
      </c>
      <c r="C498" s="83" t="s">
        <v>2947</v>
      </c>
      <c r="D498" s="96" t="s">
        <v>1976</v>
      </c>
      <c r="E498" s="96" t="s">
        <v>180</v>
      </c>
      <c r="F498" s="105">
        <v>43551</v>
      </c>
      <c r="G498" s="93">
        <v>1081320</v>
      </c>
      <c r="H498" s="95">
        <v>-2.7099999999999999E-2</v>
      </c>
      <c r="I498" s="93">
        <v>-0.29272000000000004</v>
      </c>
      <c r="J498" s="94">
        <v>2.9887972065634573E-5</v>
      </c>
      <c r="K498" s="94">
        <f>I498/'סכום נכסי הקרן'!$C$42</f>
        <v>-4.2151449221472653E-9</v>
      </c>
    </row>
    <row r="499" spans="2:11" s="140" customFormat="1">
      <c r="B499" s="86" t="s">
        <v>2495</v>
      </c>
      <c r="C499" s="83" t="s">
        <v>2948</v>
      </c>
      <c r="D499" s="96" t="s">
        <v>1976</v>
      </c>
      <c r="E499" s="96" t="s">
        <v>180</v>
      </c>
      <c r="F499" s="105">
        <v>43551</v>
      </c>
      <c r="G499" s="93">
        <v>7204000</v>
      </c>
      <c r="H499" s="95">
        <v>-9.3700000000000006E-2</v>
      </c>
      <c r="I499" s="93">
        <v>-6.7477200000000002</v>
      </c>
      <c r="J499" s="94">
        <v>6.8897125876852866E-4</v>
      </c>
      <c r="K499" s="94">
        <f>I499/'סכום נכסי הקרן'!$C$42</f>
        <v>-9.7166636014182642E-8</v>
      </c>
    </row>
    <row r="500" spans="2:11" s="140" customFormat="1">
      <c r="B500" s="86" t="s">
        <v>2495</v>
      </c>
      <c r="C500" s="83" t="s">
        <v>2949</v>
      </c>
      <c r="D500" s="96" t="s">
        <v>1976</v>
      </c>
      <c r="E500" s="96" t="s">
        <v>180</v>
      </c>
      <c r="F500" s="105">
        <v>43552</v>
      </c>
      <c r="G500" s="93">
        <v>54480000</v>
      </c>
      <c r="H500" s="95">
        <v>-9.4100000000000003E-2</v>
      </c>
      <c r="I500" s="93">
        <v>-51.247309999999999</v>
      </c>
      <c r="J500" s="94">
        <v>5.2325709542187593E-3</v>
      </c>
      <c r="K500" s="94">
        <f>I500/'סכום נכסי הקרן'!$C$42</f>
        <v>-7.3795722369570491E-7</v>
      </c>
    </row>
    <row r="501" spans="2:11" s="140" customFormat="1">
      <c r="B501" s="86" t="s">
        <v>2495</v>
      </c>
      <c r="C501" s="83" t="s">
        <v>2950</v>
      </c>
      <c r="D501" s="96" t="s">
        <v>1976</v>
      </c>
      <c r="E501" s="96" t="s">
        <v>180</v>
      </c>
      <c r="F501" s="105">
        <v>43552</v>
      </c>
      <c r="G501" s="93">
        <v>5411100</v>
      </c>
      <c r="H501" s="95">
        <v>6.93E-2</v>
      </c>
      <c r="I501" s="93">
        <v>3.7475700000000001</v>
      </c>
      <c r="J501" s="94">
        <v>-3.8264302908585048E-4</v>
      </c>
      <c r="K501" s="94">
        <f>I501/'סכום נכסי הקרן'!$C$42</f>
        <v>5.3964712544040125E-8</v>
      </c>
    </row>
    <row r="502" spans="2:11" s="140" customFormat="1">
      <c r="B502" s="86" t="s">
        <v>2495</v>
      </c>
      <c r="C502" s="83" t="s">
        <v>2951</v>
      </c>
      <c r="D502" s="96" t="s">
        <v>1976</v>
      </c>
      <c r="E502" s="96" t="s">
        <v>180</v>
      </c>
      <c r="F502" s="105">
        <v>43552</v>
      </c>
      <c r="G502" s="93">
        <v>7699840</v>
      </c>
      <c r="H502" s="95">
        <v>-0.15740000000000001</v>
      </c>
      <c r="I502" s="93">
        <v>-12.118919999999999</v>
      </c>
      <c r="J502" s="94">
        <v>1.237393900060331E-3</v>
      </c>
      <c r="K502" s="94">
        <f>I502/'סכום נכסי הקרן'!$C$42</f>
        <v>-1.7451149255229889E-7</v>
      </c>
    </row>
    <row r="503" spans="2:11" s="140" customFormat="1">
      <c r="B503" s="86" t="s">
        <v>2495</v>
      </c>
      <c r="C503" s="83" t="s">
        <v>2952</v>
      </c>
      <c r="D503" s="96" t="s">
        <v>1976</v>
      </c>
      <c r="E503" s="96" t="s">
        <v>180</v>
      </c>
      <c r="F503" s="105">
        <v>43552</v>
      </c>
      <c r="G503" s="93">
        <v>18020</v>
      </c>
      <c r="H503" s="95">
        <v>-8.4400000000000003E-2</v>
      </c>
      <c r="I503" s="93">
        <v>-1.5210000000000001E-2</v>
      </c>
      <c r="J503" s="94">
        <v>1.55300647416747E-6</v>
      </c>
      <c r="K503" s="94">
        <f>I503/'סכום נכסי הקרן'!$C$42</f>
        <v>-2.1902280085357987E-10</v>
      </c>
    </row>
    <row r="504" spans="2:11" s="140" customFormat="1">
      <c r="B504" s="86" t="s">
        <v>2495</v>
      </c>
      <c r="C504" s="83" t="s">
        <v>2953</v>
      </c>
      <c r="D504" s="96" t="s">
        <v>1976</v>
      </c>
      <c r="E504" s="96" t="s">
        <v>180</v>
      </c>
      <c r="F504" s="105">
        <v>43552</v>
      </c>
      <c r="G504" s="93">
        <v>90800000</v>
      </c>
      <c r="H504" s="95">
        <v>-0.12989999999999999</v>
      </c>
      <c r="I504" s="93">
        <v>-117.91196000000001</v>
      </c>
      <c r="J504" s="94">
        <v>1.2039318689137131E-2</v>
      </c>
      <c r="K504" s="94">
        <f>I504/'סכום נכסי הקרן'!$C$42</f>
        <v>-1.6979229278984404E-6</v>
      </c>
    </row>
    <row r="505" spans="2:11" s="140" customFormat="1">
      <c r="B505" s="86" t="s">
        <v>2495</v>
      </c>
      <c r="C505" s="83" t="s">
        <v>2807</v>
      </c>
      <c r="D505" s="96" t="s">
        <v>1976</v>
      </c>
      <c r="E505" s="96" t="s">
        <v>180</v>
      </c>
      <c r="F505" s="105">
        <v>43552</v>
      </c>
      <c r="G505" s="93">
        <v>72030</v>
      </c>
      <c r="H505" s="95">
        <v>-0.15379999999999999</v>
      </c>
      <c r="I505" s="93">
        <v>-0.1108</v>
      </c>
      <c r="J505" s="94">
        <v>1.1313156958432325E-5</v>
      </c>
      <c r="K505" s="94">
        <f>I505/'סכום נכסי הקרן'!$C$42</f>
        <v>-1.5955112646007E-9</v>
      </c>
    </row>
    <row r="506" spans="2:11" s="140" customFormat="1">
      <c r="B506" s="86" t="s">
        <v>2495</v>
      </c>
      <c r="C506" s="83" t="s">
        <v>2954</v>
      </c>
      <c r="D506" s="96" t="s">
        <v>1976</v>
      </c>
      <c r="E506" s="96" t="s">
        <v>180</v>
      </c>
      <c r="F506" s="105">
        <v>43552</v>
      </c>
      <c r="G506" s="93">
        <v>1440680</v>
      </c>
      <c r="H506" s="95">
        <v>-8.8800000000000004E-2</v>
      </c>
      <c r="I506" s="93">
        <v>-1.2788299999999999</v>
      </c>
      <c r="J506" s="94">
        <v>1.3057404795263546E-4</v>
      </c>
      <c r="K506" s="94">
        <f>I506/'סכום נכסי הקרן'!$C$42</f>
        <v>-1.8415051177881888E-8</v>
      </c>
    </row>
    <row r="507" spans="2:11" s="140" customFormat="1">
      <c r="B507" s="86" t="s">
        <v>2495</v>
      </c>
      <c r="C507" s="83" t="s">
        <v>2955</v>
      </c>
      <c r="D507" s="96" t="s">
        <v>1976</v>
      </c>
      <c r="E507" s="96" t="s">
        <v>180</v>
      </c>
      <c r="F507" s="105">
        <v>43552</v>
      </c>
      <c r="G507" s="93">
        <v>108210000</v>
      </c>
      <c r="H507" s="95">
        <v>5.8200000000000002E-2</v>
      </c>
      <c r="I507" s="93">
        <v>62.961010000000002</v>
      </c>
      <c r="J507" s="94">
        <v>-6.4285901479370694E-3</v>
      </c>
      <c r="K507" s="94">
        <f>I507/'סכום נכסי הקרן'!$C$42</f>
        <v>9.0663358019528279E-7</v>
      </c>
    </row>
    <row r="508" spans="2:11" s="140" customFormat="1">
      <c r="B508" s="86" t="s">
        <v>2495</v>
      </c>
      <c r="C508" s="83" t="s">
        <v>2956</v>
      </c>
      <c r="D508" s="96" t="s">
        <v>1976</v>
      </c>
      <c r="E508" s="96" t="s">
        <v>180</v>
      </c>
      <c r="F508" s="105">
        <v>43552</v>
      </c>
      <c r="G508" s="93">
        <v>1440680</v>
      </c>
      <c r="H508" s="95">
        <v>-8.8800000000000004E-2</v>
      </c>
      <c r="I508" s="93">
        <v>-1.2788299999999999</v>
      </c>
      <c r="J508" s="94">
        <v>1.3057404795263546E-4</v>
      </c>
      <c r="K508" s="94">
        <f>I508/'סכום נכסי הקרן'!$C$42</f>
        <v>-1.8415051177881888E-8</v>
      </c>
    </row>
    <row r="509" spans="2:11" s="140" customFormat="1">
      <c r="B509" s="86" t="s">
        <v>2495</v>
      </c>
      <c r="C509" s="83" t="s">
        <v>2957</v>
      </c>
      <c r="D509" s="96" t="s">
        <v>1976</v>
      </c>
      <c r="E509" s="96" t="s">
        <v>180</v>
      </c>
      <c r="F509" s="105">
        <v>43552</v>
      </c>
      <c r="G509" s="93">
        <v>432480</v>
      </c>
      <c r="H509" s="95">
        <v>-8.4400000000000003E-2</v>
      </c>
      <c r="I509" s="93">
        <v>-0.36501999999999996</v>
      </c>
      <c r="J509" s="94">
        <v>3.7270113293925694E-5</v>
      </c>
      <c r="K509" s="94">
        <f>I509/'סכום נכסי הקרן'!$C$42</f>
        <v>-5.2562592220627027E-9</v>
      </c>
    </row>
    <row r="510" spans="2:11" s="140" customFormat="1">
      <c r="B510" s="86" t="s">
        <v>2495</v>
      </c>
      <c r="C510" s="83" t="s">
        <v>2958</v>
      </c>
      <c r="D510" s="96" t="s">
        <v>1976</v>
      </c>
      <c r="E510" s="96" t="s">
        <v>180</v>
      </c>
      <c r="F510" s="105">
        <v>43552</v>
      </c>
      <c r="G510" s="93">
        <v>90185000</v>
      </c>
      <c r="H510" s="95">
        <v>6.93E-2</v>
      </c>
      <c r="I510" s="93">
        <v>62.45955</v>
      </c>
      <c r="J510" s="94">
        <v>-6.3773889233127417E-3</v>
      </c>
      <c r="K510" s="94">
        <f>I510/'סכום נכסי הקרן'!$C$42</f>
        <v>8.994125957300601E-7</v>
      </c>
    </row>
    <row r="511" spans="2:11" s="140" customFormat="1">
      <c r="B511" s="86" t="s">
        <v>2495</v>
      </c>
      <c r="C511" s="83" t="s">
        <v>2959</v>
      </c>
      <c r="D511" s="96" t="s">
        <v>1976</v>
      </c>
      <c r="E511" s="96" t="s">
        <v>180</v>
      </c>
      <c r="F511" s="105">
        <v>43552</v>
      </c>
      <c r="G511" s="93">
        <v>7649808</v>
      </c>
      <c r="H511" s="95">
        <v>9.69E-2</v>
      </c>
      <c r="I511" s="93">
        <v>7.4148800000000001</v>
      </c>
      <c r="J511" s="94">
        <v>-7.5709116667816497E-4</v>
      </c>
      <c r="K511" s="94">
        <f>I511/'סכום נכסי הקרן'!$C$42</f>
        <v>1.0677368741572598E-7</v>
      </c>
    </row>
    <row r="512" spans="2:11" s="140" customFormat="1">
      <c r="B512" s="86" t="s">
        <v>2495</v>
      </c>
      <c r="C512" s="83" t="s">
        <v>2960</v>
      </c>
      <c r="D512" s="96" t="s">
        <v>1976</v>
      </c>
      <c r="E512" s="96" t="s">
        <v>180</v>
      </c>
      <c r="F512" s="105">
        <v>43552</v>
      </c>
      <c r="G512" s="93">
        <v>89890000</v>
      </c>
      <c r="H512" s="95">
        <v>-0.25840000000000002</v>
      </c>
      <c r="I512" s="93">
        <v>-232.30560999999997</v>
      </c>
      <c r="J512" s="94">
        <v>2.3719402782079114E-2</v>
      </c>
      <c r="K512" s="94">
        <f>I512/'סכום נכסי הקרן'!$C$42</f>
        <v>-3.3451824691781319E-6</v>
      </c>
    </row>
    <row r="513" spans="2:11" s="140" customFormat="1">
      <c r="B513" s="86" t="s">
        <v>2495</v>
      </c>
      <c r="C513" s="83" t="s">
        <v>2961</v>
      </c>
      <c r="D513" s="96" t="s">
        <v>1976</v>
      </c>
      <c r="E513" s="96" t="s">
        <v>180</v>
      </c>
      <c r="F513" s="105">
        <v>43552</v>
      </c>
      <c r="G513" s="93">
        <v>54090000</v>
      </c>
      <c r="H513" s="95">
        <v>3.0499999999999999E-2</v>
      </c>
      <c r="I513" s="93">
        <v>16.492450000000002</v>
      </c>
      <c r="J513" s="94">
        <v>-1.6839501397030437E-3</v>
      </c>
      <c r="K513" s="94">
        <f>I513/'סכום נכסי הקרן'!$C$42</f>
        <v>2.3748997974606336E-7</v>
      </c>
    </row>
    <row r="514" spans="2:11" s="140" customFormat="1">
      <c r="B514" s="86" t="s">
        <v>2495</v>
      </c>
      <c r="C514" s="83" t="s">
        <v>2962</v>
      </c>
      <c r="D514" s="96" t="s">
        <v>1976</v>
      </c>
      <c r="E514" s="96" t="s">
        <v>180</v>
      </c>
      <c r="F514" s="105">
        <v>43552</v>
      </c>
      <c r="G514" s="93">
        <v>108960000</v>
      </c>
      <c r="H514" s="95">
        <v>-0.11609999999999999</v>
      </c>
      <c r="I514" s="93">
        <v>-126.49446</v>
      </c>
      <c r="J514" s="94">
        <v>1.2915628884044581E-2</v>
      </c>
      <c r="K514" s="94">
        <f>I514/'סכום נכסי הקרן'!$C$42</f>
        <v>-1.8215102512597715E-6</v>
      </c>
    </row>
    <row r="515" spans="2:11" s="140" customFormat="1">
      <c r="B515" s="86" t="s">
        <v>2495</v>
      </c>
      <c r="C515" s="83" t="s">
        <v>2963</v>
      </c>
      <c r="D515" s="96" t="s">
        <v>1976</v>
      </c>
      <c r="E515" s="96" t="s">
        <v>180</v>
      </c>
      <c r="F515" s="105">
        <v>43552</v>
      </c>
      <c r="G515" s="93">
        <v>5448000</v>
      </c>
      <c r="H515" s="95">
        <v>-0.12989999999999999</v>
      </c>
      <c r="I515" s="93">
        <v>-7.0747200000000001</v>
      </c>
      <c r="J515" s="94">
        <v>7.2235936639855906E-4</v>
      </c>
      <c r="K515" s="94">
        <f>I515/'סכום נכסי הקרן'!$C$42</f>
        <v>-1.0187541023371719E-7</v>
      </c>
    </row>
    <row r="516" spans="2:11" s="140" customFormat="1">
      <c r="B516" s="82"/>
      <c r="C516" s="83"/>
      <c r="D516" s="83"/>
      <c r="E516" s="83"/>
      <c r="F516" s="83"/>
      <c r="G516" s="93"/>
      <c r="H516" s="95"/>
      <c r="I516" s="83"/>
      <c r="J516" s="94"/>
      <c r="K516" s="83"/>
    </row>
    <row r="517" spans="2:11" s="140" customFormat="1">
      <c r="B517" s="101" t="s">
        <v>248</v>
      </c>
      <c r="C517" s="81"/>
      <c r="D517" s="81"/>
      <c r="E517" s="81"/>
      <c r="F517" s="81"/>
      <c r="G517" s="90"/>
      <c r="H517" s="92"/>
      <c r="I517" s="90">
        <v>34748.841200000024</v>
      </c>
      <c r="J517" s="91">
        <v>-3.548006269126716</v>
      </c>
      <c r="K517" s="91">
        <f>I517/'סכום נכסי הקרן'!$C$42</f>
        <v>5.0038057370416016E-4</v>
      </c>
    </row>
    <row r="518" spans="2:11" s="140" customFormat="1">
      <c r="B518" s="86" t="s">
        <v>2964</v>
      </c>
      <c r="C518" s="83" t="s">
        <v>2965</v>
      </c>
      <c r="D518" s="96" t="s">
        <v>1976</v>
      </c>
      <c r="E518" s="96" t="s">
        <v>183</v>
      </c>
      <c r="F518" s="105">
        <v>43460</v>
      </c>
      <c r="G518" s="93">
        <v>939383.39</v>
      </c>
      <c r="H518" s="95">
        <v>-2.2088000000000001</v>
      </c>
      <c r="I518" s="93">
        <v>-20.74935</v>
      </c>
      <c r="J518" s="94">
        <v>2.1185979542910449E-3</v>
      </c>
      <c r="K518" s="94">
        <f>I518/'סכום נכסי הקרן'!$C$42</f>
        <v>-2.9878900413486043E-7</v>
      </c>
    </row>
    <row r="519" spans="2:11" s="140" customFormat="1">
      <c r="B519" s="86" t="s">
        <v>2964</v>
      </c>
      <c r="C519" s="83" t="s">
        <v>2966</v>
      </c>
      <c r="D519" s="96" t="s">
        <v>1976</v>
      </c>
      <c r="E519" s="96" t="s">
        <v>183</v>
      </c>
      <c r="F519" s="105">
        <v>43489</v>
      </c>
      <c r="G519" s="93">
        <v>428343.55</v>
      </c>
      <c r="H519" s="95">
        <v>0.48530000000000001</v>
      </c>
      <c r="I519" s="93">
        <v>2.0789400000000002</v>
      </c>
      <c r="J519" s="94">
        <v>-2.1226872316934387E-4</v>
      </c>
      <c r="K519" s="94">
        <f>I519/'סכום נכסי הקרן'!$C$42</f>
        <v>2.9936572097734474E-8</v>
      </c>
    </row>
    <row r="520" spans="2:11" s="140" customFormat="1">
      <c r="B520" s="86" t="s">
        <v>2964</v>
      </c>
      <c r="C520" s="83" t="s">
        <v>2967</v>
      </c>
      <c r="D520" s="96" t="s">
        <v>1976</v>
      </c>
      <c r="E520" s="96" t="s">
        <v>183</v>
      </c>
      <c r="F520" s="105">
        <v>43494</v>
      </c>
      <c r="G520" s="93">
        <v>5963467.9699999997</v>
      </c>
      <c r="H520" s="95">
        <v>1.3476999999999999</v>
      </c>
      <c r="I520" s="93">
        <v>80.367850000000004</v>
      </c>
      <c r="J520" s="94">
        <v>-8.2059034427955369E-3</v>
      </c>
      <c r="K520" s="94">
        <f>I520/'סכום נכסי הקרן'!$C$42</f>
        <v>1.1572907038514385E-6</v>
      </c>
    </row>
    <row r="521" spans="2:11" s="140" customFormat="1">
      <c r="B521" s="86" t="s">
        <v>2964</v>
      </c>
      <c r="C521" s="83" t="s">
        <v>2968</v>
      </c>
      <c r="D521" s="96" t="s">
        <v>1976</v>
      </c>
      <c r="E521" s="96" t="s">
        <v>182</v>
      </c>
      <c r="F521" s="105">
        <v>43474</v>
      </c>
      <c r="G521" s="93">
        <v>843059.84</v>
      </c>
      <c r="H521" s="95">
        <v>2.7425999999999999</v>
      </c>
      <c r="I521" s="93">
        <v>23.121959999999998</v>
      </c>
      <c r="J521" s="94">
        <v>-2.3608516486154679E-3</v>
      </c>
      <c r="K521" s="94">
        <f>I521/'סכום נכסי הקרן'!$C$42</f>
        <v>3.3295440107984477E-7</v>
      </c>
    </row>
    <row r="522" spans="2:11" s="140" customFormat="1">
      <c r="B522" s="86" t="s">
        <v>2964</v>
      </c>
      <c r="C522" s="83" t="s">
        <v>2969</v>
      </c>
      <c r="D522" s="96" t="s">
        <v>1976</v>
      </c>
      <c r="E522" s="96" t="s">
        <v>180</v>
      </c>
      <c r="F522" s="105">
        <v>43507</v>
      </c>
      <c r="G522" s="93">
        <v>326880</v>
      </c>
      <c r="H522" s="95">
        <v>0.69889999999999997</v>
      </c>
      <c r="I522" s="93">
        <v>2.2846500000000001</v>
      </c>
      <c r="J522" s="94">
        <v>-2.3327259968485933E-4</v>
      </c>
      <c r="K522" s="94">
        <f>I522/'סכום נכסי הקרן'!$C$42</f>
        <v>3.289877987969305E-8</v>
      </c>
    </row>
    <row r="523" spans="2:11" s="140" customFormat="1">
      <c r="B523" s="86" t="s">
        <v>2964</v>
      </c>
      <c r="C523" s="83" t="s">
        <v>2970</v>
      </c>
      <c r="D523" s="96" t="s">
        <v>1976</v>
      </c>
      <c r="E523" s="96" t="s">
        <v>182</v>
      </c>
      <c r="F523" s="105">
        <v>43431</v>
      </c>
      <c r="G523" s="93">
        <v>29293532.800000001</v>
      </c>
      <c r="H523" s="95">
        <v>1.9081999999999999</v>
      </c>
      <c r="I523" s="93">
        <v>558.98806999999999</v>
      </c>
      <c r="J523" s="94">
        <v>-5.7075088211201767E-2</v>
      </c>
      <c r="K523" s="94">
        <f>I523/'סכום נכסי הקרן'!$C$42</f>
        <v>8.0493841377473345E-6</v>
      </c>
    </row>
    <row r="524" spans="2:11" s="140" customFormat="1">
      <c r="B524" s="86" t="s">
        <v>2964</v>
      </c>
      <c r="C524" s="83" t="s">
        <v>2971</v>
      </c>
      <c r="D524" s="96" t="s">
        <v>1976</v>
      </c>
      <c r="E524" s="96" t="s">
        <v>180</v>
      </c>
      <c r="F524" s="105">
        <v>43451</v>
      </c>
      <c r="G524" s="93">
        <v>78180</v>
      </c>
      <c r="H524" s="95">
        <v>-3.6000999999999999</v>
      </c>
      <c r="I524" s="93">
        <v>-2.8145599999999997</v>
      </c>
      <c r="J524" s="94">
        <v>2.8737869177730398E-4</v>
      </c>
      <c r="K524" s="94">
        <f>I524/'סכום נכסי הקרן'!$C$42</f>
        <v>-4.0529442101936339E-8</v>
      </c>
    </row>
    <row r="525" spans="2:11" s="140" customFormat="1">
      <c r="B525" s="86" t="s">
        <v>2964</v>
      </c>
      <c r="C525" s="83" t="s">
        <v>2972</v>
      </c>
      <c r="D525" s="96" t="s">
        <v>1976</v>
      </c>
      <c r="E525" s="96" t="s">
        <v>182</v>
      </c>
      <c r="F525" s="105">
        <v>43502</v>
      </c>
      <c r="G525" s="93">
        <v>815640</v>
      </c>
      <c r="H525" s="95">
        <v>-1.9078999999999999</v>
      </c>
      <c r="I525" s="93">
        <v>-15.561809999999999</v>
      </c>
      <c r="J525" s="94">
        <v>1.5889277895965862E-3</v>
      </c>
      <c r="K525" s="94">
        <f>I525/'סכום נכסי הקרן'!$C$42</f>
        <v>-2.2408883711711031E-7</v>
      </c>
    </row>
    <row r="526" spans="2:11" s="140" customFormat="1">
      <c r="B526" s="86" t="s">
        <v>2964</v>
      </c>
      <c r="C526" s="83" t="s">
        <v>2973</v>
      </c>
      <c r="D526" s="96" t="s">
        <v>1976</v>
      </c>
      <c r="E526" s="96" t="s">
        <v>182</v>
      </c>
      <c r="F526" s="105">
        <v>43410</v>
      </c>
      <c r="G526" s="93">
        <v>1748294.07</v>
      </c>
      <c r="H526" s="95">
        <v>2.9005000000000001</v>
      </c>
      <c r="I526" s="93">
        <v>50.709429999999998</v>
      </c>
      <c r="J526" s="94">
        <v>-5.1776510908180225E-3</v>
      </c>
      <c r="K526" s="94">
        <f>I526/'סכום נכסי הקרן'!$C$42</f>
        <v>7.3021179410181116E-7</v>
      </c>
    </row>
    <row r="527" spans="2:11" s="140" customFormat="1">
      <c r="B527" s="86" t="s">
        <v>2964</v>
      </c>
      <c r="C527" s="83" t="s">
        <v>2974</v>
      </c>
      <c r="D527" s="96" t="s">
        <v>1976</v>
      </c>
      <c r="E527" s="96" t="s">
        <v>180</v>
      </c>
      <c r="F527" s="105">
        <v>43509</v>
      </c>
      <c r="G527" s="93">
        <v>46743.88</v>
      </c>
      <c r="H527" s="95">
        <v>1.4875</v>
      </c>
      <c r="I527" s="93">
        <v>0.69532000000000005</v>
      </c>
      <c r="J527" s="94">
        <v>-7.0995165129396804E-5</v>
      </c>
      <c r="K527" s="94">
        <f>I527/'סכום נכסי הקרן'!$C$42</f>
        <v>1.0012553181427426E-8</v>
      </c>
    </row>
    <row r="528" spans="2:11" s="140" customFormat="1">
      <c r="B528" s="86" t="s">
        <v>2964</v>
      </c>
      <c r="C528" s="83" t="s">
        <v>2975</v>
      </c>
      <c r="D528" s="96" t="s">
        <v>1976</v>
      </c>
      <c r="E528" s="96" t="s">
        <v>183</v>
      </c>
      <c r="F528" s="105">
        <v>43430</v>
      </c>
      <c r="G528" s="93">
        <v>425934</v>
      </c>
      <c r="H528" s="95">
        <v>0.85899999999999999</v>
      </c>
      <c r="I528" s="93">
        <v>3.6587899999999998</v>
      </c>
      <c r="J528" s="94">
        <v>-3.7357820891644952E-4</v>
      </c>
      <c r="K528" s="94">
        <f>I528/'סכום נכסי הקרן'!$C$42</f>
        <v>5.2686287543397068E-8</v>
      </c>
    </row>
    <row r="529" spans="2:11" s="140" customFormat="1">
      <c r="B529" s="86" t="s">
        <v>2964</v>
      </c>
      <c r="C529" s="83" t="s">
        <v>2976</v>
      </c>
      <c r="D529" s="96" t="s">
        <v>1976</v>
      </c>
      <c r="E529" s="96" t="s">
        <v>180</v>
      </c>
      <c r="F529" s="105">
        <v>43501</v>
      </c>
      <c r="G529" s="93">
        <v>11259698.199999999</v>
      </c>
      <c r="H529" s="95">
        <v>1.2088000000000001</v>
      </c>
      <c r="I529" s="93">
        <v>136.11221</v>
      </c>
      <c r="J529" s="94">
        <v>-1.3897642560370956E-2</v>
      </c>
      <c r="K529" s="94">
        <f>I529/'סכום נכסי הקרן'!$C$42</f>
        <v>1.960005093002672E-6</v>
      </c>
    </row>
    <row r="530" spans="2:11" s="140" customFormat="1">
      <c r="B530" s="86" t="s">
        <v>2964</v>
      </c>
      <c r="C530" s="83" t="s">
        <v>2977</v>
      </c>
      <c r="D530" s="96" t="s">
        <v>1976</v>
      </c>
      <c r="E530" s="96" t="s">
        <v>180</v>
      </c>
      <c r="F530" s="105">
        <v>43383</v>
      </c>
      <c r="G530" s="93">
        <v>435840</v>
      </c>
      <c r="H530" s="95">
        <v>-0.54920000000000002</v>
      </c>
      <c r="I530" s="93">
        <v>-2.39384</v>
      </c>
      <c r="J530" s="94">
        <v>2.4442136871275844E-4</v>
      </c>
      <c r="K530" s="94">
        <f>I530/'סכום נכסי הקרן'!$C$42</f>
        <v>-3.4471107271225087E-8</v>
      </c>
    </row>
    <row r="531" spans="2:11" s="140" customFormat="1">
      <c r="B531" s="86" t="s">
        <v>2964</v>
      </c>
      <c r="C531" s="83" t="s">
        <v>2978</v>
      </c>
      <c r="D531" s="96" t="s">
        <v>1976</v>
      </c>
      <c r="E531" s="96" t="s">
        <v>180</v>
      </c>
      <c r="F531" s="105">
        <v>43507</v>
      </c>
      <c r="G531" s="93">
        <v>23426400</v>
      </c>
      <c r="H531" s="95">
        <v>0.69889999999999997</v>
      </c>
      <c r="I531" s="93">
        <v>163.73294000000001</v>
      </c>
      <c r="J531" s="94">
        <v>-1.6717837991747135E-2</v>
      </c>
      <c r="K531" s="94">
        <f>I531/'סכום נכסי הקרן'!$C$42</f>
        <v>2.3577414274024422E-6</v>
      </c>
    </row>
    <row r="532" spans="2:11" s="140" customFormat="1">
      <c r="B532" s="86" t="s">
        <v>2964</v>
      </c>
      <c r="C532" s="83" t="s">
        <v>2979</v>
      </c>
      <c r="D532" s="96" t="s">
        <v>1976</v>
      </c>
      <c r="E532" s="96" t="s">
        <v>180</v>
      </c>
      <c r="F532" s="105">
        <v>43474</v>
      </c>
      <c r="G532" s="93">
        <v>103395.67</v>
      </c>
      <c r="H532" s="95">
        <v>4.7670000000000003</v>
      </c>
      <c r="I532" s="93">
        <v>4.9288400000000001</v>
      </c>
      <c r="J532" s="94">
        <v>-5.0325578107400352E-4</v>
      </c>
      <c r="K532" s="94">
        <f>I532/'סכום נכסי הקרן'!$C$42</f>
        <v>7.0974907413488403E-8</v>
      </c>
    </row>
    <row r="533" spans="2:11" s="140" customFormat="1">
      <c r="B533" s="86" t="s">
        <v>2964</v>
      </c>
      <c r="C533" s="83" t="s">
        <v>2980</v>
      </c>
      <c r="D533" s="96" t="s">
        <v>1976</v>
      </c>
      <c r="E533" s="96" t="s">
        <v>182</v>
      </c>
      <c r="F533" s="105">
        <v>43410</v>
      </c>
      <c r="G533" s="93">
        <v>3054248.68</v>
      </c>
      <c r="H533" s="95">
        <v>2.9005000000000001</v>
      </c>
      <c r="I533" s="93">
        <v>88.588770000000011</v>
      </c>
      <c r="J533" s="94">
        <v>-9.0452947632171567E-3</v>
      </c>
      <c r="K533" s="94">
        <f>I533/'סכום נכסי הקרן'!$C$42</f>
        <v>1.2756713037194998E-6</v>
      </c>
    </row>
    <row r="534" spans="2:11" s="140" customFormat="1">
      <c r="B534" s="86" t="s">
        <v>2964</v>
      </c>
      <c r="C534" s="83" t="s">
        <v>2981</v>
      </c>
      <c r="D534" s="96" t="s">
        <v>1976</v>
      </c>
      <c r="E534" s="96" t="s">
        <v>180</v>
      </c>
      <c r="F534" s="105">
        <v>43402</v>
      </c>
      <c r="G534" s="93">
        <v>501626.44</v>
      </c>
      <c r="H534" s="95">
        <v>0.18090000000000001</v>
      </c>
      <c r="I534" s="93">
        <v>0.90732000000000002</v>
      </c>
      <c r="J534" s="94">
        <v>-9.2641277721343125E-5</v>
      </c>
      <c r="K534" s="94">
        <f>I534/'סכום נכסי הקרן'!$C$42</f>
        <v>1.3065336467486527E-8</v>
      </c>
    </row>
    <row r="535" spans="2:11" s="140" customFormat="1">
      <c r="B535" s="86" t="s">
        <v>2964</v>
      </c>
      <c r="C535" s="83" t="s">
        <v>2982</v>
      </c>
      <c r="D535" s="96" t="s">
        <v>1976</v>
      </c>
      <c r="E535" s="96" t="s">
        <v>182</v>
      </c>
      <c r="F535" s="105">
        <v>43495</v>
      </c>
      <c r="G535" s="93">
        <v>168.09</v>
      </c>
      <c r="H535" s="95">
        <v>2.2012</v>
      </c>
      <c r="I535" s="93">
        <v>3.7000000000000002E-3</v>
      </c>
      <c r="J535" s="94">
        <v>-3.7778592731227081E-7</v>
      </c>
      <c r="K535" s="94">
        <f>I535/'סכום נכסי הקרן'!$C$42</f>
        <v>5.3279708294427716E-11</v>
      </c>
    </row>
    <row r="536" spans="2:11" s="140" customFormat="1">
      <c r="B536" s="86" t="s">
        <v>2964</v>
      </c>
      <c r="C536" s="83" t="s">
        <v>2983</v>
      </c>
      <c r="D536" s="96" t="s">
        <v>1976</v>
      </c>
      <c r="E536" s="96" t="s">
        <v>183</v>
      </c>
      <c r="F536" s="105">
        <v>43460</v>
      </c>
      <c r="G536" s="93">
        <v>41853715.200000003</v>
      </c>
      <c r="H536" s="95">
        <v>-2.2088000000000001</v>
      </c>
      <c r="I536" s="93">
        <v>-924.47609</v>
      </c>
      <c r="J536" s="94">
        <v>9.4392988361803334E-2</v>
      </c>
      <c r="K536" s="94">
        <f>I536/'סכום נכסי הקרן'!$C$42</f>
        <v>-1.3312382810911648E-5</v>
      </c>
    </row>
    <row r="537" spans="2:11" s="140" customFormat="1">
      <c r="B537" s="86" t="s">
        <v>2964</v>
      </c>
      <c r="C537" s="83" t="s">
        <v>2984</v>
      </c>
      <c r="D537" s="96" t="s">
        <v>1976</v>
      </c>
      <c r="E537" s="96" t="s">
        <v>183</v>
      </c>
      <c r="F537" s="105">
        <v>43475</v>
      </c>
      <c r="G537" s="93">
        <v>3451653.04</v>
      </c>
      <c r="H537" s="95">
        <v>-1.9044000000000001</v>
      </c>
      <c r="I537" s="93">
        <v>-65.733009999999993</v>
      </c>
      <c r="J537" s="94">
        <v>6.7116232805072345E-3</v>
      </c>
      <c r="K537" s="94">
        <f>I537/'סכום נכסי הקרן'!$C$42</f>
        <v>-9.4655016165262143E-7</v>
      </c>
    </row>
    <row r="538" spans="2:11" s="140" customFormat="1">
      <c r="B538" s="86" t="s">
        <v>2964</v>
      </c>
      <c r="C538" s="83" t="s">
        <v>2985</v>
      </c>
      <c r="D538" s="96" t="s">
        <v>1976</v>
      </c>
      <c r="E538" s="96" t="s">
        <v>183</v>
      </c>
      <c r="F538" s="105">
        <v>43409</v>
      </c>
      <c r="G538" s="93">
        <v>71613.960000000006</v>
      </c>
      <c r="H538" s="95">
        <v>0.72499999999999998</v>
      </c>
      <c r="I538" s="93">
        <v>0.51919000000000004</v>
      </c>
      <c r="J538" s="94">
        <v>-5.3011533946285919E-5</v>
      </c>
      <c r="K538" s="94">
        <f>I538/'סכום נכסי הקרן'!$C$42</f>
        <v>7.4762950674010619E-9</v>
      </c>
    </row>
    <row r="539" spans="2:11" s="140" customFormat="1">
      <c r="B539" s="86" t="s">
        <v>2964</v>
      </c>
      <c r="C539" s="83" t="s">
        <v>2986</v>
      </c>
      <c r="D539" s="96" t="s">
        <v>1976</v>
      </c>
      <c r="E539" s="96" t="s">
        <v>182</v>
      </c>
      <c r="F539" s="105">
        <v>43410</v>
      </c>
      <c r="G539" s="93">
        <v>407820</v>
      </c>
      <c r="H539" s="95">
        <v>-3.1655000000000002</v>
      </c>
      <c r="I539" s="93">
        <v>-12.90959</v>
      </c>
      <c r="J539" s="94">
        <v>1.3181247106408697E-3</v>
      </c>
      <c r="K539" s="94">
        <f>I539/'סכום נכסי הקרן'!$C$42</f>
        <v>-1.8589707821639487E-7</v>
      </c>
    </row>
    <row r="540" spans="2:11" s="140" customFormat="1">
      <c r="B540" s="86" t="s">
        <v>2964</v>
      </c>
      <c r="C540" s="83" t="s">
        <v>2987</v>
      </c>
      <c r="D540" s="96" t="s">
        <v>1976</v>
      </c>
      <c r="E540" s="96" t="s">
        <v>183</v>
      </c>
      <c r="F540" s="105">
        <v>43486</v>
      </c>
      <c r="G540" s="93">
        <v>6152380</v>
      </c>
      <c r="H540" s="95">
        <v>0.86160000000000003</v>
      </c>
      <c r="I540" s="93">
        <v>53.008660000000006</v>
      </c>
      <c r="J540" s="94">
        <v>-5.4124123712651021E-3</v>
      </c>
      <c r="K540" s="94">
        <f>I540/'סכום נכסי הקרן'!$C$42</f>
        <v>7.6332052483202668E-7</v>
      </c>
    </row>
    <row r="541" spans="2:11" s="140" customFormat="1">
      <c r="B541" s="86" t="s">
        <v>2964</v>
      </c>
      <c r="C541" s="83" t="s">
        <v>2988</v>
      </c>
      <c r="D541" s="96" t="s">
        <v>1976</v>
      </c>
      <c r="E541" s="96" t="s">
        <v>182</v>
      </c>
      <c r="F541" s="105">
        <v>43474</v>
      </c>
      <c r="G541" s="93">
        <v>379376.93</v>
      </c>
      <c r="H541" s="95">
        <v>2.7425999999999999</v>
      </c>
      <c r="I541" s="93">
        <v>10.404879999999999</v>
      </c>
      <c r="J541" s="94">
        <v>-1.0623830376683512E-3</v>
      </c>
      <c r="K541" s="94">
        <f>I541/'סכום נכסי הקרן'!$C$42</f>
        <v>1.4982945168608783E-7</v>
      </c>
    </row>
    <row r="542" spans="2:11" s="140" customFormat="1">
      <c r="B542" s="86" t="s">
        <v>2964</v>
      </c>
      <c r="C542" s="83" t="s">
        <v>2989</v>
      </c>
      <c r="D542" s="96" t="s">
        <v>1976</v>
      </c>
      <c r="E542" s="96" t="s">
        <v>183</v>
      </c>
      <c r="F542" s="105">
        <v>43460</v>
      </c>
      <c r="G542" s="93">
        <v>186016.51</v>
      </c>
      <c r="H542" s="95">
        <v>-2.2088000000000001</v>
      </c>
      <c r="I542" s="93">
        <v>-4.1087799999999994</v>
      </c>
      <c r="J542" s="94">
        <v>4.1952412497894912E-4</v>
      </c>
      <c r="K542" s="94">
        <f>I542/'סכום נכסי הקרן'!$C$42</f>
        <v>-5.9166108066480721E-8</v>
      </c>
    </row>
    <row r="543" spans="2:11" s="140" customFormat="1">
      <c r="B543" s="86" t="s">
        <v>2964</v>
      </c>
      <c r="C543" s="83" t="s">
        <v>2990</v>
      </c>
      <c r="D543" s="96" t="s">
        <v>1976</v>
      </c>
      <c r="E543" s="96" t="s">
        <v>183</v>
      </c>
      <c r="F543" s="105">
        <v>43384</v>
      </c>
      <c r="G543" s="93">
        <v>65288559.600000001</v>
      </c>
      <c r="H543" s="95">
        <v>2.0642999999999998</v>
      </c>
      <c r="I543" s="93">
        <v>1347.7437500000001</v>
      </c>
      <c r="J543" s="94">
        <v>-0.13761043847920737</v>
      </c>
      <c r="K543" s="94">
        <f>I543/'סכום נכסי הקרן'!$C$42</f>
        <v>1.9407403744767059E-5</v>
      </c>
    </row>
    <row r="544" spans="2:11" s="140" customFormat="1">
      <c r="B544" s="86" t="s">
        <v>2964</v>
      </c>
      <c r="C544" s="83" t="s">
        <v>2991</v>
      </c>
      <c r="D544" s="96" t="s">
        <v>1976</v>
      </c>
      <c r="E544" s="96" t="s">
        <v>182</v>
      </c>
      <c r="F544" s="105">
        <v>43493</v>
      </c>
      <c r="G544" s="93">
        <v>3228077.65</v>
      </c>
      <c r="H544" s="95">
        <v>2.1394000000000002</v>
      </c>
      <c r="I544" s="93">
        <v>69.063000000000002</v>
      </c>
      <c r="J544" s="94">
        <v>-7.0516295940452325E-3</v>
      </c>
      <c r="K544" s="94">
        <f>I544/'סכום נכסי הקרן'!$C$42</f>
        <v>9.9450175511839496E-7</v>
      </c>
    </row>
    <row r="545" spans="2:11" s="140" customFormat="1">
      <c r="B545" s="86" t="s">
        <v>2964</v>
      </c>
      <c r="C545" s="83" t="s">
        <v>2992</v>
      </c>
      <c r="D545" s="96" t="s">
        <v>1976</v>
      </c>
      <c r="E545" s="96" t="s">
        <v>180</v>
      </c>
      <c r="F545" s="105">
        <v>43452</v>
      </c>
      <c r="G545" s="93">
        <v>306820.8</v>
      </c>
      <c r="H545" s="95">
        <v>0.66459999999999997</v>
      </c>
      <c r="I545" s="93">
        <v>2.0391300000000001</v>
      </c>
      <c r="J545" s="94">
        <v>-2.0820395080007318E-4</v>
      </c>
      <c r="K545" s="94">
        <f>I545/'סכום נכסי הקרן'!$C$42</f>
        <v>2.9363311236328753E-8</v>
      </c>
    </row>
    <row r="546" spans="2:11" s="140" customFormat="1">
      <c r="B546" s="86" t="s">
        <v>2964</v>
      </c>
      <c r="C546" s="83" t="s">
        <v>2993</v>
      </c>
      <c r="D546" s="96" t="s">
        <v>1976</v>
      </c>
      <c r="E546" s="96" t="s">
        <v>180</v>
      </c>
      <c r="F546" s="105">
        <v>43375</v>
      </c>
      <c r="G546" s="93">
        <v>41895848.869999997</v>
      </c>
      <c r="H546" s="95">
        <v>4.8516000000000004</v>
      </c>
      <c r="I546" s="93">
        <v>2032.60727</v>
      </c>
      <c r="J546" s="94">
        <v>-0.20753795198881436</v>
      </c>
      <c r="K546" s="94">
        <f>I546/'סכום נכסי הקרן'!$C$42</f>
        <v>2.9269384438576503E-5</v>
      </c>
    </row>
    <row r="547" spans="2:11" s="140" customFormat="1">
      <c r="B547" s="86" t="s">
        <v>2964</v>
      </c>
      <c r="C547" s="83" t="s">
        <v>2994</v>
      </c>
      <c r="D547" s="96" t="s">
        <v>1976</v>
      </c>
      <c r="E547" s="96" t="s">
        <v>183</v>
      </c>
      <c r="F547" s="105">
        <v>43503</v>
      </c>
      <c r="G547" s="93">
        <v>141978</v>
      </c>
      <c r="H547" s="95">
        <v>0.66779999999999995</v>
      </c>
      <c r="I547" s="93">
        <v>0.94817999999999991</v>
      </c>
      <c r="J547" s="94">
        <v>-9.681325961052673E-5</v>
      </c>
      <c r="K547" s="94">
        <f>I547/'סכום נכסי הקרן'!$C$42</f>
        <v>1.3653717246110935E-8</v>
      </c>
    </row>
    <row r="548" spans="2:11" s="140" customFormat="1">
      <c r="B548" s="86" t="s">
        <v>2964</v>
      </c>
      <c r="C548" s="83" t="s">
        <v>2995</v>
      </c>
      <c r="D548" s="96" t="s">
        <v>1976</v>
      </c>
      <c r="E548" s="96" t="s">
        <v>182</v>
      </c>
      <c r="F548" s="105">
        <v>43447</v>
      </c>
      <c r="G548" s="93">
        <v>143169.51999999999</v>
      </c>
      <c r="H548" s="95">
        <v>1.9984</v>
      </c>
      <c r="I548" s="93">
        <v>2.86111</v>
      </c>
      <c r="J548" s="94">
        <v>-2.9213164716011109E-4</v>
      </c>
      <c r="K548" s="94">
        <f>I548/'סכום נכסי הקרן'!$C$42</f>
        <v>4.1199758431964887E-8</v>
      </c>
    </row>
    <row r="549" spans="2:11" s="140" customFormat="1">
      <c r="B549" s="86" t="s">
        <v>2964</v>
      </c>
      <c r="C549" s="83" t="s">
        <v>2996</v>
      </c>
      <c r="D549" s="96" t="s">
        <v>1976</v>
      </c>
      <c r="E549" s="96" t="s">
        <v>180</v>
      </c>
      <c r="F549" s="105">
        <v>43377</v>
      </c>
      <c r="G549" s="93">
        <v>110233.82</v>
      </c>
      <c r="H549" s="95">
        <v>4.1986999999999997</v>
      </c>
      <c r="I549" s="93">
        <v>4.6283799999999999</v>
      </c>
      <c r="J549" s="94">
        <v>-4.7257752169015349E-4</v>
      </c>
      <c r="K549" s="94">
        <f>I549/'סכום נכסי הקרן'!$C$42</f>
        <v>6.6648307101557653E-8</v>
      </c>
    </row>
    <row r="550" spans="2:11" s="140" customFormat="1">
      <c r="B550" s="86" t="s">
        <v>2964</v>
      </c>
      <c r="C550" s="83" t="s">
        <v>2997</v>
      </c>
      <c r="D550" s="96" t="s">
        <v>1976</v>
      </c>
      <c r="E550" s="96" t="s">
        <v>183</v>
      </c>
      <c r="F550" s="105">
        <v>43458</v>
      </c>
      <c r="G550" s="93">
        <v>102317.07</v>
      </c>
      <c r="H550" s="95">
        <v>-1.9055</v>
      </c>
      <c r="I550" s="93">
        <v>-1.9496099999999998</v>
      </c>
      <c r="J550" s="94">
        <v>1.9906357344520978E-4</v>
      </c>
      <c r="K550" s="94">
        <f>I550/'סכום נכסי הקרן'!$C$42</f>
        <v>-2.8074230294026812E-8</v>
      </c>
    </row>
    <row r="551" spans="2:11" s="140" customFormat="1">
      <c r="B551" s="86" t="s">
        <v>2964</v>
      </c>
      <c r="C551" s="83" t="s">
        <v>2995</v>
      </c>
      <c r="D551" s="96" t="s">
        <v>1976</v>
      </c>
      <c r="E551" s="96" t="s">
        <v>183</v>
      </c>
      <c r="F551" s="105">
        <v>43433</v>
      </c>
      <c r="G551" s="93">
        <v>1026226.61</v>
      </c>
      <c r="H551" s="95">
        <v>-1.3722000000000001</v>
      </c>
      <c r="I551" s="93">
        <v>-14.08169</v>
      </c>
      <c r="J551" s="94">
        <v>1.4378011661551164E-3</v>
      </c>
      <c r="K551" s="94">
        <f>I551/'סכום נכסי הקרן'!$C$42</f>
        <v>-2.0277522580879993E-7</v>
      </c>
    </row>
    <row r="552" spans="2:11" s="140" customFormat="1">
      <c r="B552" s="86" t="s">
        <v>2964</v>
      </c>
      <c r="C552" s="83" t="s">
        <v>2986</v>
      </c>
      <c r="D552" s="96" t="s">
        <v>1976</v>
      </c>
      <c r="E552" s="96" t="s">
        <v>180</v>
      </c>
      <c r="F552" s="105">
        <v>43433</v>
      </c>
      <c r="G552" s="93">
        <v>41213.39</v>
      </c>
      <c r="H552" s="95">
        <v>1.4133</v>
      </c>
      <c r="I552" s="93">
        <v>0.58247000000000004</v>
      </c>
      <c r="J552" s="94">
        <v>-5.9472694346372536E-5</v>
      </c>
      <c r="K552" s="94">
        <f>I552/'סכום נכסי הקרן'!$C$42</f>
        <v>8.3875220784473809E-9</v>
      </c>
    </row>
    <row r="553" spans="2:11" s="140" customFormat="1">
      <c r="B553" s="86" t="s">
        <v>2964</v>
      </c>
      <c r="C553" s="83" t="s">
        <v>2706</v>
      </c>
      <c r="D553" s="96" t="s">
        <v>1976</v>
      </c>
      <c r="E553" s="96" t="s">
        <v>180</v>
      </c>
      <c r="F553" s="105">
        <v>43383</v>
      </c>
      <c r="G553" s="93">
        <v>937056</v>
      </c>
      <c r="H553" s="95">
        <v>-0.54920000000000002</v>
      </c>
      <c r="I553" s="93">
        <v>-5.1467700000000001</v>
      </c>
      <c r="J553" s="94">
        <v>5.2550737219269619E-4</v>
      </c>
      <c r="K553" s="94">
        <f>I553/'סכום נכסי הקרן'!$C$42</f>
        <v>-7.41130822320302E-8</v>
      </c>
    </row>
    <row r="554" spans="2:11" s="140" customFormat="1">
      <c r="B554" s="86" t="s">
        <v>2964</v>
      </c>
      <c r="C554" s="83" t="s">
        <v>2998</v>
      </c>
      <c r="D554" s="96" t="s">
        <v>1976</v>
      </c>
      <c r="E554" s="96" t="s">
        <v>182</v>
      </c>
      <c r="F554" s="105">
        <v>43489</v>
      </c>
      <c r="G554" s="93">
        <v>708821.12</v>
      </c>
      <c r="H554" s="95">
        <v>1.8967000000000001</v>
      </c>
      <c r="I554" s="93">
        <v>13.44393</v>
      </c>
      <c r="J554" s="94">
        <v>-1.3726831248030424E-3</v>
      </c>
      <c r="K554" s="94">
        <f>I554/'סכום נכסי הקרן'!$C$42</f>
        <v>1.9359153208937987E-7</v>
      </c>
    </row>
    <row r="555" spans="2:11" s="140" customFormat="1">
      <c r="B555" s="86" t="s">
        <v>2964</v>
      </c>
      <c r="C555" s="83" t="s">
        <v>2999</v>
      </c>
      <c r="D555" s="96" t="s">
        <v>1976</v>
      </c>
      <c r="E555" s="96" t="s">
        <v>183</v>
      </c>
      <c r="F555" s="105">
        <v>43494</v>
      </c>
      <c r="G555" s="93">
        <v>5757003.2999999998</v>
      </c>
      <c r="H555" s="95">
        <v>1.3476999999999999</v>
      </c>
      <c r="I555" s="93">
        <v>77.585390000000004</v>
      </c>
      <c r="J555" s="94">
        <v>-7.9218022991984285E-3</v>
      </c>
      <c r="K555" s="94">
        <f>I555/'סכום נכסי הקרן'!$C$42</f>
        <v>1.1172234992187593E-6</v>
      </c>
    </row>
    <row r="556" spans="2:11" s="140" customFormat="1">
      <c r="B556" s="86" t="s">
        <v>2964</v>
      </c>
      <c r="C556" s="83" t="s">
        <v>2882</v>
      </c>
      <c r="D556" s="96" t="s">
        <v>1976</v>
      </c>
      <c r="E556" s="96" t="s">
        <v>182</v>
      </c>
      <c r="F556" s="105">
        <v>43402</v>
      </c>
      <c r="G556" s="93">
        <v>337723.7</v>
      </c>
      <c r="H556" s="95">
        <v>2.8858999999999999</v>
      </c>
      <c r="I556" s="93">
        <v>9.7462900000000001</v>
      </c>
      <c r="J556" s="94">
        <v>-9.9513816364981398E-4</v>
      </c>
      <c r="K556" s="94">
        <f>I556/'סכום נכסי הקרן'!$C$42</f>
        <v>1.4034580760889132E-7</v>
      </c>
    </row>
    <row r="557" spans="2:11" s="140" customFormat="1">
      <c r="B557" s="86" t="s">
        <v>2964</v>
      </c>
      <c r="C557" s="83" t="s">
        <v>3000</v>
      </c>
      <c r="D557" s="96" t="s">
        <v>1976</v>
      </c>
      <c r="E557" s="96" t="s">
        <v>180</v>
      </c>
      <c r="F557" s="105">
        <v>43451</v>
      </c>
      <c r="G557" s="93">
        <v>20317.3</v>
      </c>
      <c r="H557" s="95">
        <v>3.383</v>
      </c>
      <c r="I557" s="93">
        <v>0.68734000000000006</v>
      </c>
      <c r="J557" s="94">
        <v>-7.0180372778058444E-5</v>
      </c>
      <c r="K557" s="94">
        <f>I557/'סכום נכסי הקרן'!$C$42</f>
        <v>9.8976418105653913E-9</v>
      </c>
    </row>
    <row r="558" spans="2:11" s="140" customFormat="1">
      <c r="B558" s="86" t="s">
        <v>2964</v>
      </c>
      <c r="C558" s="83" t="s">
        <v>3001</v>
      </c>
      <c r="D558" s="96" t="s">
        <v>1976</v>
      </c>
      <c r="E558" s="96" t="s">
        <v>182</v>
      </c>
      <c r="F558" s="105">
        <v>43503</v>
      </c>
      <c r="G558" s="93">
        <v>15028.63</v>
      </c>
      <c r="H558" s="95">
        <v>1.5573999999999999</v>
      </c>
      <c r="I558" s="93">
        <v>0.23405000000000001</v>
      </c>
      <c r="J558" s="94">
        <v>-2.3897512510118104E-5</v>
      </c>
      <c r="K558" s="94">
        <f>I558/'סכום נכסי הקרן'!$C$42</f>
        <v>3.3703015476515692E-9</v>
      </c>
    </row>
    <row r="559" spans="2:11" s="140" customFormat="1">
      <c r="B559" s="86" t="s">
        <v>2964</v>
      </c>
      <c r="C559" s="83" t="s">
        <v>3002</v>
      </c>
      <c r="D559" s="96" t="s">
        <v>1976</v>
      </c>
      <c r="E559" s="96" t="s">
        <v>182</v>
      </c>
      <c r="F559" s="105">
        <v>43503</v>
      </c>
      <c r="G559" s="93">
        <v>2284607.1800000002</v>
      </c>
      <c r="H559" s="95">
        <v>1.4984</v>
      </c>
      <c r="I559" s="93">
        <v>34.231430000000003</v>
      </c>
      <c r="J559" s="94">
        <v>-3.4951763583175913E-3</v>
      </c>
      <c r="K559" s="94">
        <f>I559/'סכום נכסי הקרן'!$C$42</f>
        <v>4.929298932165194E-7</v>
      </c>
    </row>
    <row r="560" spans="2:11" s="140" customFormat="1">
      <c r="B560" s="86" t="s">
        <v>2964</v>
      </c>
      <c r="C560" s="83" t="s">
        <v>3003</v>
      </c>
      <c r="D560" s="96" t="s">
        <v>1976</v>
      </c>
      <c r="E560" s="96" t="s">
        <v>183</v>
      </c>
      <c r="F560" s="105">
        <v>43433</v>
      </c>
      <c r="G560" s="93">
        <v>1299731.18</v>
      </c>
      <c r="H560" s="95">
        <v>-1.3722000000000001</v>
      </c>
      <c r="I560" s="93">
        <v>-17.834689999999998</v>
      </c>
      <c r="J560" s="94">
        <v>1.8209986216153736E-3</v>
      </c>
      <c r="K560" s="94">
        <f>I560/'סכום נכסי הקרן'!$C$42</f>
        <v>-2.5681812992474238E-7</v>
      </c>
    </row>
    <row r="561" spans="2:11" s="140" customFormat="1">
      <c r="B561" s="86" t="s">
        <v>2964</v>
      </c>
      <c r="C561" s="83" t="s">
        <v>3004</v>
      </c>
      <c r="D561" s="96" t="s">
        <v>1976</v>
      </c>
      <c r="E561" s="96" t="s">
        <v>180</v>
      </c>
      <c r="F561" s="105">
        <v>43412</v>
      </c>
      <c r="G561" s="93">
        <v>418009.06</v>
      </c>
      <c r="H561" s="95">
        <v>4.5498000000000003</v>
      </c>
      <c r="I561" s="93">
        <v>19.018369999999997</v>
      </c>
      <c r="J561" s="94">
        <v>-1.9418574449778028E-3</v>
      </c>
      <c r="K561" s="94">
        <f>I561/'סכום נכסי הקרן'!$C$42</f>
        <v>2.7386302860418782E-7</v>
      </c>
    </row>
    <row r="562" spans="2:11" s="140" customFormat="1">
      <c r="B562" s="86" t="s">
        <v>2964</v>
      </c>
      <c r="C562" s="83" t="s">
        <v>3005</v>
      </c>
      <c r="D562" s="96" t="s">
        <v>1976</v>
      </c>
      <c r="E562" s="96" t="s">
        <v>182</v>
      </c>
      <c r="F562" s="105">
        <v>43480</v>
      </c>
      <c r="G562" s="93">
        <v>5362.83</v>
      </c>
      <c r="H562" s="95">
        <v>-2.5560999999999998</v>
      </c>
      <c r="I562" s="93">
        <v>-0.13708000000000001</v>
      </c>
      <c r="J562" s="94">
        <v>1.399645808539624E-5</v>
      </c>
      <c r="K562" s="94">
        <f>I562/'סכום נכסי הקרן'!$C$42</f>
        <v>-1.9739411927027436E-9</v>
      </c>
    </row>
    <row r="563" spans="2:11" s="140" customFormat="1">
      <c r="B563" s="86" t="s">
        <v>2964</v>
      </c>
      <c r="C563" s="83" t="s">
        <v>3006</v>
      </c>
      <c r="D563" s="96" t="s">
        <v>1976</v>
      </c>
      <c r="E563" s="96" t="s">
        <v>180</v>
      </c>
      <c r="F563" s="105">
        <v>43383</v>
      </c>
      <c r="G563" s="93">
        <v>1263936</v>
      </c>
      <c r="H563" s="95">
        <v>-0.54920000000000002</v>
      </c>
      <c r="I563" s="93">
        <v>-6.9421499999999998</v>
      </c>
      <c r="J563" s="94">
        <v>7.0882339872726499E-4</v>
      </c>
      <c r="K563" s="94">
        <f>I563/'סכום נכסי הקרן'!$C$42</f>
        <v>-9.9966412685449007E-8</v>
      </c>
    </row>
    <row r="564" spans="2:11" s="140" customFormat="1">
      <c r="B564" s="86" t="s">
        <v>2964</v>
      </c>
      <c r="C564" s="83" t="s">
        <v>3007</v>
      </c>
      <c r="D564" s="96" t="s">
        <v>1976</v>
      </c>
      <c r="E564" s="96" t="s">
        <v>182</v>
      </c>
      <c r="F564" s="105">
        <v>43474</v>
      </c>
      <c r="G564" s="93">
        <v>990595.31</v>
      </c>
      <c r="H564" s="95">
        <v>2.7425999999999999</v>
      </c>
      <c r="I564" s="93">
        <v>27.168310000000002</v>
      </c>
      <c r="J564" s="94">
        <v>-2.7740014018533083E-3</v>
      </c>
      <c r="K564" s="94">
        <f>I564/'סכום נכסי הקרן'!$C$42</f>
        <v>3.9122152206826582E-7</v>
      </c>
    </row>
    <row r="565" spans="2:11" s="140" customFormat="1">
      <c r="B565" s="86" t="s">
        <v>2964</v>
      </c>
      <c r="C565" s="83" t="s">
        <v>3008</v>
      </c>
      <c r="D565" s="96" t="s">
        <v>1976</v>
      </c>
      <c r="E565" s="96" t="s">
        <v>180</v>
      </c>
      <c r="F565" s="105">
        <v>43412</v>
      </c>
      <c r="G565" s="93">
        <v>718788.27</v>
      </c>
      <c r="H565" s="95">
        <v>4.5498000000000003</v>
      </c>
      <c r="I565" s="93">
        <v>32.703099999999999</v>
      </c>
      <c r="J565" s="94">
        <v>-3.3391272863475467E-3</v>
      </c>
      <c r="K565" s="94">
        <f>I565/'סכום נכסי הקרן'!$C$42</f>
        <v>4.7092206170905376E-7</v>
      </c>
    </row>
    <row r="566" spans="2:11" s="140" customFormat="1">
      <c r="B566" s="86" t="s">
        <v>2964</v>
      </c>
      <c r="C566" s="83" t="s">
        <v>3009</v>
      </c>
      <c r="D566" s="96" t="s">
        <v>1976</v>
      </c>
      <c r="E566" s="96" t="s">
        <v>180</v>
      </c>
      <c r="F566" s="105">
        <v>43409</v>
      </c>
      <c r="G566" s="93">
        <v>1399706</v>
      </c>
      <c r="H566" s="95">
        <v>0.80700000000000005</v>
      </c>
      <c r="I566" s="93">
        <v>11.295920000000001</v>
      </c>
      <c r="J566" s="94">
        <v>-1.1533620573095206E-3</v>
      </c>
      <c r="K566" s="94">
        <f>I566/'סכום נכסי הקרן'!$C$42</f>
        <v>1.626603574370789E-7</v>
      </c>
    </row>
    <row r="567" spans="2:11" s="140" customFormat="1">
      <c r="B567" s="86" t="s">
        <v>2964</v>
      </c>
      <c r="C567" s="83" t="s">
        <v>3010</v>
      </c>
      <c r="D567" s="96" t="s">
        <v>1976</v>
      </c>
      <c r="E567" s="96" t="s">
        <v>182</v>
      </c>
      <c r="F567" s="105">
        <v>43489</v>
      </c>
      <c r="G567" s="93">
        <v>2168158.7200000002</v>
      </c>
      <c r="H567" s="95">
        <v>1.8967000000000001</v>
      </c>
      <c r="I567" s="93">
        <v>41.122610000000002</v>
      </c>
      <c r="J567" s="94">
        <v>-4.1987955006353682E-3</v>
      </c>
      <c r="K567" s="94">
        <f>I567/'סכום נכסי הקרן'!$C$42</f>
        <v>5.9216234192040972E-7</v>
      </c>
    </row>
    <row r="568" spans="2:11" s="140" customFormat="1">
      <c r="B568" s="86" t="s">
        <v>2964</v>
      </c>
      <c r="C568" s="83" t="s">
        <v>3011</v>
      </c>
      <c r="D568" s="96" t="s">
        <v>1976</v>
      </c>
      <c r="E568" s="96" t="s">
        <v>183</v>
      </c>
      <c r="F568" s="105">
        <v>43409</v>
      </c>
      <c r="G568" s="93">
        <v>143227.92000000001</v>
      </c>
      <c r="H568" s="95">
        <v>0.72499999999999998</v>
      </c>
      <c r="I568" s="93">
        <v>1.0383800000000001</v>
      </c>
      <c r="J568" s="94">
        <v>-1.0602306789257184E-4</v>
      </c>
      <c r="K568" s="94">
        <f>I568/'סכום נכסי הקרן'!$C$42</f>
        <v>1.4952590134802124E-8</v>
      </c>
    </row>
    <row r="569" spans="2:11" s="140" customFormat="1">
      <c r="B569" s="86" t="s">
        <v>2964</v>
      </c>
      <c r="C569" s="83" t="s">
        <v>3012</v>
      </c>
      <c r="D569" s="96" t="s">
        <v>1976</v>
      </c>
      <c r="E569" s="96" t="s">
        <v>182</v>
      </c>
      <c r="F569" s="105">
        <v>43487</v>
      </c>
      <c r="G569" s="93">
        <v>16698.48</v>
      </c>
      <c r="H569" s="95">
        <v>1.7270000000000001</v>
      </c>
      <c r="I569" s="93">
        <v>0.28837999999999997</v>
      </c>
      <c r="J569" s="94">
        <v>-2.9444839383327742E-5</v>
      </c>
      <c r="K569" s="94">
        <f>I569/'סכום נכסי הקרן'!$C$42</f>
        <v>4.1526492643100169E-9</v>
      </c>
    </row>
    <row r="570" spans="2:11" s="140" customFormat="1">
      <c r="B570" s="86" t="s">
        <v>2964</v>
      </c>
      <c r="C570" s="83" t="s">
        <v>3013</v>
      </c>
      <c r="D570" s="96" t="s">
        <v>1976</v>
      </c>
      <c r="E570" s="96" t="s">
        <v>183</v>
      </c>
      <c r="F570" s="105">
        <v>43433</v>
      </c>
      <c r="G570" s="93">
        <v>1122070.08</v>
      </c>
      <c r="H570" s="95">
        <v>-1.3722000000000001</v>
      </c>
      <c r="I570" s="93">
        <v>-15.396850000000001</v>
      </c>
      <c r="J570" s="94">
        <v>1.5720846634967396E-3</v>
      </c>
      <c r="K570" s="94">
        <f>I570/'סכום נכסי הקרן'!$C$42</f>
        <v>-2.2171342612244846E-7</v>
      </c>
    </row>
    <row r="571" spans="2:11" s="140" customFormat="1">
      <c r="B571" s="86" t="s">
        <v>2964</v>
      </c>
      <c r="C571" s="83" t="s">
        <v>3014</v>
      </c>
      <c r="D571" s="96" t="s">
        <v>1976</v>
      </c>
      <c r="E571" s="96" t="s">
        <v>180</v>
      </c>
      <c r="F571" s="105">
        <v>43507</v>
      </c>
      <c r="G571" s="93">
        <v>127120</v>
      </c>
      <c r="H571" s="95">
        <v>0.69889999999999997</v>
      </c>
      <c r="I571" s="93">
        <v>0.88846999999999998</v>
      </c>
      <c r="J571" s="94">
        <v>-9.0716611578144115E-5</v>
      </c>
      <c r="K571" s="94">
        <f>I571/'סכום נכסי הקרן'!$C$42</f>
        <v>1.2793897953608159E-8</v>
      </c>
    </row>
    <row r="572" spans="2:11" s="140" customFormat="1">
      <c r="B572" s="86" t="s">
        <v>2964</v>
      </c>
      <c r="C572" s="83" t="s">
        <v>3015</v>
      </c>
      <c r="D572" s="96" t="s">
        <v>1976</v>
      </c>
      <c r="E572" s="96" t="s">
        <v>180</v>
      </c>
      <c r="F572" s="105">
        <v>43444</v>
      </c>
      <c r="G572" s="93">
        <v>18737768.390000001</v>
      </c>
      <c r="H572" s="95">
        <v>1.0571999999999999</v>
      </c>
      <c r="I572" s="93">
        <v>198.10503</v>
      </c>
      <c r="J572" s="94">
        <v>-2.0227376341560872E-2</v>
      </c>
      <c r="K572" s="94">
        <f>I572/'סכום נכסי הקרן'!$C$42</f>
        <v>2.8526968135294193E-6</v>
      </c>
    </row>
    <row r="573" spans="2:11" s="140" customFormat="1">
      <c r="B573" s="86" t="s">
        <v>2964</v>
      </c>
      <c r="C573" s="83" t="s">
        <v>3016</v>
      </c>
      <c r="D573" s="96" t="s">
        <v>1976</v>
      </c>
      <c r="E573" s="96" t="s">
        <v>180</v>
      </c>
      <c r="F573" s="105">
        <v>43412</v>
      </c>
      <c r="G573" s="93">
        <v>4281002.5199999996</v>
      </c>
      <c r="H573" s="95">
        <v>4.5498000000000003</v>
      </c>
      <c r="I573" s="93">
        <v>194.77501999999998</v>
      </c>
      <c r="J573" s="94">
        <v>-1.988736798593678E-2</v>
      </c>
      <c r="K573" s="94">
        <f>I573/'סכום נכסי הקרן'!$C$42</f>
        <v>2.8047449320652223E-6</v>
      </c>
    </row>
    <row r="574" spans="2:11" s="140" customFormat="1">
      <c r="B574" s="86" t="s">
        <v>2964</v>
      </c>
      <c r="C574" s="83" t="s">
        <v>3017</v>
      </c>
      <c r="D574" s="96" t="s">
        <v>1976</v>
      </c>
      <c r="E574" s="96" t="s">
        <v>180</v>
      </c>
      <c r="F574" s="105">
        <v>43375</v>
      </c>
      <c r="G574" s="93">
        <v>3825273.18</v>
      </c>
      <c r="H574" s="95">
        <v>4.8516000000000004</v>
      </c>
      <c r="I574" s="93">
        <v>185.58589999999998</v>
      </c>
      <c r="J574" s="94">
        <v>-1.8949119277724958E-2</v>
      </c>
      <c r="K574" s="94">
        <f>I574/'סכום נכסי הקרן'!$C$42</f>
        <v>2.6724223285294139E-6</v>
      </c>
    </row>
    <row r="575" spans="2:11" s="140" customFormat="1">
      <c r="B575" s="86" t="s">
        <v>2964</v>
      </c>
      <c r="C575" s="83" t="s">
        <v>3018</v>
      </c>
      <c r="D575" s="96" t="s">
        <v>1976</v>
      </c>
      <c r="E575" s="96" t="s">
        <v>183</v>
      </c>
      <c r="F575" s="105">
        <v>43489</v>
      </c>
      <c r="G575" s="93">
        <v>2855623.68</v>
      </c>
      <c r="H575" s="95">
        <v>0.48530000000000001</v>
      </c>
      <c r="I575" s="93">
        <v>13.859629999999999</v>
      </c>
      <c r="J575" s="94">
        <v>-1.4151278842580992E-3</v>
      </c>
      <c r="K575" s="94">
        <f>I575/'סכום נכסי הקרן'!$C$42</f>
        <v>1.9957757931586462E-7</v>
      </c>
    </row>
    <row r="576" spans="2:11" s="140" customFormat="1">
      <c r="B576" s="86" t="s">
        <v>2964</v>
      </c>
      <c r="C576" s="83" t="s">
        <v>3019</v>
      </c>
      <c r="D576" s="96" t="s">
        <v>1976</v>
      </c>
      <c r="E576" s="96" t="s">
        <v>182</v>
      </c>
      <c r="F576" s="105">
        <v>43402</v>
      </c>
      <c r="G576" s="93">
        <v>1158392.3</v>
      </c>
      <c r="H576" s="95">
        <v>2.8858999999999999</v>
      </c>
      <c r="I576" s="93">
        <v>33.429769999999998</v>
      </c>
      <c r="J576" s="94">
        <v>-3.4133234214286296E-3</v>
      </c>
      <c r="K576" s="94">
        <f>I576/'סכום נכסי הקרן'!$C$42</f>
        <v>4.8138605241886772E-7</v>
      </c>
    </row>
    <row r="577" spans="2:11" s="140" customFormat="1">
      <c r="B577" s="86" t="s">
        <v>2964</v>
      </c>
      <c r="C577" s="83" t="s">
        <v>3020</v>
      </c>
      <c r="D577" s="96" t="s">
        <v>1976</v>
      </c>
      <c r="E577" s="96" t="s">
        <v>180</v>
      </c>
      <c r="F577" s="105">
        <v>43444</v>
      </c>
      <c r="G577" s="93">
        <v>180696.5</v>
      </c>
      <c r="H577" s="95">
        <v>1.0424</v>
      </c>
      <c r="I577" s="93">
        <v>1.8836300000000001</v>
      </c>
      <c r="J577" s="94">
        <v>-1.9232673142248992E-4</v>
      </c>
      <c r="K577" s="94">
        <f>I577/'סכום נכסי הקרן'!$C$42</f>
        <v>2.7124123495846723E-8</v>
      </c>
    </row>
    <row r="578" spans="2:11" s="140" customFormat="1">
      <c r="B578" s="86" t="s">
        <v>2964</v>
      </c>
      <c r="C578" s="83" t="s">
        <v>3021</v>
      </c>
      <c r="D578" s="96" t="s">
        <v>1976</v>
      </c>
      <c r="E578" s="96" t="s">
        <v>180</v>
      </c>
      <c r="F578" s="105">
        <v>43501</v>
      </c>
      <c r="G578" s="93">
        <v>28417244.239999998</v>
      </c>
      <c r="H578" s="95">
        <v>-1.3018000000000001</v>
      </c>
      <c r="I578" s="93">
        <v>-369.92291999999998</v>
      </c>
      <c r="J578" s="94">
        <v>3.777072253142242E-2</v>
      </c>
      <c r="K578" s="94">
        <f>I578/'סכום נכסי הקרן'!$C$42</f>
        <v>-5.3268608835197075E-6</v>
      </c>
    </row>
    <row r="579" spans="2:11" s="140" customFormat="1">
      <c r="B579" s="86" t="s">
        <v>2964</v>
      </c>
      <c r="C579" s="83" t="s">
        <v>3022</v>
      </c>
      <c r="D579" s="96" t="s">
        <v>1976</v>
      </c>
      <c r="E579" s="96" t="s">
        <v>182</v>
      </c>
      <c r="F579" s="105">
        <v>43493</v>
      </c>
      <c r="G579" s="93">
        <v>1728488.85</v>
      </c>
      <c r="H579" s="95">
        <v>2.1394000000000002</v>
      </c>
      <c r="I579" s="93">
        <v>36.980089999999997</v>
      </c>
      <c r="J579" s="94">
        <v>-3.7758263764165489E-3</v>
      </c>
      <c r="K579" s="94">
        <f>I579/'סכום נכסי הקרן'!$C$42</f>
        <v>5.3251038051396842E-7</v>
      </c>
    </row>
    <row r="580" spans="2:11" s="140" customFormat="1">
      <c r="B580" s="86" t="s">
        <v>2964</v>
      </c>
      <c r="C580" s="83" t="s">
        <v>3023</v>
      </c>
      <c r="D580" s="96" t="s">
        <v>1976</v>
      </c>
      <c r="E580" s="96" t="s">
        <v>183</v>
      </c>
      <c r="F580" s="105">
        <v>43494</v>
      </c>
      <c r="G580" s="93">
        <v>12723985.6</v>
      </c>
      <c r="H580" s="95">
        <v>1.3476999999999999</v>
      </c>
      <c r="I580" s="93">
        <v>171.47729999999999</v>
      </c>
      <c r="J580" s="94">
        <v>-1.7508570484730934E-2</v>
      </c>
      <c r="K580" s="94">
        <f>I580/'סכום נכסי הקרן'!$C$42</f>
        <v>2.4692596008421805E-6</v>
      </c>
    </row>
    <row r="581" spans="2:11" s="140" customFormat="1">
      <c r="B581" s="86" t="s">
        <v>2964</v>
      </c>
      <c r="C581" s="83" t="s">
        <v>3024</v>
      </c>
      <c r="D581" s="96" t="s">
        <v>1976</v>
      </c>
      <c r="E581" s="96" t="s">
        <v>183</v>
      </c>
      <c r="F581" s="105">
        <v>43460</v>
      </c>
      <c r="G581" s="93">
        <v>3101825.34</v>
      </c>
      <c r="H581" s="95">
        <v>-2.2088000000000001</v>
      </c>
      <c r="I581" s="93">
        <v>-68.513949999999994</v>
      </c>
      <c r="J581" s="94">
        <v>6.9955692255612304E-3</v>
      </c>
      <c r="K581" s="94">
        <f>I581/'סכום נכסי הקרן'!$C$42</f>
        <v>-9.8659547840513661E-7</v>
      </c>
    </row>
    <row r="582" spans="2:11" s="140" customFormat="1">
      <c r="B582" s="86" t="s">
        <v>2964</v>
      </c>
      <c r="C582" s="83" t="s">
        <v>3025</v>
      </c>
      <c r="D582" s="96" t="s">
        <v>1976</v>
      </c>
      <c r="E582" s="96" t="s">
        <v>182</v>
      </c>
      <c r="F582" s="105">
        <v>43465</v>
      </c>
      <c r="G582" s="93">
        <v>3791.15</v>
      </c>
      <c r="H582" s="95">
        <v>2.6036999999999999</v>
      </c>
      <c r="I582" s="93">
        <v>9.8709999999999992E-2</v>
      </c>
      <c r="J582" s="94">
        <v>-1.007871591486331E-5</v>
      </c>
      <c r="K582" s="94">
        <f>I582/'סכום נכסי הקרן'!$C$42</f>
        <v>1.4214162177683674E-9</v>
      </c>
    </row>
    <row r="583" spans="2:11" s="140" customFormat="1">
      <c r="B583" s="86" t="s">
        <v>2964</v>
      </c>
      <c r="C583" s="83" t="s">
        <v>3026</v>
      </c>
      <c r="D583" s="96" t="s">
        <v>1976</v>
      </c>
      <c r="E583" s="96" t="s">
        <v>183</v>
      </c>
      <c r="F583" s="105">
        <v>43489</v>
      </c>
      <c r="G583" s="93">
        <v>333156.09999999998</v>
      </c>
      <c r="H583" s="95">
        <v>0.48530000000000001</v>
      </c>
      <c r="I583" s="93">
        <v>1.61696</v>
      </c>
      <c r="J583" s="94">
        <v>-1.6509857649374307E-4</v>
      </c>
      <c r="K583" s="94">
        <f>I583/'סכום נכסי הקרן'!$C$42</f>
        <v>2.3284096519934548E-8</v>
      </c>
    </row>
    <row r="584" spans="2:11" s="140" customFormat="1">
      <c r="B584" s="86" t="s">
        <v>2964</v>
      </c>
      <c r="C584" s="83" t="s">
        <v>3027</v>
      </c>
      <c r="D584" s="96" t="s">
        <v>1976</v>
      </c>
      <c r="E584" s="96" t="s">
        <v>182</v>
      </c>
      <c r="F584" s="105">
        <v>43488</v>
      </c>
      <c r="G584" s="93">
        <v>2204175.4500000002</v>
      </c>
      <c r="H584" s="95">
        <v>1.6446000000000001</v>
      </c>
      <c r="I584" s="93">
        <v>36.249430000000004</v>
      </c>
      <c r="J584" s="94">
        <v>-3.7012228451597973E-3</v>
      </c>
      <c r="K584" s="94">
        <f>I584/'סכום נכסי הקרן'!$C$42</f>
        <v>5.2198893411872345E-7</v>
      </c>
    </row>
    <row r="585" spans="2:11" s="140" customFormat="1">
      <c r="B585" s="86" t="s">
        <v>2964</v>
      </c>
      <c r="C585" s="83" t="s">
        <v>3028</v>
      </c>
      <c r="D585" s="96" t="s">
        <v>1976</v>
      </c>
      <c r="E585" s="96" t="s">
        <v>183</v>
      </c>
      <c r="F585" s="105">
        <v>43475</v>
      </c>
      <c r="G585" s="93">
        <v>256541.78</v>
      </c>
      <c r="H585" s="95">
        <v>-1.9044000000000001</v>
      </c>
      <c r="I585" s="93">
        <v>-4.8855600000000008</v>
      </c>
      <c r="J585" s="94">
        <v>4.9883670676749675E-4</v>
      </c>
      <c r="K585" s="94">
        <f>I585/'סכום נכסי הקרן'!$C$42</f>
        <v>-7.0351678825655216E-8</v>
      </c>
    </row>
    <row r="586" spans="2:11" s="140" customFormat="1">
      <c r="B586" s="86" t="s">
        <v>2964</v>
      </c>
      <c r="C586" s="83" t="s">
        <v>3029</v>
      </c>
      <c r="D586" s="96" t="s">
        <v>1976</v>
      </c>
      <c r="E586" s="96" t="s">
        <v>180</v>
      </c>
      <c r="F586" s="105">
        <v>43507</v>
      </c>
      <c r="G586" s="93">
        <v>163440</v>
      </c>
      <c r="H586" s="95">
        <v>0.69889999999999997</v>
      </c>
      <c r="I586" s="93">
        <v>1.14232</v>
      </c>
      <c r="J586" s="94">
        <v>-1.1663578932090627E-4</v>
      </c>
      <c r="K586" s="94">
        <f>I586/'סכום נכסי הקרן'!$C$42</f>
        <v>1.644931794024072E-8</v>
      </c>
    </row>
    <row r="587" spans="2:11" s="140" customFormat="1">
      <c r="B587" s="86" t="s">
        <v>2964</v>
      </c>
      <c r="C587" s="83" t="s">
        <v>3030</v>
      </c>
      <c r="D587" s="96" t="s">
        <v>1976</v>
      </c>
      <c r="E587" s="96" t="s">
        <v>182</v>
      </c>
      <c r="F587" s="105">
        <v>43503</v>
      </c>
      <c r="G587" s="93">
        <v>19811046.18</v>
      </c>
      <c r="H587" s="95">
        <v>1.4984</v>
      </c>
      <c r="I587" s="93">
        <v>296.83895000000001</v>
      </c>
      <c r="J587" s="94">
        <v>-3.0308534591392107E-2</v>
      </c>
      <c r="K587" s="94">
        <f>I587/'סכום נכסי הקרן'!$C$42</f>
        <v>4.2744574774119495E-6</v>
      </c>
    </row>
    <row r="588" spans="2:11" s="140" customFormat="1">
      <c r="B588" s="86" t="s">
        <v>2964</v>
      </c>
      <c r="C588" s="83" t="s">
        <v>3031</v>
      </c>
      <c r="D588" s="96" t="s">
        <v>1976</v>
      </c>
      <c r="E588" s="96" t="s">
        <v>183</v>
      </c>
      <c r="F588" s="105">
        <v>43496</v>
      </c>
      <c r="G588" s="93">
        <v>205743.14</v>
      </c>
      <c r="H588" s="95">
        <v>1.012</v>
      </c>
      <c r="I588" s="93">
        <v>2.0821999999999998</v>
      </c>
      <c r="J588" s="94">
        <v>-2.1260158320259736E-4</v>
      </c>
      <c r="K588" s="94">
        <f>I588/'סכום נכסי הקרן'!$C$42</f>
        <v>2.9983515840718211E-8</v>
      </c>
    </row>
    <row r="589" spans="2:11" s="140" customFormat="1">
      <c r="B589" s="86" t="s">
        <v>2964</v>
      </c>
      <c r="C589" s="83" t="s">
        <v>3032</v>
      </c>
      <c r="D589" s="96" t="s">
        <v>1976</v>
      </c>
      <c r="E589" s="96" t="s">
        <v>182</v>
      </c>
      <c r="F589" s="105">
        <v>43438</v>
      </c>
      <c r="G589" s="93">
        <v>326256</v>
      </c>
      <c r="H589" s="95">
        <v>-2.6309</v>
      </c>
      <c r="I589" s="93">
        <v>-8.58352</v>
      </c>
      <c r="J589" s="94">
        <v>8.7641434129822238E-4</v>
      </c>
      <c r="K589" s="94">
        <f>I589/'סכום נכסי הקרן'!$C$42</f>
        <v>-1.2360201128091518E-7</v>
      </c>
    </row>
    <row r="590" spans="2:11" s="140" customFormat="1">
      <c r="B590" s="86" t="s">
        <v>2964</v>
      </c>
      <c r="C590" s="83" t="s">
        <v>3033</v>
      </c>
      <c r="D590" s="96" t="s">
        <v>1976</v>
      </c>
      <c r="E590" s="96" t="s">
        <v>182</v>
      </c>
      <c r="F590" s="105">
        <v>43502</v>
      </c>
      <c r="G590" s="93">
        <v>1631280</v>
      </c>
      <c r="H590" s="95">
        <v>-1.9078999999999999</v>
      </c>
      <c r="I590" s="93">
        <v>-31.123619999999999</v>
      </c>
      <c r="J590" s="94">
        <v>3.1778555791931724E-3</v>
      </c>
      <c r="K590" s="94">
        <f>I590/'סכום נכסי הקרן'!$C$42</f>
        <v>-4.4817767423422061E-7</v>
      </c>
    </row>
    <row r="591" spans="2:11" s="140" customFormat="1">
      <c r="B591" s="86" t="s">
        <v>2964</v>
      </c>
      <c r="C591" s="83" t="s">
        <v>3034</v>
      </c>
      <c r="D591" s="96" t="s">
        <v>1976</v>
      </c>
      <c r="E591" s="96" t="s">
        <v>180</v>
      </c>
      <c r="F591" s="105">
        <v>43375</v>
      </c>
      <c r="G591" s="93">
        <v>910779.32</v>
      </c>
      <c r="H591" s="95">
        <v>4.8516000000000004</v>
      </c>
      <c r="I591" s="93">
        <v>44.187110000000004</v>
      </c>
      <c r="J591" s="94">
        <v>-4.5116941423241396E-3</v>
      </c>
      <c r="K591" s="94">
        <f>I591/'סכום נכסי הקרן'!$C$42</f>
        <v>6.3629090031724049E-7</v>
      </c>
    </row>
    <row r="592" spans="2:11" s="140" customFormat="1">
      <c r="B592" s="86" t="s">
        <v>2964</v>
      </c>
      <c r="C592" s="83" t="s">
        <v>3035</v>
      </c>
      <c r="D592" s="96" t="s">
        <v>1976</v>
      </c>
      <c r="E592" s="96" t="s">
        <v>183</v>
      </c>
      <c r="F592" s="105">
        <v>43384</v>
      </c>
      <c r="G592" s="93">
        <v>44990074.32</v>
      </c>
      <c r="H592" s="95">
        <v>2.0937000000000001</v>
      </c>
      <c r="I592" s="93">
        <v>941.94207999999992</v>
      </c>
      <c r="J592" s="94">
        <v>-9.6176341126283552E-2</v>
      </c>
      <c r="K592" s="94">
        <f>I592/'סכום נכסי הקרן'!$C$42</f>
        <v>1.3563891689904456E-5</v>
      </c>
    </row>
    <row r="593" spans="2:11" s="140" customFormat="1">
      <c r="B593" s="86" t="s">
        <v>2964</v>
      </c>
      <c r="C593" s="83" t="s">
        <v>3036</v>
      </c>
      <c r="D593" s="96" t="s">
        <v>1976</v>
      </c>
      <c r="E593" s="96" t="s">
        <v>180</v>
      </c>
      <c r="F593" s="105">
        <v>43474</v>
      </c>
      <c r="G593" s="93">
        <v>244013.74</v>
      </c>
      <c r="H593" s="95">
        <v>4.7670000000000003</v>
      </c>
      <c r="I593" s="93">
        <v>11.632020000000001</v>
      </c>
      <c r="J593" s="94">
        <v>-1.1876793141121298E-3</v>
      </c>
      <c r="K593" s="94">
        <f>I593/'סכום נכסי הקרן'!$C$42</f>
        <v>1.6750017093917543E-7</v>
      </c>
    </row>
    <row r="594" spans="2:11" s="140" customFormat="1">
      <c r="B594" s="86" t="s">
        <v>2964</v>
      </c>
      <c r="C594" s="83" t="s">
        <v>2957</v>
      </c>
      <c r="D594" s="96" t="s">
        <v>1976</v>
      </c>
      <c r="E594" s="96" t="s">
        <v>180</v>
      </c>
      <c r="F594" s="105">
        <v>43451</v>
      </c>
      <c r="G594" s="93">
        <v>370072.8</v>
      </c>
      <c r="H594" s="95">
        <v>3.4605000000000001</v>
      </c>
      <c r="I594" s="93">
        <v>12.80625</v>
      </c>
      <c r="J594" s="94">
        <v>-1.3075732517953426E-3</v>
      </c>
      <c r="K594" s="94">
        <f>I594/'סכום נכסי הקרן'!$C$42</f>
        <v>1.8440899036365267E-7</v>
      </c>
    </row>
    <row r="595" spans="2:11" s="140" customFormat="1">
      <c r="B595" s="86" t="s">
        <v>2964</v>
      </c>
      <c r="C595" s="83" t="s">
        <v>3037</v>
      </c>
      <c r="D595" s="96" t="s">
        <v>1976</v>
      </c>
      <c r="E595" s="96" t="s">
        <v>182</v>
      </c>
      <c r="F595" s="105">
        <v>43440</v>
      </c>
      <c r="G595" s="93">
        <v>2470312.06</v>
      </c>
      <c r="H595" s="95">
        <v>1.9590000000000001</v>
      </c>
      <c r="I595" s="93">
        <v>48.39311</v>
      </c>
      <c r="J595" s="94">
        <v>-4.9411448478039795E-3</v>
      </c>
      <c r="K595" s="94">
        <f>I595/'סכום נכסי הקרן'!$C$42</f>
        <v>6.9685696871896021E-7</v>
      </c>
    </row>
    <row r="596" spans="2:11" s="140" customFormat="1">
      <c r="B596" s="86" t="s">
        <v>2964</v>
      </c>
      <c r="C596" s="83" t="s">
        <v>3038</v>
      </c>
      <c r="D596" s="96" t="s">
        <v>1976</v>
      </c>
      <c r="E596" s="96" t="s">
        <v>182</v>
      </c>
      <c r="F596" s="105">
        <v>43475</v>
      </c>
      <c r="G596" s="93">
        <v>318885.06</v>
      </c>
      <c r="H596" s="95">
        <v>3.3889</v>
      </c>
      <c r="I596" s="93">
        <v>10.806659999999999</v>
      </c>
      <c r="J596" s="94">
        <v>-1.1034065052022768E-3</v>
      </c>
      <c r="K596" s="94">
        <f>I596/'סכום נכסי הקרן'!$C$42</f>
        <v>1.5561505201001625E-7</v>
      </c>
    </row>
    <row r="597" spans="2:11" s="140" customFormat="1">
      <c r="B597" s="86" t="s">
        <v>2964</v>
      </c>
      <c r="C597" s="83" t="s">
        <v>3039</v>
      </c>
      <c r="D597" s="96" t="s">
        <v>1976</v>
      </c>
      <c r="E597" s="96" t="s">
        <v>182</v>
      </c>
      <c r="F597" s="105">
        <v>43402</v>
      </c>
      <c r="G597" s="93">
        <v>2406281.36</v>
      </c>
      <c r="H597" s="95">
        <v>2.8858999999999999</v>
      </c>
      <c r="I597" s="93">
        <v>69.442300000000003</v>
      </c>
      <c r="J597" s="94">
        <v>-7.0903577568099743E-3</v>
      </c>
      <c r="K597" s="94">
        <f>I597/'סכום נכסי הקרן'!$C$42</f>
        <v>9.999636452146319E-7</v>
      </c>
    </row>
    <row r="598" spans="2:11" s="140" customFormat="1">
      <c r="B598" s="86" t="s">
        <v>2964</v>
      </c>
      <c r="C598" s="83" t="s">
        <v>3040</v>
      </c>
      <c r="D598" s="96" t="s">
        <v>1976</v>
      </c>
      <c r="E598" s="96" t="s">
        <v>180</v>
      </c>
      <c r="F598" s="105">
        <v>43474</v>
      </c>
      <c r="G598" s="93">
        <v>173704.72</v>
      </c>
      <c r="H598" s="95">
        <v>4.7670000000000003</v>
      </c>
      <c r="I598" s="93">
        <v>8.2804500000000001</v>
      </c>
      <c r="J598" s="94">
        <v>-8.4546958967916016E-4</v>
      </c>
      <c r="K598" s="94">
        <f>I598/'סכום נכסי הקרן'!$C$42</f>
        <v>1.1923782717475513E-7</v>
      </c>
    </row>
    <row r="599" spans="2:11" s="140" customFormat="1">
      <c r="B599" s="86" t="s">
        <v>2964</v>
      </c>
      <c r="C599" s="83" t="s">
        <v>3041</v>
      </c>
      <c r="D599" s="96" t="s">
        <v>1976</v>
      </c>
      <c r="E599" s="96" t="s">
        <v>182</v>
      </c>
      <c r="F599" s="105">
        <v>43480</v>
      </c>
      <c r="G599" s="93">
        <v>5889.72</v>
      </c>
      <c r="H599" s="95">
        <v>2.4780000000000002</v>
      </c>
      <c r="I599" s="93">
        <v>0.14595</v>
      </c>
      <c r="J599" s="94">
        <v>-1.4902123267898898E-5</v>
      </c>
      <c r="K599" s="94">
        <f>I599/'סכום נכסי הקרן'!$C$42</f>
        <v>2.1016684933977634E-9</v>
      </c>
    </row>
    <row r="600" spans="2:11" s="140" customFormat="1">
      <c r="B600" s="86" t="s">
        <v>2964</v>
      </c>
      <c r="C600" s="83" t="s">
        <v>3042</v>
      </c>
      <c r="D600" s="96" t="s">
        <v>1976</v>
      </c>
      <c r="E600" s="96" t="s">
        <v>180</v>
      </c>
      <c r="F600" s="105">
        <v>43474</v>
      </c>
      <c r="G600" s="93">
        <v>39290.36</v>
      </c>
      <c r="H600" s="95">
        <v>4.7670000000000003</v>
      </c>
      <c r="I600" s="93">
        <v>1.87296</v>
      </c>
      <c r="J600" s="94">
        <v>-1.9123727849156507E-4</v>
      </c>
      <c r="K600" s="94">
        <f>I600/'סכום נכסי הקרן'!$C$42</f>
        <v>2.6970476337062519E-8</v>
      </c>
    </row>
    <row r="601" spans="2:11" s="140" customFormat="1">
      <c r="B601" s="86" t="s">
        <v>2964</v>
      </c>
      <c r="C601" s="83" t="s">
        <v>3043</v>
      </c>
      <c r="D601" s="96" t="s">
        <v>1976</v>
      </c>
      <c r="E601" s="96" t="s">
        <v>180</v>
      </c>
      <c r="F601" s="105">
        <v>43444</v>
      </c>
      <c r="G601" s="93">
        <v>3209941.95</v>
      </c>
      <c r="H601" s="95">
        <v>1.0794999999999999</v>
      </c>
      <c r="I601" s="93">
        <v>34.650580000000005</v>
      </c>
      <c r="J601" s="94">
        <v>-3.537973377623791E-3</v>
      </c>
      <c r="K601" s="94">
        <f>I601/'סכום נכסי הקרן'!$C$42</f>
        <v>4.9896562017100846E-7</v>
      </c>
    </row>
    <row r="602" spans="2:11" s="140" customFormat="1">
      <c r="B602" s="86" t="s">
        <v>2964</v>
      </c>
      <c r="C602" s="83" t="s">
        <v>3044</v>
      </c>
      <c r="D602" s="96" t="s">
        <v>1976</v>
      </c>
      <c r="E602" s="96" t="s">
        <v>183</v>
      </c>
      <c r="F602" s="105">
        <v>43475</v>
      </c>
      <c r="G602" s="93">
        <v>466439.6</v>
      </c>
      <c r="H602" s="95">
        <v>-1.9044000000000001</v>
      </c>
      <c r="I602" s="93">
        <v>-8.8828399999999998</v>
      </c>
      <c r="J602" s="94">
        <v>9.0697620177473829E-4</v>
      </c>
      <c r="K602" s="94">
        <f>I602/'סכום נכסי הקרן'!$C$42</f>
        <v>-1.2791219568272278E-7</v>
      </c>
    </row>
    <row r="603" spans="2:11" s="140" customFormat="1">
      <c r="B603" s="86" t="s">
        <v>2964</v>
      </c>
      <c r="C603" s="83" t="s">
        <v>3045</v>
      </c>
      <c r="D603" s="96" t="s">
        <v>1976</v>
      </c>
      <c r="E603" s="96" t="s">
        <v>183</v>
      </c>
      <c r="F603" s="105">
        <v>43430</v>
      </c>
      <c r="G603" s="93">
        <v>109583647.09</v>
      </c>
      <c r="H603" s="95">
        <v>-0.83220000000000005</v>
      </c>
      <c r="I603" s="93">
        <v>-911.99007999999992</v>
      </c>
      <c r="J603" s="94">
        <v>9.3118112992538374E-2</v>
      </c>
      <c r="K603" s="94">
        <f>I603/'סכום נכסי הקרן'!$C$42</f>
        <v>-1.3132585251300483E-5</v>
      </c>
    </row>
    <row r="604" spans="2:11" s="140" customFormat="1">
      <c r="B604" s="86" t="s">
        <v>2964</v>
      </c>
      <c r="C604" s="83" t="s">
        <v>3046</v>
      </c>
      <c r="D604" s="96" t="s">
        <v>1976</v>
      </c>
      <c r="E604" s="96" t="s">
        <v>182</v>
      </c>
      <c r="F604" s="105">
        <v>43472</v>
      </c>
      <c r="G604" s="93">
        <v>5550.75</v>
      </c>
      <c r="H604" s="95">
        <v>2.8033999999999999</v>
      </c>
      <c r="I604" s="93">
        <v>0.15561000000000003</v>
      </c>
      <c r="J604" s="94">
        <v>-1.5888450851097965E-5</v>
      </c>
      <c r="K604" s="94">
        <f>I604/'סכום נכסי הקרן'!$C$42</f>
        <v>2.240771731809702E-9</v>
      </c>
    </row>
    <row r="605" spans="2:11" s="140" customFormat="1">
      <c r="B605" s="86" t="s">
        <v>2964</v>
      </c>
      <c r="C605" s="83" t="s">
        <v>3047</v>
      </c>
      <c r="D605" s="96" t="s">
        <v>1976</v>
      </c>
      <c r="E605" s="96" t="s">
        <v>182</v>
      </c>
      <c r="F605" s="105">
        <v>43503</v>
      </c>
      <c r="G605" s="93">
        <v>3135081.38</v>
      </c>
      <c r="H605" s="95">
        <v>1.4984</v>
      </c>
      <c r="I605" s="93">
        <v>46.974510000000002</v>
      </c>
      <c r="J605" s="94">
        <v>-4.7962996811863621E-3</v>
      </c>
      <c r="K605" s="94">
        <f>I605/'סכום נכסי הקרן'!$C$42</f>
        <v>6.764292405604534E-7</v>
      </c>
    </row>
    <row r="606" spans="2:11" s="140" customFormat="1">
      <c r="B606" s="86" t="s">
        <v>2964</v>
      </c>
      <c r="C606" s="83" t="s">
        <v>3048</v>
      </c>
      <c r="D606" s="96" t="s">
        <v>1976</v>
      </c>
      <c r="E606" s="96" t="s">
        <v>182</v>
      </c>
      <c r="F606" s="105">
        <v>43489</v>
      </c>
      <c r="G606" s="93">
        <v>2835284.48</v>
      </c>
      <c r="H606" s="95">
        <v>1.8967000000000001</v>
      </c>
      <c r="I606" s="93">
        <v>53.775730000000003</v>
      </c>
      <c r="J606" s="94">
        <v>-5.4907335202552168E-3</v>
      </c>
      <c r="K606" s="94">
        <f>I606/'סכום נכסי הקרן'!$C$42</f>
        <v>7.743662723567312E-7</v>
      </c>
    </row>
    <row r="607" spans="2:11" s="140" customFormat="1">
      <c r="B607" s="86" t="s">
        <v>2964</v>
      </c>
      <c r="C607" s="83" t="s">
        <v>3049</v>
      </c>
      <c r="D607" s="96" t="s">
        <v>1976</v>
      </c>
      <c r="E607" s="96" t="s">
        <v>183</v>
      </c>
      <c r="F607" s="105">
        <v>43430</v>
      </c>
      <c r="G607" s="93">
        <v>706469.4</v>
      </c>
      <c r="H607" s="95">
        <v>-0.86319999999999997</v>
      </c>
      <c r="I607" s="93">
        <v>-6.0979899999999994</v>
      </c>
      <c r="J607" s="94">
        <v>6.2263102888944705E-4</v>
      </c>
      <c r="K607" s="94">
        <f>I607/'סכום נכסי הקרן'!$C$42</f>
        <v>-8.7810575238469512E-8</v>
      </c>
    </row>
    <row r="608" spans="2:11" s="140" customFormat="1">
      <c r="B608" s="86" t="s">
        <v>2964</v>
      </c>
      <c r="C608" s="83" t="s">
        <v>3050</v>
      </c>
      <c r="D608" s="96" t="s">
        <v>1976</v>
      </c>
      <c r="E608" s="96" t="s">
        <v>180</v>
      </c>
      <c r="F608" s="105">
        <v>43509</v>
      </c>
      <c r="G608" s="93">
        <v>934877.74</v>
      </c>
      <c r="H608" s="95">
        <v>1.4875</v>
      </c>
      <c r="I608" s="93">
        <v>13.90653</v>
      </c>
      <c r="J608" s="94">
        <v>-1.4199165761475442E-3</v>
      </c>
      <c r="K608" s="94">
        <f>I608/'סכום נכסי הקרן'!$C$42</f>
        <v>2.0025293561829942E-7</v>
      </c>
    </row>
    <row r="609" spans="2:11" s="140" customFormat="1">
      <c r="B609" s="86" t="s">
        <v>2964</v>
      </c>
      <c r="C609" s="83" t="s">
        <v>3051</v>
      </c>
      <c r="D609" s="96" t="s">
        <v>1976</v>
      </c>
      <c r="E609" s="96" t="s">
        <v>180</v>
      </c>
      <c r="F609" s="105">
        <v>43377</v>
      </c>
      <c r="G609" s="93">
        <v>36744.620000000003</v>
      </c>
      <c r="H609" s="95">
        <v>4.1986999999999997</v>
      </c>
      <c r="I609" s="93">
        <v>1.54281</v>
      </c>
      <c r="J609" s="94">
        <v>-1.5752754230179581E-4</v>
      </c>
      <c r="K609" s="94">
        <f>I609/'סכום נכסי הקרן'!$C$42</f>
        <v>2.2216342365871896E-8</v>
      </c>
    </row>
    <row r="610" spans="2:11" s="140" customFormat="1">
      <c r="B610" s="86" t="s">
        <v>2964</v>
      </c>
      <c r="C610" s="83" t="s">
        <v>3052</v>
      </c>
      <c r="D610" s="96" t="s">
        <v>1976</v>
      </c>
      <c r="E610" s="96" t="s">
        <v>182</v>
      </c>
      <c r="F610" s="105">
        <v>43503</v>
      </c>
      <c r="G610" s="93">
        <v>78065.41</v>
      </c>
      <c r="H610" s="95">
        <v>1.5572999999999999</v>
      </c>
      <c r="I610" s="93">
        <v>1.21574</v>
      </c>
      <c r="J610" s="94">
        <v>-1.2413228737043788E-4</v>
      </c>
      <c r="K610" s="94">
        <f>I610/'סכום נכסי הקרן'!$C$42</f>
        <v>1.7506560151856094E-8</v>
      </c>
    </row>
    <row r="611" spans="2:11" s="140" customFormat="1">
      <c r="B611" s="86" t="s">
        <v>2964</v>
      </c>
      <c r="C611" s="83" t="s">
        <v>3053</v>
      </c>
      <c r="D611" s="96" t="s">
        <v>1976</v>
      </c>
      <c r="E611" s="96" t="s">
        <v>183</v>
      </c>
      <c r="F611" s="105">
        <v>43409</v>
      </c>
      <c r="G611" s="93">
        <v>8214992.8899999997</v>
      </c>
      <c r="H611" s="95">
        <v>0.47639999999999999</v>
      </c>
      <c r="I611" s="93">
        <v>39.137029999999996</v>
      </c>
      <c r="J611" s="94">
        <v>-3.996059235350854E-3</v>
      </c>
      <c r="K611" s="94">
        <f>I611/'סכום נכסי הקרן'!$C$42</f>
        <v>5.6357014646223404E-7</v>
      </c>
    </row>
    <row r="612" spans="2:11" s="140" customFormat="1">
      <c r="B612" s="86" t="s">
        <v>2964</v>
      </c>
      <c r="C612" s="83" t="s">
        <v>3054</v>
      </c>
      <c r="D612" s="96" t="s">
        <v>1976</v>
      </c>
      <c r="E612" s="96" t="s">
        <v>182</v>
      </c>
      <c r="F612" s="105">
        <v>43507</v>
      </c>
      <c r="G612" s="93">
        <v>89720.4</v>
      </c>
      <c r="H612" s="95">
        <v>-0.9798</v>
      </c>
      <c r="I612" s="93">
        <v>-0.87905999999999995</v>
      </c>
      <c r="J612" s="94">
        <v>8.9755810071114799E-5</v>
      </c>
      <c r="K612" s="94">
        <f>I612/'סכום נכסי הקרן'!$C$42</f>
        <v>-1.2658394695486385E-8</v>
      </c>
    </row>
    <row r="613" spans="2:11" s="140" customFormat="1">
      <c r="B613" s="86" t="s">
        <v>2964</v>
      </c>
      <c r="C613" s="83" t="s">
        <v>3055</v>
      </c>
      <c r="D613" s="96" t="s">
        <v>1976</v>
      </c>
      <c r="E613" s="96" t="s">
        <v>182</v>
      </c>
      <c r="F613" s="105">
        <v>43426</v>
      </c>
      <c r="G613" s="93">
        <v>42500421.859999999</v>
      </c>
      <c r="H613" s="95">
        <v>2.6861999999999999</v>
      </c>
      <c r="I613" s="93">
        <v>1141.6483700000001</v>
      </c>
      <c r="J613" s="94">
        <v>-0.11656721300675472</v>
      </c>
      <c r="K613" s="94">
        <f>I613/'סכום נכסי הקרן'!$C$42</f>
        <v>1.643964652119159E-5</v>
      </c>
    </row>
    <row r="614" spans="2:11" s="140" customFormat="1">
      <c r="B614" s="86" t="s">
        <v>2964</v>
      </c>
      <c r="C614" s="83" t="s">
        <v>3056</v>
      </c>
      <c r="D614" s="96" t="s">
        <v>1976</v>
      </c>
      <c r="E614" s="96" t="s">
        <v>182</v>
      </c>
      <c r="F614" s="105">
        <v>43495</v>
      </c>
      <c r="G614" s="93">
        <v>949702.62</v>
      </c>
      <c r="H614" s="95">
        <v>2.1993</v>
      </c>
      <c r="I614" s="93">
        <v>20.887060000000002</v>
      </c>
      <c r="J614" s="94">
        <v>-2.132658738088389E-3</v>
      </c>
      <c r="K614" s="94">
        <f>I614/'סכום נכסי הקרן'!$C$42</f>
        <v>3.0077201727789443E-7</v>
      </c>
    </row>
    <row r="615" spans="2:11" s="140" customFormat="1">
      <c r="B615" s="86" t="s">
        <v>2964</v>
      </c>
      <c r="C615" s="83" t="s">
        <v>3057</v>
      </c>
      <c r="D615" s="96" t="s">
        <v>1976</v>
      </c>
      <c r="E615" s="96" t="s">
        <v>180</v>
      </c>
      <c r="F615" s="105">
        <v>43417</v>
      </c>
      <c r="G615" s="93">
        <v>1586287.26</v>
      </c>
      <c r="H615" s="95">
        <v>1.5888</v>
      </c>
      <c r="I615" s="93">
        <v>25.202990000000003</v>
      </c>
      <c r="J615" s="94">
        <v>-2.5733337697815915E-3</v>
      </c>
      <c r="K615" s="94">
        <f>I615/'סכום נכסי הקרן'!$C$42</f>
        <v>3.6292106901280511E-7</v>
      </c>
    </row>
    <row r="616" spans="2:11" s="140" customFormat="1">
      <c r="B616" s="86" t="s">
        <v>2964</v>
      </c>
      <c r="C616" s="83" t="s">
        <v>3058</v>
      </c>
      <c r="D616" s="96" t="s">
        <v>1976</v>
      </c>
      <c r="E616" s="96" t="s">
        <v>180</v>
      </c>
      <c r="F616" s="105">
        <v>43474</v>
      </c>
      <c r="G616" s="93">
        <v>7692637.0499999998</v>
      </c>
      <c r="H616" s="95">
        <v>4.7670000000000003</v>
      </c>
      <c r="I616" s="93">
        <v>366.70481999999998</v>
      </c>
      <c r="J616" s="94">
        <v>-3.7442140668534955E-2</v>
      </c>
      <c r="K616" s="94">
        <f>I616/'סכום נכסי הקרן'!$C$42</f>
        <v>5.2805204972326001E-6</v>
      </c>
    </row>
    <row r="617" spans="2:11" s="140" customFormat="1">
      <c r="B617" s="86" t="s">
        <v>2964</v>
      </c>
      <c r="C617" s="83" t="s">
        <v>3059</v>
      </c>
      <c r="D617" s="96" t="s">
        <v>1976</v>
      </c>
      <c r="E617" s="96" t="s">
        <v>182</v>
      </c>
      <c r="F617" s="105">
        <v>43461</v>
      </c>
      <c r="G617" s="93">
        <v>2895522</v>
      </c>
      <c r="H617" s="95">
        <v>-2.37</v>
      </c>
      <c r="I617" s="93">
        <v>-68.62276</v>
      </c>
      <c r="J617" s="94">
        <v>7.0066791949533521E-3</v>
      </c>
      <c r="K617" s="94">
        <f>I617/'סכום נכסי הקרן'!$C$42</f>
        <v>-9.8816233382662768E-7</v>
      </c>
    </row>
    <row r="618" spans="2:11" s="140" customFormat="1">
      <c r="B618" s="86" t="s">
        <v>2964</v>
      </c>
      <c r="C618" s="83" t="s">
        <v>3060</v>
      </c>
      <c r="D618" s="96" t="s">
        <v>1976</v>
      </c>
      <c r="E618" s="96" t="s">
        <v>182</v>
      </c>
      <c r="F618" s="105">
        <v>43417</v>
      </c>
      <c r="G618" s="93">
        <v>45269021</v>
      </c>
      <c r="H618" s="95">
        <v>1.6717</v>
      </c>
      <c r="I618" s="93">
        <v>756.75960999999995</v>
      </c>
      <c r="J618" s="94">
        <v>-7.7268413788195239E-2</v>
      </c>
      <c r="K618" s="94">
        <f>I618/'סכום נכסי הקרן'!$C$42</f>
        <v>1.0897278721568885E-5</v>
      </c>
    </row>
    <row r="619" spans="2:11" s="140" customFormat="1">
      <c r="B619" s="86" t="s">
        <v>2964</v>
      </c>
      <c r="C619" s="83" t="s">
        <v>3061</v>
      </c>
      <c r="D619" s="96" t="s">
        <v>1976</v>
      </c>
      <c r="E619" s="96" t="s">
        <v>182</v>
      </c>
      <c r="F619" s="105">
        <v>43431</v>
      </c>
      <c r="G619" s="93">
        <v>1565383.28</v>
      </c>
      <c r="H619" s="95">
        <v>1.9252</v>
      </c>
      <c r="I619" s="93">
        <v>30.136060000000001</v>
      </c>
      <c r="J619" s="94">
        <v>-3.0770214520643869E-3</v>
      </c>
      <c r="K619" s="94">
        <f>I619/'סכום נכסי הקרן'!$C$42</f>
        <v>4.3395688809280304E-7</v>
      </c>
    </row>
    <row r="620" spans="2:11" s="140" customFormat="1">
      <c r="B620" s="86" t="s">
        <v>2964</v>
      </c>
      <c r="C620" s="83" t="s">
        <v>3062</v>
      </c>
      <c r="D620" s="96" t="s">
        <v>1976</v>
      </c>
      <c r="E620" s="96" t="s">
        <v>182</v>
      </c>
      <c r="F620" s="105">
        <v>43487</v>
      </c>
      <c r="G620" s="93">
        <v>125195.04</v>
      </c>
      <c r="H620" s="95">
        <v>1.7653000000000001</v>
      </c>
      <c r="I620" s="93">
        <v>2.21008</v>
      </c>
      <c r="J620" s="94">
        <v>-2.2565868168494688E-4</v>
      </c>
      <c r="K620" s="94">
        <f>I620/'סכום נכסי הקרן'!$C$42</f>
        <v>3.1824977758742916E-8</v>
      </c>
    </row>
    <row r="621" spans="2:11" s="140" customFormat="1">
      <c r="B621" s="86" t="s">
        <v>2964</v>
      </c>
      <c r="C621" s="83" t="s">
        <v>3063</v>
      </c>
      <c r="D621" s="96" t="s">
        <v>1976</v>
      </c>
      <c r="E621" s="96" t="s">
        <v>182</v>
      </c>
      <c r="F621" s="105">
        <v>43432</v>
      </c>
      <c r="G621" s="93">
        <v>41726232</v>
      </c>
      <c r="H621" s="95">
        <v>1.5835999999999999</v>
      </c>
      <c r="I621" s="93">
        <v>660.76085</v>
      </c>
      <c r="J621" s="94">
        <v>-6.7466527148349803E-2</v>
      </c>
      <c r="K621" s="94">
        <f>I621/'סכום נכסי הקרן'!$C$42</f>
        <v>9.5149041460481366E-6</v>
      </c>
    </row>
    <row r="622" spans="2:11" s="140" customFormat="1">
      <c r="B622" s="86" t="s">
        <v>2964</v>
      </c>
      <c r="C622" s="83" t="s">
        <v>3064</v>
      </c>
      <c r="D622" s="96" t="s">
        <v>1976</v>
      </c>
      <c r="E622" s="96" t="s">
        <v>183</v>
      </c>
      <c r="F622" s="105">
        <v>43503</v>
      </c>
      <c r="G622" s="93">
        <v>283956</v>
      </c>
      <c r="H622" s="95">
        <v>0.66720000000000002</v>
      </c>
      <c r="I622" s="93">
        <v>1.89453</v>
      </c>
      <c r="J622" s="94">
        <v>-1.9343966834349093E-4</v>
      </c>
      <c r="K622" s="94">
        <f>I622/'סכום נכסי הקרן'!$C$42</f>
        <v>2.7281082636497873E-8</v>
      </c>
    </row>
    <row r="623" spans="2:11" s="140" customFormat="1">
      <c r="B623" s="86" t="s">
        <v>2964</v>
      </c>
      <c r="C623" s="83" t="s">
        <v>3065</v>
      </c>
      <c r="D623" s="96" t="s">
        <v>1976</v>
      </c>
      <c r="E623" s="96" t="s">
        <v>182</v>
      </c>
      <c r="F623" s="105">
        <v>43417</v>
      </c>
      <c r="G623" s="93">
        <v>79691553.420000002</v>
      </c>
      <c r="H623" s="95">
        <v>1.6734</v>
      </c>
      <c r="I623" s="93">
        <v>1333.5561499999999</v>
      </c>
      <c r="J623" s="94">
        <v>-0.13616182344614369</v>
      </c>
      <c r="K623" s="94">
        <f>I623/'סכום נכסי הקרן'!$C$42</f>
        <v>1.9203103423308131E-5</v>
      </c>
    </row>
    <row r="624" spans="2:11" s="140" customFormat="1">
      <c r="B624" s="86" t="s">
        <v>2964</v>
      </c>
      <c r="C624" s="83" t="s">
        <v>3066</v>
      </c>
      <c r="D624" s="96" t="s">
        <v>1976</v>
      </c>
      <c r="E624" s="96" t="s">
        <v>183</v>
      </c>
      <c r="F624" s="105">
        <v>43409</v>
      </c>
      <c r="G624" s="93">
        <v>952186.91</v>
      </c>
      <c r="H624" s="95">
        <v>0.4476</v>
      </c>
      <c r="I624" s="93">
        <v>4.2621700000000002</v>
      </c>
      <c r="J624" s="94">
        <v>-4.3518590427365979E-4</v>
      </c>
      <c r="K624" s="94">
        <f>I624/'סכום נכסי הקרן'!$C$42</f>
        <v>6.1374911973313781E-8</v>
      </c>
    </row>
    <row r="625" spans="2:11" s="140" customFormat="1">
      <c r="B625" s="86" t="s">
        <v>2964</v>
      </c>
      <c r="C625" s="83" t="s">
        <v>2618</v>
      </c>
      <c r="D625" s="96" t="s">
        <v>1976</v>
      </c>
      <c r="E625" s="96" t="s">
        <v>182</v>
      </c>
      <c r="F625" s="105">
        <v>43509</v>
      </c>
      <c r="G625" s="93">
        <v>11215.58</v>
      </c>
      <c r="H625" s="95">
        <v>1.0703</v>
      </c>
      <c r="I625" s="93">
        <v>0.12004000000000001</v>
      </c>
      <c r="J625" s="94">
        <v>-1.2256600733666214E-5</v>
      </c>
      <c r="K625" s="94">
        <f>I625/'סכום נכסי הקרן'!$C$42</f>
        <v>1.728566536125163E-9</v>
      </c>
    </row>
    <row r="626" spans="2:11" s="140" customFormat="1">
      <c r="B626" s="86" t="s">
        <v>2964</v>
      </c>
      <c r="C626" s="83" t="s">
        <v>3067</v>
      </c>
      <c r="D626" s="96" t="s">
        <v>1976</v>
      </c>
      <c r="E626" s="96" t="s">
        <v>182</v>
      </c>
      <c r="F626" s="105">
        <v>43489</v>
      </c>
      <c r="G626" s="93">
        <v>52744630.399999999</v>
      </c>
      <c r="H626" s="95">
        <v>1.8967000000000001</v>
      </c>
      <c r="I626" s="93">
        <v>1000.38665</v>
      </c>
      <c r="J626" s="94">
        <v>-0.10214378330839624</v>
      </c>
      <c r="K626" s="94">
        <f>I626/'סכום נכסי הקרן'!$C$42</f>
        <v>1.4405488890172906E-5</v>
      </c>
    </row>
    <row r="627" spans="2:11" s="140" customFormat="1">
      <c r="B627" s="86" t="s">
        <v>2964</v>
      </c>
      <c r="C627" s="83" t="s">
        <v>3068</v>
      </c>
      <c r="D627" s="96" t="s">
        <v>1976</v>
      </c>
      <c r="E627" s="96" t="s">
        <v>183</v>
      </c>
      <c r="F627" s="105">
        <v>43409</v>
      </c>
      <c r="G627" s="93">
        <v>2547099.9900000002</v>
      </c>
      <c r="H627" s="95">
        <v>0.4476</v>
      </c>
      <c r="I627" s="93">
        <v>11.401299999999999</v>
      </c>
      <c r="J627" s="94">
        <v>-1.1641218089365926E-3</v>
      </c>
      <c r="K627" s="94">
        <f>I627/'סכום נכסי הקרן'!$C$42</f>
        <v>1.6417782112898881E-7</v>
      </c>
    </row>
    <row r="628" spans="2:11" s="140" customFormat="1">
      <c r="B628" s="86" t="s">
        <v>2964</v>
      </c>
      <c r="C628" s="83" t="s">
        <v>3069</v>
      </c>
      <c r="D628" s="96" t="s">
        <v>1976</v>
      </c>
      <c r="E628" s="96" t="s">
        <v>183</v>
      </c>
      <c r="F628" s="105">
        <v>43440</v>
      </c>
      <c r="G628" s="93">
        <v>420701.1</v>
      </c>
      <c r="H628" s="95">
        <v>-1.6214999999999999</v>
      </c>
      <c r="I628" s="93">
        <v>-6.8216899999999994</v>
      </c>
      <c r="J628" s="94">
        <v>6.9652391418563366E-4</v>
      </c>
      <c r="K628" s="94">
        <f>I628/'סכום נכסי הקרן'!$C$42</f>
        <v>-9.8231798182436363E-8</v>
      </c>
    </row>
    <row r="629" spans="2:11" s="140" customFormat="1">
      <c r="B629" s="86" t="s">
        <v>2964</v>
      </c>
      <c r="C629" s="83" t="s">
        <v>3070</v>
      </c>
      <c r="D629" s="96" t="s">
        <v>1976</v>
      </c>
      <c r="E629" s="96" t="s">
        <v>180</v>
      </c>
      <c r="F629" s="105">
        <v>43473</v>
      </c>
      <c r="G629" s="93">
        <v>387391.77</v>
      </c>
      <c r="H629" s="95">
        <v>2.5910000000000002</v>
      </c>
      <c r="I629" s="93">
        <v>10.03748</v>
      </c>
      <c r="J629" s="94">
        <v>-1.0248699161292897E-3</v>
      </c>
      <c r="K629" s="94">
        <f>I629/'סכום נכסי הקרן'!$C$42</f>
        <v>1.4453892065166278E-7</v>
      </c>
    </row>
    <row r="630" spans="2:11" s="140" customFormat="1">
      <c r="B630" s="86" t="s">
        <v>2964</v>
      </c>
      <c r="C630" s="83" t="s">
        <v>3071</v>
      </c>
      <c r="D630" s="96" t="s">
        <v>1976</v>
      </c>
      <c r="E630" s="96" t="s">
        <v>182</v>
      </c>
      <c r="F630" s="105">
        <v>43488</v>
      </c>
      <c r="G630" s="93">
        <v>2079410.8</v>
      </c>
      <c r="H630" s="95">
        <v>1.6446000000000001</v>
      </c>
      <c r="I630" s="93">
        <v>34.197580000000002</v>
      </c>
      <c r="J630" s="94">
        <v>-3.491720127604207E-3</v>
      </c>
      <c r="K630" s="94">
        <f>I630/'סכום נכסי הקרן'!$C$42</f>
        <v>4.9244245588523116E-7</v>
      </c>
    </row>
    <row r="631" spans="2:11" s="140" customFormat="1">
      <c r="B631" s="86" t="s">
        <v>2964</v>
      </c>
      <c r="C631" s="83" t="s">
        <v>3072</v>
      </c>
      <c r="D631" s="96" t="s">
        <v>1976</v>
      </c>
      <c r="E631" s="96" t="s">
        <v>182</v>
      </c>
      <c r="F631" s="105">
        <v>43493</v>
      </c>
      <c r="G631" s="93">
        <v>285076.99</v>
      </c>
      <c r="H631" s="95">
        <v>2.1394000000000002</v>
      </c>
      <c r="I631" s="93">
        <v>6.0990699999999993</v>
      </c>
      <c r="J631" s="94">
        <v>-6.2274130153850034E-4</v>
      </c>
      <c r="K631" s="94">
        <f>I631/'סכום נכסי הקרן'!$C$42</f>
        <v>8.7826127153323028E-8</v>
      </c>
    </row>
    <row r="632" spans="2:11" s="140" customFormat="1">
      <c r="B632" s="86" t="s">
        <v>2964</v>
      </c>
      <c r="C632" s="83" t="s">
        <v>3073</v>
      </c>
      <c r="D632" s="96" t="s">
        <v>1976</v>
      </c>
      <c r="E632" s="96" t="s">
        <v>182</v>
      </c>
      <c r="F632" s="105">
        <v>43474</v>
      </c>
      <c r="G632" s="93">
        <v>5479888.96</v>
      </c>
      <c r="H632" s="95">
        <v>2.7425999999999999</v>
      </c>
      <c r="I632" s="93">
        <v>150.29276000000002</v>
      </c>
      <c r="J632" s="94">
        <v>-1.534553775808664E-2</v>
      </c>
      <c r="K632" s="94">
        <f>I632/'סכום נכסי הקרן'!$C$42</f>
        <v>2.1642038950174148E-6</v>
      </c>
    </row>
    <row r="633" spans="2:11" s="140" customFormat="1">
      <c r="B633" s="86" t="s">
        <v>2964</v>
      </c>
      <c r="C633" s="83" t="s">
        <v>3074</v>
      </c>
      <c r="D633" s="96" t="s">
        <v>1976</v>
      </c>
      <c r="E633" s="96" t="s">
        <v>180</v>
      </c>
      <c r="F633" s="105">
        <v>43417</v>
      </c>
      <c r="G633" s="93">
        <v>10575239.189999999</v>
      </c>
      <c r="H633" s="95">
        <v>1.5888</v>
      </c>
      <c r="I633" s="93">
        <v>168.01979</v>
      </c>
      <c r="J633" s="94">
        <v>-1.7155543830260273E-2</v>
      </c>
      <c r="K633" s="94">
        <f>I633/'סכום נכסי הקרן'!$C$42</f>
        <v>2.4194717294300006E-6</v>
      </c>
    </row>
    <row r="634" spans="2:11" s="140" customFormat="1">
      <c r="B634" s="86" t="s">
        <v>2964</v>
      </c>
      <c r="C634" s="83" t="s">
        <v>3075</v>
      </c>
      <c r="D634" s="96" t="s">
        <v>1976</v>
      </c>
      <c r="E634" s="96" t="s">
        <v>183</v>
      </c>
      <c r="F634" s="105">
        <v>43409</v>
      </c>
      <c r="G634" s="93">
        <v>61892149.280000001</v>
      </c>
      <c r="H634" s="95">
        <v>0.4476</v>
      </c>
      <c r="I634" s="93">
        <v>277.04096000000004</v>
      </c>
      <c r="J634" s="94">
        <v>-2.828707458840047E-2</v>
      </c>
      <c r="K634" s="94">
        <f>I634/'סכום נכסי הקרן'!$C$42</f>
        <v>3.9893679822724917E-6</v>
      </c>
    </row>
    <row r="635" spans="2:11" s="140" customFormat="1">
      <c r="B635" s="86" t="s">
        <v>2964</v>
      </c>
      <c r="C635" s="83" t="s">
        <v>3076</v>
      </c>
      <c r="D635" s="96" t="s">
        <v>1976</v>
      </c>
      <c r="E635" s="96" t="s">
        <v>183</v>
      </c>
      <c r="F635" s="105">
        <v>43486</v>
      </c>
      <c r="G635" s="93">
        <v>473260</v>
      </c>
      <c r="H635" s="95">
        <v>0.86160000000000003</v>
      </c>
      <c r="I635" s="93">
        <v>4.0775899999999998</v>
      </c>
      <c r="J635" s="94">
        <v>-4.1633949171601139E-4</v>
      </c>
      <c r="K635" s="94">
        <f>I635/'סכום נכסי הקרן'!$C$42</f>
        <v>5.8716974525479859E-8</v>
      </c>
    </row>
    <row r="636" spans="2:11" s="140" customFormat="1">
      <c r="B636" s="86" t="s">
        <v>2964</v>
      </c>
      <c r="C636" s="83" t="s">
        <v>3077</v>
      </c>
      <c r="D636" s="96" t="s">
        <v>1976</v>
      </c>
      <c r="E636" s="96" t="s">
        <v>183</v>
      </c>
      <c r="F636" s="105">
        <v>43489</v>
      </c>
      <c r="G636" s="93">
        <v>142781.18</v>
      </c>
      <c r="H636" s="95">
        <v>0.48530000000000001</v>
      </c>
      <c r="I636" s="93">
        <v>0.69298000000000004</v>
      </c>
      <c r="J636" s="94">
        <v>-7.0756241056447954E-5</v>
      </c>
      <c r="K636" s="94">
        <f>I636/'סכום נכסי הקרן'!$C$42</f>
        <v>9.978857365911492E-9</v>
      </c>
    </row>
    <row r="637" spans="2:11" s="140" customFormat="1">
      <c r="B637" s="86" t="s">
        <v>2964</v>
      </c>
      <c r="C637" s="83" t="s">
        <v>3078</v>
      </c>
      <c r="D637" s="96" t="s">
        <v>1976</v>
      </c>
      <c r="E637" s="96" t="s">
        <v>180</v>
      </c>
      <c r="F637" s="105">
        <v>43377</v>
      </c>
      <c r="G637" s="93">
        <v>114419.44</v>
      </c>
      <c r="H637" s="95">
        <v>4.2847999999999997</v>
      </c>
      <c r="I637" s="93">
        <v>4.9026399999999999</v>
      </c>
      <c r="J637" s="94">
        <v>-5.0058064829141386E-4</v>
      </c>
      <c r="K637" s="94">
        <f>I637/'סכום נכסי הקרן'!$C$42</f>
        <v>7.0597629479079213E-8</v>
      </c>
    </row>
    <row r="638" spans="2:11" s="140" customFormat="1">
      <c r="B638" s="86" t="s">
        <v>2964</v>
      </c>
      <c r="C638" s="83" t="s">
        <v>3079</v>
      </c>
      <c r="D638" s="96" t="s">
        <v>1976</v>
      </c>
      <c r="E638" s="96" t="s">
        <v>183</v>
      </c>
      <c r="F638" s="105">
        <v>43486</v>
      </c>
      <c r="G638" s="93">
        <v>473260</v>
      </c>
      <c r="H638" s="95">
        <v>0.86160000000000003</v>
      </c>
      <c r="I638" s="93">
        <v>4.0775899999999998</v>
      </c>
      <c r="J638" s="94">
        <v>-4.1633949171601139E-4</v>
      </c>
      <c r="K638" s="94">
        <f>I638/'סכום נכסי הקרן'!$C$42</f>
        <v>5.8716974525479859E-8</v>
      </c>
    </row>
    <row r="639" spans="2:11" s="140" customFormat="1">
      <c r="B639" s="86" t="s">
        <v>2964</v>
      </c>
      <c r="C639" s="83" t="s">
        <v>2928</v>
      </c>
      <c r="D639" s="96" t="s">
        <v>1976</v>
      </c>
      <c r="E639" s="96" t="s">
        <v>182</v>
      </c>
      <c r="F639" s="105">
        <v>43417</v>
      </c>
      <c r="G639" s="93">
        <v>926241.72</v>
      </c>
      <c r="H639" s="95">
        <v>1.6717</v>
      </c>
      <c r="I639" s="93">
        <v>15.483930000000001</v>
      </c>
      <c r="J639" s="94">
        <v>-1.5809759063481863E-3</v>
      </c>
      <c r="K639" s="94">
        <f>I639/'סכום נכסי הקרן'!$C$42</f>
        <v>2.2296737125711842E-7</v>
      </c>
    </row>
    <row r="640" spans="2:11" s="140" customFormat="1">
      <c r="B640" s="86" t="s">
        <v>2964</v>
      </c>
      <c r="C640" s="83" t="s">
        <v>2771</v>
      </c>
      <c r="D640" s="96" t="s">
        <v>1976</v>
      </c>
      <c r="E640" s="96" t="s">
        <v>180</v>
      </c>
      <c r="F640" s="105">
        <v>43451</v>
      </c>
      <c r="G640" s="93">
        <v>195450</v>
      </c>
      <c r="H640" s="95">
        <v>-3.6000999999999999</v>
      </c>
      <c r="I640" s="93">
        <v>-7.0363800000000003</v>
      </c>
      <c r="J640" s="94">
        <v>7.1844468735716657E-4</v>
      </c>
      <c r="K640" s="94">
        <f>I640/'סכום נכסי הקרן'!$C$42</f>
        <v>-1.0132331725641765E-7</v>
      </c>
    </row>
    <row r="641" spans="2:11" s="140" customFormat="1">
      <c r="B641" s="86" t="s">
        <v>2964</v>
      </c>
      <c r="C641" s="83" t="s">
        <v>3080</v>
      </c>
      <c r="D641" s="96" t="s">
        <v>1976</v>
      </c>
      <c r="E641" s="96" t="s">
        <v>180</v>
      </c>
      <c r="F641" s="105">
        <v>43412</v>
      </c>
      <c r="G641" s="93">
        <v>28378408.920000002</v>
      </c>
      <c r="H641" s="95">
        <v>4.5498000000000003</v>
      </c>
      <c r="I641" s="93">
        <v>1291.1472800000001</v>
      </c>
      <c r="J641" s="94">
        <v>-0.13183169526257194</v>
      </c>
      <c r="K641" s="94">
        <f>I641/'סכום נכסי הקרן'!$C$42</f>
        <v>1.8592419038795617E-5</v>
      </c>
    </row>
    <row r="642" spans="2:11" s="140" customFormat="1">
      <c r="B642" s="86" t="s">
        <v>2964</v>
      </c>
      <c r="C642" s="83" t="s">
        <v>3081</v>
      </c>
      <c r="D642" s="96" t="s">
        <v>1976</v>
      </c>
      <c r="E642" s="96" t="s">
        <v>182</v>
      </c>
      <c r="F642" s="105">
        <v>43472</v>
      </c>
      <c r="G642" s="93">
        <v>19992480.199999999</v>
      </c>
      <c r="H642" s="95">
        <v>2.5242</v>
      </c>
      <c r="I642" s="93">
        <v>504.64278999999999</v>
      </c>
      <c r="J642" s="94">
        <v>-5.1526201184216629E-2</v>
      </c>
      <c r="K642" s="94">
        <f>I642/'סכום נכסי הקרן'!$C$42</f>
        <v>7.266816390293552E-6</v>
      </c>
    </row>
    <row r="643" spans="2:11" s="140" customFormat="1">
      <c r="B643" s="86" t="s">
        <v>2964</v>
      </c>
      <c r="C643" s="83" t="s">
        <v>3082</v>
      </c>
      <c r="D643" s="96" t="s">
        <v>1976</v>
      </c>
      <c r="E643" s="96" t="s">
        <v>180</v>
      </c>
      <c r="F643" s="105">
        <v>43377</v>
      </c>
      <c r="G643" s="93">
        <v>715121.51</v>
      </c>
      <c r="H643" s="95">
        <v>4.2847999999999997</v>
      </c>
      <c r="I643" s="93">
        <v>30.641500000000001</v>
      </c>
      <c r="J643" s="94">
        <v>-3.1286290518213367E-3</v>
      </c>
      <c r="K643" s="94">
        <f>I643/'סכום נכסי הקרן'!$C$42</f>
        <v>4.4123518424424507E-7</v>
      </c>
    </row>
    <row r="644" spans="2:11" s="140" customFormat="1">
      <c r="B644" s="86" t="s">
        <v>2964</v>
      </c>
      <c r="C644" s="83" t="s">
        <v>3069</v>
      </c>
      <c r="D644" s="96" t="s">
        <v>1976</v>
      </c>
      <c r="E644" s="96" t="s">
        <v>180</v>
      </c>
      <c r="F644" s="105">
        <v>43447</v>
      </c>
      <c r="G644" s="93">
        <v>212876.46</v>
      </c>
      <c r="H644" s="95">
        <v>0.753</v>
      </c>
      <c r="I644" s="93">
        <v>1.60286</v>
      </c>
      <c r="J644" s="94">
        <v>-1.6365890579776929E-4</v>
      </c>
      <c r="K644" s="94">
        <f>I644/'סכום נכסי הקרן'!$C$42</f>
        <v>2.3081057631569297E-8</v>
      </c>
    </row>
    <row r="645" spans="2:11" s="140" customFormat="1">
      <c r="B645" s="86" t="s">
        <v>2964</v>
      </c>
      <c r="C645" s="83" t="s">
        <v>3083</v>
      </c>
      <c r="D645" s="96" t="s">
        <v>1976</v>
      </c>
      <c r="E645" s="96" t="s">
        <v>180</v>
      </c>
      <c r="F645" s="105">
        <v>43383</v>
      </c>
      <c r="G645" s="93">
        <v>708240</v>
      </c>
      <c r="H645" s="95">
        <v>-0.57809999999999995</v>
      </c>
      <c r="I645" s="93">
        <v>-4.0945400000000003</v>
      </c>
      <c r="J645" s="94">
        <v>4.1807015968032039E-4</v>
      </c>
      <c r="K645" s="94">
        <f>I645/'סכום נכסי הקרן'!$C$42</f>
        <v>-5.8961053189152987E-8</v>
      </c>
    </row>
    <row r="646" spans="2:11" s="140" customFormat="1">
      <c r="B646" s="86" t="s">
        <v>2964</v>
      </c>
      <c r="C646" s="83" t="s">
        <v>3084</v>
      </c>
      <c r="D646" s="96" t="s">
        <v>1976</v>
      </c>
      <c r="E646" s="96" t="s">
        <v>183</v>
      </c>
      <c r="F646" s="105">
        <v>43487</v>
      </c>
      <c r="G646" s="93">
        <v>67986590.799999997</v>
      </c>
      <c r="H646" s="95">
        <v>-0.98319999999999996</v>
      </c>
      <c r="I646" s="93">
        <v>-668.43592000000001</v>
      </c>
      <c r="J646" s="94">
        <v>6.8250184834062394E-2</v>
      </c>
      <c r="K646" s="94">
        <f>I646/'סכום נכסי הקרן'!$C$42</f>
        <v>-9.6254245489506538E-6</v>
      </c>
    </row>
    <row r="647" spans="2:11" s="140" customFormat="1">
      <c r="B647" s="86" t="s">
        <v>2964</v>
      </c>
      <c r="C647" s="83" t="s">
        <v>3085</v>
      </c>
      <c r="D647" s="96" t="s">
        <v>1976</v>
      </c>
      <c r="E647" s="96" t="s">
        <v>180</v>
      </c>
      <c r="F647" s="105">
        <v>43507</v>
      </c>
      <c r="G647" s="93">
        <v>2179200</v>
      </c>
      <c r="H647" s="95">
        <v>0.69889999999999997</v>
      </c>
      <c r="I647" s="93">
        <v>15.230969999999999</v>
      </c>
      <c r="J647" s="94">
        <v>-1.5551476014365882E-3</v>
      </c>
      <c r="K647" s="94">
        <f>I647/'סכום נכסי הקרן'!$C$42</f>
        <v>2.1932476720031881E-7</v>
      </c>
    </row>
    <row r="648" spans="2:11" s="140" customFormat="1">
      <c r="B648" s="86" t="s">
        <v>2964</v>
      </c>
      <c r="C648" s="83" t="s">
        <v>3086</v>
      </c>
      <c r="D648" s="96" t="s">
        <v>1976</v>
      </c>
      <c r="E648" s="96" t="s">
        <v>182</v>
      </c>
      <c r="F648" s="105">
        <v>43503</v>
      </c>
      <c r="G648" s="93">
        <v>397841.36</v>
      </c>
      <c r="H648" s="95">
        <v>1.5572999999999999</v>
      </c>
      <c r="I648" s="93">
        <v>6.1957500000000003</v>
      </c>
      <c r="J648" s="94">
        <v>-6.3261274571486535E-4</v>
      </c>
      <c r="K648" s="94">
        <f>I648/'סכום נכסי הקרן'!$C$42</f>
        <v>8.921831153113528E-8</v>
      </c>
    </row>
    <row r="649" spans="2:11" s="140" customFormat="1">
      <c r="B649" s="86" t="s">
        <v>2964</v>
      </c>
      <c r="C649" s="83" t="s">
        <v>3087</v>
      </c>
      <c r="D649" s="96" t="s">
        <v>1976</v>
      </c>
      <c r="E649" s="96" t="s">
        <v>180</v>
      </c>
      <c r="F649" s="105">
        <v>43507</v>
      </c>
      <c r="G649" s="93">
        <v>326880</v>
      </c>
      <c r="H649" s="95">
        <v>0.69889999999999997</v>
      </c>
      <c r="I649" s="93">
        <v>2.2846500000000001</v>
      </c>
      <c r="J649" s="94">
        <v>-2.3327259968485933E-4</v>
      </c>
      <c r="K649" s="94">
        <f>I649/'סכום נכסי הקרן'!$C$42</f>
        <v>3.289877987969305E-8</v>
      </c>
    </row>
    <row r="650" spans="2:11" s="140" customFormat="1">
      <c r="B650" s="86" t="s">
        <v>2964</v>
      </c>
      <c r="C650" s="83" t="s">
        <v>3088</v>
      </c>
      <c r="D650" s="96" t="s">
        <v>1976</v>
      </c>
      <c r="E650" s="96" t="s">
        <v>183</v>
      </c>
      <c r="F650" s="105">
        <v>43489</v>
      </c>
      <c r="G650" s="93">
        <v>190374.91</v>
      </c>
      <c r="H650" s="95">
        <v>0.48530000000000001</v>
      </c>
      <c r="I650" s="93">
        <v>0.92398000000000002</v>
      </c>
      <c r="J650" s="94">
        <v>-9.4342335437295127E-5</v>
      </c>
      <c r="K650" s="94">
        <f>I650/'סכום נכסי הקרן'!$C$42</f>
        <v>1.3305239154023059E-8</v>
      </c>
    </row>
    <row r="651" spans="2:11" s="140" customFormat="1">
      <c r="B651" s="86" t="s">
        <v>2964</v>
      </c>
      <c r="C651" s="83" t="s">
        <v>3089</v>
      </c>
      <c r="D651" s="96" t="s">
        <v>1976</v>
      </c>
      <c r="E651" s="96" t="s">
        <v>180</v>
      </c>
      <c r="F651" s="105">
        <v>43375</v>
      </c>
      <c r="G651" s="93">
        <v>619329.94999999995</v>
      </c>
      <c r="H651" s="95">
        <v>4.8516000000000004</v>
      </c>
      <c r="I651" s="93">
        <v>30.047249999999998</v>
      </c>
      <c r="J651" s="94">
        <v>-3.0679535687658456E-3</v>
      </c>
      <c r="K651" s="94">
        <f>I651/'סכום נכסי הקרן'!$C$42</f>
        <v>4.3267803109452516E-7</v>
      </c>
    </row>
    <row r="652" spans="2:11" s="140" customFormat="1">
      <c r="B652" s="86" t="s">
        <v>2964</v>
      </c>
      <c r="C652" s="83" t="s">
        <v>3090</v>
      </c>
      <c r="D652" s="96" t="s">
        <v>1976</v>
      </c>
      <c r="E652" s="96" t="s">
        <v>183</v>
      </c>
      <c r="F652" s="105">
        <v>43503</v>
      </c>
      <c r="G652" s="93">
        <v>2839560</v>
      </c>
      <c r="H652" s="95">
        <v>0.66720000000000002</v>
      </c>
      <c r="I652" s="93">
        <v>18.9453</v>
      </c>
      <c r="J652" s="94">
        <v>-1.934396683434909E-3</v>
      </c>
      <c r="K652" s="94">
        <f>I652/'סכום נכסי הקרן'!$C$42</f>
        <v>2.7281082636497871E-7</v>
      </c>
    </row>
    <row r="653" spans="2:11" s="140" customFormat="1">
      <c r="B653" s="86" t="s">
        <v>2964</v>
      </c>
      <c r="C653" s="83" t="s">
        <v>3091</v>
      </c>
      <c r="D653" s="96" t="s">
        <v>1976</v>
      </c>
      <c r="E653" s="96" t="s">
        <v>182</v>
      </c>
      <c r="F653" s="105">
        <v>43417</v>
      </c>
      <c r="G653" s="93">
        <v>521532.5</v>
      </c>
      <c r="H653" s="95">
        <v>1.6717</v>
      </c>
      <c r="I653" s="93">
        <v>8.7184299999999997</v>
      </c>
      <c r="J653" s="94">
        <v>-8.901892330424651E-4</v>
      </c>
      <c r="K653" s="94">
        <f>I653/'סכום נכסי הקרן'!$C$42</f>
        <v>1.2554470464469929E-7</v>
      </c>
    </row>
    <row r="654" spans="2:11" s="140" customFormat="1">
      <c r="B654" s="86" t="s">
        <v>2964</v>
      </c>
      <c r="C654" s="83" t="s">
        <v>3092</v>
      </c>
      <c r="D654" s="96" t="s">
        <v>1976</v>
      </c>
      <c r="E654" s="96" t="s">
        <v>180</v>
      </c>
      <c r="F654" s="105">
        <v>43412</v>
      </c>
      <c r="G654" s="93">
        <v>468012.91</v>
      </c>
      <c r="H654" s="95">
        <v>4.5496999999999996</v>
      </c>
      <c r="I654" s="93">
        <v>21.293410000000002</v>
      </c>
      <c r="J654" s="94">
        <v>-2.1741488222946975E-3</v>
      </c>
      <c r="K654" s="94">
        <f>I654/'סכום נכסי הקרן'!$C$42</f>
        <v>3.0662342524152706E-7</v>
      </c>
    </row>
    <row r="655" spans="2:11" s="140" customFormat="1">
      <c r="B655" s="86" t="s">
        <v>2964</v>
      </c>
      <c r="C655" s="83" t="s">
        <v>3093</v>
      </c>
      <c r="D655" s="96" t="s">
        <v>1976</v>
      </c>
      <c r="E655" s="96" t="s">
        <v>182</v>
      </c>
      <c r="F655" s="105">
        <v>43433</v>
      </c>
      <c r="G655" s="93">
        <v>90560215.359999999</v>
      </c>
      <c r="H655" s="95">
        <v>2.4842</v>
      </c>
      <c r="I655" s="93">
        <v>2249.7092900000002</v>
      </c>
      <c r="J655" s="94">
        <v>-0.22970500278531902</v>
      </c>
      <c r="K655" s="94">
        <f>I655/'סכום נכסי הקרן'!$C$42</f>
        <v>3.23956364103957E-5</v>
      </c>
    </row>
    <row r="656" spans="2:11" s="140" customFormat="1">
      <c r="B656" s="86" t="s">
        <v>2964</v>
      </c>
      <c r="C656" s="83" t="s">
        <v>3094</v>
      </c>
      <c r="D656" s="96" t="s">
        <v>1976</v>
      </c>
      <c r="E656" s="96" t="s">
        <v>180</v>
      </c>
      <c r="F656" s="105">
        <v>43383</v>
      </c>
      <c r="G656" s="93">
        <v>2941920</v>
      </c>
      <c r="H656" s="95">
        <v>-0.57809999999999995</v>
      </c>
      <c r="I656" s="93">
        <v>-17.008089999999999</v>
      </c>
      <c r="J656" s="94">
        <v>1.7365992033677188E-3</v>
      </c>
      <c r="K656" s="94">
        <f>I656/'סכום נכסי הקרן'!$C$42</f>
        <v>-2.4491515509334404E-7</v>
      </c>
    </row>
    <row r="657" spans="2:11" s="140" customFormat="1">
      <c r="B657" s="86" t="s">
        <v>2964</v>
      </c>
      <c r="C657" s="83" t="s">
        <v>2781</v>
      </c>
      <c r="D657" s="96" t="s">
        <v>1976</v>
      </c>
      <c r="E657" s="96" t="s">
        <v>182</v>
      </c>
      <c r="F657" s="105">
        <v>43447</v>
      </c>
      <c r="G657" s="93">
        <v>6279.36</v>
      </c>
      <c r="H657" s="95">
        <v>1.9984999999999999</v>
      </c>
      <c r="I657" s="93">
        <v>0.12548999999999999</v>
      </c>
      <c r="J657" s="94">
        <v>-1.2813069194166719E-5</v>
      </c>
      <c r="K657" s="94">
        <f>I657/'סכום נכסי הקרן'!$C$42</f>
        <v>1.8070461064507387E-9</v>
      </c>
    </row>
    <row r="658" spans="2:11" s="140" customFormat="1">
      <c r="B658" s="86" t="s">
        <v>2964</v>
      </c>
      <c r="C658" s="83" t="s">
        <v>3095</v>
      </c>
      <c r="D658" s="96" t="s">
        <v>1976</v>
      </c>
      <c r="E658" s="96" t="s">
        <v>180</v>
      </c>
      <c r="F658" s="105">
        <v>43417</v>
      </c>
      <c r="G658" s="93">
        <v>17625319.41</v>
      </c>
      <c r="H658" s="95">
        <v>1.6411</v>
      </c>
      <c r="I658" s="93">
        <v>289.25153</v>
      </c>
      <c r="J658" s="94">
        <v>-2.9533826347984626E-2</v>
      </c>
      <c r="K658" s="94">
        <f>I658/'סכום נכסי הקרן'!$C$42</f>
        <v>4.1651992275991642E-6</v>
      </c>
    </row>
    <row r="659" spans="2:11" s="140" customFormat="1">
      <c r="B659" s="86" t="s">
        <v>2964</v>
      </c>
      <c r="C659" s="83" t="s">
        <v>2669</v>
      </c>
      <c r="D659" s="96" t="s">
        <v>1976</v>
      </c>
      <c r="E659" s="96" t="s">
        <v>180</v>
      </c>
      <c r="F659" s="105">
        <v>43402</v>
      </c>
      <c r="G659" s="93">
        <v>2456709.9700000002</v>
      </c>
      <c r="H659" s="95">
        <v>-0.17199999999999999</v>
      </c>
      <c r="I659" s="93">
        <v>-4.2254899999999997</v>
      </c>
      <c r="J659" s="94">
        <v>4.3144071837803436E-4</v>
      </c>
      <c r="K659" s="94">
        <f>I659/'סכום נכסי הקרן'!$C$42</f>
        <v>-6.0846722865140897E-8</v>
      </c>
    </row>
    <row r="660" spans="2:11" s="140" customFormat="1">
      <c r="B660" s="86" t="s">
        <v>2964</v>
      </c>
      <c r="C660" s="83" t="s">
        <v>3096</v>
      </c>
      <c r="D660" s="96" t="s">
        <v>1976</v>
      </c>
      <c r="E660" s="96" t="s">
        <v>183</v>
      </c>
      <c r="F660" s="105">
        <v>43460</v>
      </c>
      <c r="G660" s="93">
        <v>60920407.68</v>
      </c>
      <c r="H660" s="95">
        <v>-2.2088000000000001</v>
      </c>
      <c r="I660" s="93">
        <v>-1345.6263200000001</v>
      </c>
      <c r="J660" s="94">
        <v>0.13739423976135093</v>
      </c>
      <c r="K660" s="94">
        <f>I660/'סכום נכסי הקרן'!$C$42</f>
        <v>-1.9376912919703848E-5</v>
      </c>
    </row>
    <row r="661" spans="2:11" s="140" customFormat="1">
      <c r="B661" s="86" t="s">
        <v>2964</v>
      </c>
      <c r="C661" s="83" t="s">
        <v>2873</v>
      </c>
      <c r="D661" s="96" t="s">
        <v>1976</v>
      </c>
      <c r="E661" s="96" t="s">
        <v>180</v>
      </c>
      <c r="F661" s="105">
        <v>43451</v>
      </c>
      <c r="G661" s="93">
        <v>2681.87</v>
      </c>
      <c r="H661" s="95">
        <v>3.3822999999999999</v>
      </c>
      <c r="I661" s="93">
        <v>9.0709999999999999E-2</v>
      </c>
      <c r="J661" s="94">
        <v>-9.2618814774313742E-6</v>
      </c>
      <c r="K661" s="94">
        <f>I661/'סכום נכסי הקרן'!$C$42</f>
        <v>1.3062168484831184E-9</v>
      </c>
    </row>
    <row r="662" spans="2:11" s="140" customFormat="1">
      <c r="B662" s="86" t="s">
        <v>2964</v>
      </c>
      <c r="C662" s="83" t="s">
        <v>3097</v>
      </c>
      <c r="D662" s="96" t="s">
        <v>1976</v>
      </c>
      <c r="E662" s="96" t="s">
        <v>182</v>
      </c>
      <c r="F662" s="105">
        <v>43474</v>
      </c>
      <c r="G662" s="93">
        <v>716600.86</v>
      </c>
      <c r="H662" s="95">
        <v>2.7425999999999999</v>
      </c>
      <c r="I662" s="93">
        <v>19.653669999999998</v>
      </c>
      <c r="J662" s="94">
        <v>-2.0067243097403667E-3</v>
      </c>
      <c r="K662" s="94">
        <f>I662/'סכום נכסי הקרן'!$C$42</f>
        <v>2.8301129851755268E-7</v>
      </c>
    </row>
    <row r="663" spans="2:11" s="140" customFormat="1">
      <c r="B663" s="86" t="s">
        <v>2964</v>
      </c>
      <c r="C663" s="83" t="s">
        <v>3098</v>
      </c>
      <c r="D663" s="96" t="s">
        <v>1976</v>
      </c>
      <c r="E663" s="96" t="s">
        <v>180</v>
      </c>
      <c r="F663" s="105">
        <v>43417</v>
      </c>
      <c r="G663" s="93">
        <v>44085005.890000001</v>
      </c>
      <c r="H663" s="95">
        <v>1.6395999999999999</v>
      </c>
      <c r="I663" s="93">
        <v>722.83087999999998</v>
      </c>
      <c r="J663" s="94">
        <v>-7.3804144402903976E-2</v>
      </c>
      <c r="K663" s="94">
        <f>I663/'סכום נכסי הקרן'!$C$42</f>
        <v>1.0408707684487697E-5</v>
      </c>
    </row>
    <row r="664" spans="2:11" s="140" customFormat="1">
      <c r="B664" s="86" t="s">
        <v>2964</v>
      </c>
      <c r="C664" s="83" t="s">
        <v>3099</v>
      </c>
      <c r="D664" s="96" t="s">
        <v>1976</v>
      </c>
      <c r="E664" s="96" t="s">
        <v>182</v>
      </c>
      <c r="F664" s="105">
        <v>43410</v>
      </c>
      <c r="G664" s="93">
        <v>31617468</v>
      </c>
      <c r="H664" s="95">
        <v>2.9672999999999998</v>
      </c>
      <c r="I664" s="93">
        <v>938.17141000000004</v>
      </c>
      <c r="J664" s="94">
        <v>-9.5791339487759627E-2</v>
      </c>
      <c r="K664" s="94">
        <f>I664/'סכום נכסי הקרן'!$C$42</f>
        <v>1.3509594339181607E-5</v>
      </c>
    </row>
    <row r="665" spans="2:11" s="140" customFormat="1">
      <c r="B665" s="86" t="s">
        <v>2964</v>
      </c>
      <c r="C665" s="83" t="s">
        <v>3100</v>
      </c>
      <c r="D665" s="96" t="s">
        <v>1976</v>
      </c>
      <c r="E665" s="96" t="s">
        <v>183</v>
      </c>
      <c r="F665" s="105">
        <v>43486</v>
      </c>
      <c r="G665" s="93">
        <v>236630</v>
      </c>
      <c r="H665" s="95">
        <v>0.86160000000000003</v>
      </c>
      <c r="I665" s="93">
        <v>2.0387900000000001</v>
      </c>
      <c r="J665" s="94">
        <v>-2.0816923533648234E-4</v>
      </c>
      <c r="K665" s="94">
        <f>I665/'סכום נכסי הקרן'!$C$42</f>
        <v>2.9358415263134131E-8</v>
      </c>
    </row>
    <row r="666" spans="2:11" s="140" customFormat="1">
      <c r="B666" s="86" t="s">
        <v>2964</v>
      </c>
      <c r="C666" s="83" t="s">
        <v>3101</v>
      </c>
      <c r="D666" s="96" t="s">
        <v>1976</v>
      </c>
      <c r="E666" s="96" t="s">
        <v>182</v>
      </c>
      <c r="F666" s="105">
        <v>43402</v>
      </c>
      <c r="G666" s="93">
        <v>69660906.480000004</v>
      </c>
      <c r="H666" s="95">
        <v>2.8934000000000002</v>
      </c>
      <c r="I666" s="93">
        <v>2015.5409299999999</v>
      </c>
      <c r="J666" s="94">
        <v>-0.20579540520969911</v>
      </c>
      <c r="K666" s="94">
        <f>I666/'סכום נכסי הקרן'!$C$42</f>
        <v>2.9023630488075553E-5</v>
      </c>
    </row>
    <row r="667" spans="2:11" s="140" customFormat="1">
      <c r="B667" s="86" t="s">
        <v>2964</v>
      </c>
      <c r="C667" s="83" t="s">
        <v>3102</v>
      </c>
      <c r="D667" s="96" t="s">
        <v>1976</v>
      </c>
      <c r="E667" s="96" t="s">
        <v>182</v>
      </c>
      <c r="F667" s="105">
        <v>43503</v>
      </c>
      <c r="G667" s="93">
        <v>22929451.600000001</v>
      </c>
      <c r="H667" s="95">
        <v>1.4984</v>
      </c>
      <c r="I667" s="93">
        <v>343.56359999999995</v>
      </c>
      <c r="J667" s="94">
        <v>-3.5079322491011367E-2</v>
      </c>
      <c r="K667" s="94">
        <f>I667/'סכום נכסי הקרן'!$C$42</f>
        <v>4.947288753671201E-6</v>
      </c>
    </row>
    <row r="668" spans="2:11" s="140" customFormat="1">
      <c r="B668" s="86" t="s">
        <v>2964</v>
      </c>
      <c r="C668" s="83" t="s">
        <v>3103</v>
      </c>
      <c r="D668" s="96" t="s">
        <v>1976</v>
      </c>
      <c r="E668" s="96" t="s">
        <v>180</v>
      </c>
      <c r="F668" s="105">
        <v>43412</v>
      </c>
      <c r="G668" s="93">
        <v>12391939.77</v>
      </c>
      <c r="H668" s="95">
        <v>4.5476000000000001</v>
      </c>
      <c r="I668" s="93">
        <v>563.53579000000002</v>
      </c>
      <c r="J668" s="94">
        <v>-5.7539429999676518E-2</v>
      </c>
      <c r="K668" s="94">
        <f>I668/'סכום נכסי הקרן'!$C$42</f>
        <v>8.1148709472080734E-6</v>
      </c>
    </row>
    <row r="669" spans="2:11" s="140" customFormat="1">
      <c r="B669" s="86" t="s">
        <v>2964</v>
      </c>
      <c r="C669" s="83" t="s">
        <v>3104</v>
      </c>
      <c r="D669" s="96" t="s">
        <v>1976</v>
      </c>
      <c r="E669" s="96" t="s">
        <v>183</v>
      </c>
      <c r="F669" s="105">
        <v>43460</v>
      </c>
      <c r="G669" s="93">
        <v>478992.52</v>
      </c>
      <c r="H669" s="95">
        <v>-2.2088000000000001</v>
      </c>
      <c r="I669" s="93">
        <v>-10.580120000000001</v>
      </c>
      <c r="J669" s="94">
        <v>1.080275796020298E-3</v>
      </c>
      <c r="K669" s="94">
        <f>I669/'סכום נכסי הקרן'!$C$42</f>
        <v>-1.5235289387028125E-7</v>
      </c>
    </row>
    <row r="670" spans="2:11" s="140" customFormat="1">
      <c r="B670" s="86" t="s">
        <v>2964</v>
      </c>
      <c r="C670" s="83" t="s">
        <v>3105</v>
      </c>
      <c r="D670" s="96" t="s">
        <v>1976</v>
      </c>
      <c r="E670" s="96" t="s">
        <v>183</v>
      </c>
      <c r="F670" s="105">
        <v>43433</v>
      </c>
      <c r="G670" s="93">
        <v>18038916.379999999</v>
      </c>
      <c r="H670" s="95">
        <v>-1.4154</v>
      </c>
      <c r="I670" s="93">
        <v>-255.32742999999999</v>
      </c>
      <c r="J670" s="94">
        <v>2.6070029705624029E-2</v>
      </c>
      <c r="K670" s="94">
        <f>I670/'סכום נכסי הקרן'!$C$42</f>
        <v>-3.6766948621529488E-6</v>
      </c>
    </row>
    <row r="671" spans="2:11" s="140" customFormat="1">
      <c r="B671" s="86" t="s">
        <v>2964</v>
      </c>
      <c r="C671" s="83" t="s">
        <v>3106</v>
      </c>
      <c r="D671" s="96" t="s">
        <v>1976</v>
      </c>
      <c r="E671" s="96" t="s">
        <v>180</v>
      </c>
      <c r="F671" s="105">
        <v>43444</v>
      </c>
      <c r="G671" s="93">
        <v>1204643.45</v>
      </c>
      <c r="H671" s="95">
        <v>1.0424</v>
      </c>
      <c r="I671" s="93">
        <v>12.557600000000001</v>
      </c>
      <c r="J671" s="94">
        <v>-1.2821850164369114E-3</v>
      </c>
      <c r="K671" s="94">
        <f>I671/'סכום נכסי הקרן'!$C$42</f>
        <v>1.8082844996705553E-7</v>
      </c>
    </row>
    <row r="672" spans="2:11" s="140" customFormat="1">
      <c r="B672" s="86" t="s">
        <v>2964</v>
      </c>
      <c r="C672" s="83" t="s">
        <v>3107</v>
      </c>
      <c r="D672" s="96" t="s">
        <v>1976</v>
      </c>
      <c r="E672" s="96" t="s">
        <v>180</v>
      </c>
      <c r="F672" s="105">
        <v>43447</v>
      </c>
      <c r="G672" s="93">
        <v>175838</v>
      </c>
      <c r="H672" s="95">
        <v>-0.77580000000000005</v>
      </c>
      <c r="I672" s="93">
        <v>-1.36419</v>
      </c>
      <c r="J672" s="94">
        <v>1.3928967140003424E-4</v>
      </c>
      <c r="K672" s="94">
        <f>I672/'סכום נכסי הקרן'!$C$42</f>
        <v>-1.9644228448155498E-8</v>
      </c>
    </row>
    <row r="673" spans="2:11" s="140" customFormat="1">
      <c r="B673" s="86" t="s">
        <v>2964</v>
      </c>
      <c r="C673" s="83" t="s">
        <v>3108</v>
      </c>
      <c r="D673" s="96" t="s">
        <v>1976</v>
      </c>
      <c r="E673" s="96" t="s">
        <v>180</v>
      </c>
      <c r="F673" s="105">
        <v>43412</v>
      </c>
      <c r="G673" s="93">
        <v>300779.18</v>
      </c>
      <c r="H673" s="95">
        <v>4.5496999999999996</v>
      </c>
      <c r="I673" s="93">
        <v>13.68469</v>
      </c>
      <c r="J673" s="94">
        <v>-1.3972657571975566E-3</v>
      </c>
      <c r="K673" s="94">
        <f>I673/'סכום נכסי הקרן'!$C$42</f>
        <v>1.9705845710801945E-7</v>
      </c>
    </row>
    <row r="674" spans="2:11" s="140" customFormat="1">
      <c r="B674" s="86" t="s">
        <v>2964</v>
      </c>
      <c r="C674" s="83" t="s">
        <v>3109</v>
      </c>
      <c r="D674" s="96" t="s">
        <v>1976</v>
      </c>
      <c r="E674" s="96" t="s">
        <v>180</v>
      </c>
      <c r="F674" s="105">
        <v>43417</v>
      </c>
      <c r="G674" s="93">
        <v>705015.95</v>
      </c>
      <c r="H674" s="95">
        <v>1.5888</v>
      </c>
      <c r="I674" s="93">
        <v>11.201319999999999</v>
      </c>
      <c r="J674" s="94">
        <v>-1.1437029900868878E-3</v>
      </c>
      <c r="K674" s="94">
        <f>I674/'סכום נכסי הקרן'!$C$42</f>
        <v>1.6129812489528081E-7</v>
      </c>
    </row>
    <row r="675" spans="2:11" s="140" customFormat="1">
      <c r="B675" s="86" t="s">
        <v>2964</v>
      </c>
      <c r="C675" s="83" t="s">
        <v>3110</v>
      </c>
      <c r="D675" s="96" t="s">
        <v>1976</v>
      </c>
      <c r="E675" s="96" t="s">
        <v>182</v>
      </c>
      <c r="F675" s="105">
        <v>43495</v>
      </c>
      <c r="G675" s="93">
        <v>318651.34000000003</v>
      </c>
      <c r="H675" s="95">
        <v>2.1503999999999999</v>
      </c>
      <c r="I675" s="93">
        <v>6.8523100000000001</v>
      </c>
      <c r="J675" s="94">
        <v>-6.9965034799490439E-4</v>
      </c>
      <c r="K675" s="94">
        <f>I675/'סכום נכסי הקרן'!$C$42</f>
        <v>9.8672723768375668E-8</v>
      </c>
    </row>
    <row r="676" spans="2:11" s="140" customFormat="1">
      <c r="B676" s="86" t="s">
        <v>2964</v>
      </c>
      <c r="C676" s="83" t="s">
        <v>3111</v>
      </c>
      <c r="D676" s="96" t="s">
        <v>1976</v>
      </c>
      <c r="E676" s="96" t="s">
        <v>180</v>
      </c>
      <c r="F676" s="105">
        <v>43377</v>
      </c>
      <c r="G676" s="93">
        <v>9627086.3399999999</v>
      </c>
      <c r="H676" s="95">
        <v>4.1986999999999997</v>
      </c>
      <c r="I676" s="93">
        <v>404.21172999999999</v>
      </c>
      <c r="J676" s="94">
        <v>-4.1271757634742494E-2</v>
      </c>
      <c r="K676" s="94">
        <f>I676/'סכום נכסי הקרן'!$C$42</f>
        <v>5.8206170442124259E-6</v>
      </c>
    </row>
    <row r="677" spans="2:11" s="140" customFormat="1">
      <c r="B677" s="86" t="s">
        <v>2964</v>
      </c>
      <c r="C677" s="83" t="s">
        <v>3112</v>
      </c>
      <c r="D677" s="96" t="s">
        <v>1976</v>
      </c>
      <c r="E677" s="96" t="s">
        <v>182</v>
      </c>
      <c r="F677" s="105">
        <v>43433</v>
      </c>
      <c r="G677" s="93">
        <v>42121393.600000001</v>
      </c>
      <c r="H677" s="95">
        <v>2.4849999999999999</v>
      </c>
      <c r="I677" s="93">
        <v>1046.7373600000001</v>
      </c>
      <c r="J677" s="94">
        <v>-0.10687639032432386</v>
      </c>
      <c r="K677" s="94">
        <f>I677/'סכום נכסי הקרן'!$C$42</f>
        <v>1.5072935459913344E-5</v>
      </c>
    </row>
    <row r="678" spans="2:11" s="140" customFormat="1">
      <c r="B678" s="86" t="s">
        <v>2964</v>
      </c>
      <c r="C678" s="83" t="s">
        <v>3113</v>
      </c>
      <c r="D678" s="96" t="s">
        <v>1976</v>
      </c>
      <c r="E678" s="96" t="s">
        <v>180</v>
      </c>
      <c r="F678" s="105">
        <v>43451</v>
      </c>
      <c r="G678" s="93">
        <v>136235.59</v>
      </c>
      <c r="H678" s="95">
        <v>3.4605000000000001</v>
      </c>
      <c r="I678" s="93">
        <v>4.7143900000000007</v>
      </c>
      <c r="J678" s="94">
        <v>-4.8135951293559368E-4</v>
      </c>
      <c r="K678" s="94">
        <f>I678/'סכום נכסי הקרן'!$C$42</f>
        <v>6.7886844320585699E-8</v>
      </c>
    </row>
    <row r="679" spans="2:11" s="140" customFormat="1">
      <c r="B679" s="86" t="s">
        <v>2964</v>
      </c>
      <c r="C679" s="83" t="s">
        <v>3114</v>
      </c>
      <c r="D679" s="96" t="s">
        <v>1976</v>
      </c>
      <c r="E679" s="96" t="s">
        <v>180</v>
      </c>
      <c r="F679" s="105">
        <v>43482</v>
      </c>
      <c r="G679" s="93">
        <v>111029.19</v>
      </c>
      <c r="H679" s="95">
        <v>2.4723999999999999</v>
      </c>
      <c r="I679" s="93">
        <v>2.74505</v>
      </c>
      <c r="J679" s="94">
        <v>-2.8028142155906729E-4</v>
      </c>
      <c r="K679" s="94">
        <f>I679/'סכום נכסי הקרן'!$C$42</f>
        <v>3.9528503582059131E-8</v>
      </c>
    </row>
    <row r="680" spans="2:11" s="140" customFormat="1">
      <c r="B680" s="86" t="s">
        <v>2964</v>
      </c>
      <c r="C680" s="83" t="s">
        <v>3115</v>
      </c>
      <c r="D680" s="96" t="s">
        <v>1976</v>
      </c>
      <c r="E680" s="96" t="s">
        <v>182</v>
      </c>
      <c r="F680" s="105">
        <v>43474</v>
      </c>
      <c r="G680" s="93">
        <v>48897470.719999999</v>
      </c>
      <c r="H680" s="95">
        <v>2.7425999999999999</v>
      </c>
      <c r="I680" s="93">
        <v>1341.0738700000002</v>
      </c>
      <c r="J680" s="94">
        <v>-0.13692941501951508</v>
      </c>
      <c r="K680" s="94">
        <f>I680/'סכום נכסי הקרן'!$C$42</f>
        <v>1.9311357998616021E-5</v>
      </c>
    </row>
    <row r="681" spans="2:11" s="140" customFormat="1">
      <c r="B681" s="86" t="s">
        <v>2964</v>
      </c>
      <c r="C681" s="83" t="s">
        <v>2662</v>
      </c>
      <c r="D681" s="96" t="s">
        <v>1976</v>
      </c>
      <c r="E681" s="96" t="s">
        <v>180</v>
      </c>
      <c r="F681" s="105">
        <v>43375</v>
      </c>
      <c r="G681" s="93">
        <v>346094.73</v>
      </c>
      <c r="H681" s="95">
        <v>4.8516000000000004</v>
      </c>
      <c r="I681" s="93">
        <v>16.791049999999998</v>
      </c>
      <c r="J681" s="94">
        <v>-1.7144384850801902E-3</v>
      </c>
      <c r="K681" s="94">
        <f>I681/'סכום נכסי הקרן'!$C$42</f>
        <v>2.4178979620463522E-7</v>
      </c>
    </row>
    <row r="682" spans="2:11" s="140" customFormat="1">
      <c r="B682" s="86" t="s">
        <v>2964</v>
      </c>
      <c r="C682" s="83" t="s">
        <v>3116</v>
      </c>
      <c r="D682" s="96" t="s">
        <v>1976</v>
      </c>
      <c r="E682" s="96" t="s">
        <v>182</v>
      </c>
      <c r="F682" s="105">
        <v>43493</v>
      </c>
      <c r="G682" s="93">
        <v>786057.89</v>
      </c>
      <c r="H682" s="95">
        <v>2.1394000000000002</v>
      </c>
      <c r="I682" s="93">
        <v>16.817310000000003</v>
      </c>
      <c r="J682" s="94">
        <v>-1.717119744121061E-3</v>
      </c>
      <c r="K682" s="94">
        <f>I682/'סכום נכסי הקרן'!$C$42</f>
        <v>2.4216793813431411E-7</v>
      </c>
    </row>
    <row r="683" spans="2:11" s="140" customFormat="1">
      <c r="B683" s="86" t="s">
        <v>2964</v>
      </c>
      <c r="C683" s="83" t="s">
        <v>3117</v>
      </c>
      <c r="D683" s="96" t="s">
        <v>1976</v>
      </c>
      <c r="E683" s="96" t="s">
        <v>183</v>
      </c>
      <c r="F683" s="105">
        <v>43489</v>
      </c>
      <c r="G683" s="93">
        <v>675830.94</v>
      </c>
      <c r="H683" s="95">
        <v>0.48530000000000001</v>
      </c>
      <c r="I683" s="93">
        <v>3.2801100000000001</v>
      </c>
      <c r="J683" s="94">
        <v>-3.3491335082060883E-4</v>
      </c>
      <c r="K683" s="94">
        <f>I683/'סכום נכסי הקרן'!$C$42</f>
        <v>4.7233325398279806E-8</v>
      </c>
    </row>
    <row r="684" spans="2:11" s="140" customFormat="1">
      <c r="B684" s="86" t="s">
        <v>2964</v>
      </c>
      <c r="C684" s="83" t="s">
        <v>2520</v>
      </c>
      <c r="D684" s="96" t="s">
        <v>1976</v>
      </c>
      <c r="E684" s="96" t="s">
        <v>180</v>
      </c>
      <c r="F684" s="105">
        <v>43377</v>
      </c>
      <c r="G684" s="93">
        <v>53123.3</v>
      </c>
      <c r="H684" s="95">
        <v>4.2847999999999997</v>
      </c>
      <c r="I684" s="93">
        <v>2.2762199999999999</v>
      </c>
      <c r="J684" s="94">
        <v>-2.324118603964154E-4</v>
      </c>
      <c r="K684" s="94">
        <f>I684/'סכום נכסי הקרן'!$C$42</f>
        <v>3.2777388544308713E-8</v>
      </c>
    </row>
    <row r="685" spans="2:11" s="140" customFormat="1">
      <c r="B685" s="86" t="s">
        <v>2964</v>
      </c>
      <c r="C685" s="83" t="s">
        <v>3118</v>
      </c>
      <c r="D685" s="96" t="s">
        <v>1976</v>
      </c>
      <c r="E685" s="96" t="s">
        <v>182</v>
      </c>
      <c r="F685" s="105">
        <v>43396</v>
      </c>
      <c r="G685" s="93">
        <v>1697930.94</v>
      </c>
      <c r="H685" s="95">
        <v>3.5283000000000002</v>
      </c>
      <c r="I685" s="93">
        <v>59.907989999999998</v>
      </c>
      <c r="J685" s="94">
        <v>-6.1168636636660121E-3</v>
      </c>
      <c r="K685" s="94">
        <f>I685/'סכום נכסי הקרן'!$C$42</f>
        <v>8.6267033289337631E-7</v>
      </c>
    </row>
    <row r="686" spans="2:11" s="140" customFormat="1">
      <c r="B686" s="86" t="s">
        <v>2964</v>
      </c>
      <c r="C686" s="83" t="s">
        <v>3119</v>
      </c>
      <c r="D686" s="96" t="s">
        <v>1976</v>
      </c>
      <c r="E686" s="96" t="s">
        <v>182</v>
      </c>
      <c r="F686" s="105">
        <v>43474</v>
      </c>
      <c r="G686" s="93">
        <v>231841.46</v>
      </c>
      <c r="H686" s="95">
        <v>2.7425999999999999</v>
      </c>
      <c r="I686" s="93">
        <v>6.3585399999999996</v>
      </c>
      <c r="J686" s="94">
        <v>-6.4923430547355839E-4</v>
      </c>
      <c r="K686" s="94">
        <f>I686/'סכום נכסי הקרן'!$C$42</f>
        <v>9.1562474696878472E-8</v>
      </c>
    </row>
    <row r="687" spans="2:11" s="140" customFormat="1">
      <c r="B687" s="86" t="s">
        <v>2964</v>
      </c>
      <c r="C687" s="83" t="s">
        <v>3120</v>
      </c>
      <c r="D687" s="96" t="s">
        <v>1976</v>
      </c>
      <c r="E687" s="96" t="s">
        <v>182</v>
      </c>
      <c r="F687" s="105">
        <v>43417</v>
      </c>
      <c r="G687" s="93">
        <v>2232159.1</v>
      </c>
      <c r="H687" s="95">
        <v>1.6717</v>
      </c>
      <c r="I687" s="93">
        <v>37.314869999999999</v>
      </c>
      <c r="J687" s="94">
        <v>-3.8100088555369821E-3</v>
      </c>
      <c r="K687" s="94">
        <f>I687/'סכום נכסי הקרן'!$C$42</f>
        <v>5.3733118612013296E-7</v>
      </c>
    </row>
    <row r="688" spans="2:11" s="140" customFormat="1">
      <c r="B688" s="86" t="s">
        <v>2964</v>
      </c>
      <c r="C688" s="83" t="s">
        <v>3121</v>
      </c>
      <c r="D688" s="96" t="s">
        <v>1976</v>
      </c>
      <c r="E688" s="96" t="s">
        <v>180</v>
      </c>
      <c r="F688" s="105">
        <v>43451</v>
      </c>
      <c r="G688" s="93">
        <v>6095.19</v>
      </c>
      <c r="H688" s="95">
        <v>3.383</v>
      </c>
      <c r="I688" s="93">
        <v>0.20619999999999999</v>
      </c>
      <c r="J688" s="94">
        <v>-2.1053907624808173E-5</v>
      </c>
      <c r="K688" s="94">
        <f>I688/'סכום נכסי הקרן'!$C$42</f>
        <v>2.9692637433272958E-9</v>
      </c>
    </row>
    <row r="689" spans="2:11" s="140" customFormat="1">
      <c r="B689" s="86" t="s">
        <v>2964</v>
      </c>
      <c r="C689" s="83" t="s">
        <v>3122</v>
      </c>
      <c r="D689" s="96" t="s">
        <v>1976</v>
      </c>
      <c r="E689" s="96" t="s">
        <v>182</v>
      </c>
      <c r="F689" s="105">
        <v>43480</v>
      </c>
      <c r="G689" s="93">
        <v>92552.8</v>
      </c>
      <c r="H689" s="95">
        <v>2.4781</v>
      </c>
      <c r="I689" s="93">
        <v>2.2935700000000003</v>
      </c>
      <c r="J689" s="94">
        <v>-2.3418337008259597E-4</v>
      </c>
      <c r="K689" s="94">
        <f>I689/'סכום נכסי הקרן'!$C$42</f>
        <v>3.3027227176446106E-8</v>
      </c>
    </row>
    <row r="690" spans="2:11" s="140" customFormat="1">
      <c r="B690" s="86" t="s">
        <v>2964</v>
      </c>
      <c r="C690" s="83" t="s">
        <v>3123</v>
      </c>
      <c r="D690" s="96" t="s">
        <v>1976</v>
      </c>
      <c r="E690" s="96" t="s">
        <v>183</v>
      </c>
      <c r="F690" s="105">
        <v>43503</v>
      </c>
      <c r="G690" s="93">
        <v>33128200</v>
      </c>
      <c r="H690" s="95">
        <v>0.93400000000000005</v>
      </c>
      <c r="I690" s="93">
        <v>309.40809000000002</v>
      </c>
      <c r="J690" s="94">
        <v>-3.1591897891505009E-2</v>
      </c>
      <c r="K690" s="94">
        <f>I690/'סכום נכסי הקרן'!$C$42</f>
        <v>4.4554521024691996E-6</v>
      </c>
    </row>
    <row r="691" spans="2:11" s="140" customFormat="1">
      <c r="B691" s="86" t="s">
        <v>2964</v>
      </c>
      <c r="C691" s="83" t="s">
        <v>3124</v>
      </c>
      <c r="D691" s="96" t="s">
        <v>1976</v>
      </c>
      <c r="E691" s="96" t="s">
        <v>183</v>
      </c>
      <c r="F691" s="105">
        <v>43430</v>
      </c>
      <c r="G691" s="93">
        <v>113006338.56</v>
      </c>
      <c r="H691" s="95">
        <v>-0.88870000000000005</v>
      </c>
      <c r="I691" s="93">
        <v>-1004.2840200000001</v>
      </c>
      <c r="J691" s="94">
        <v>0.10254172156232301</v>
      </c>
      <c r="K691" s="94">
        <f>I691/'סכום נכסי הקרן'!$C$42</f>
        <v>-1.4461610710906814E-5</v>
      </c>
    </row>
    <row r="692" spans="2:11" s="140" customFormat="1">
      <c r="B692" s="86" t="s">
        <v>2964</v>
      </c>
      <c r="C692" s="83" t="s">
        <v>3125</v>
      </c>
      <c r="D692" s="96" t="s">
        <v>1976</v>
      </c>
      <c r="E692" s="96" t="s">
        <v>183</v>
      </c>
      <c r="F692" s="105">
        <v>43430</v>
      </c>
      <c r="G692" s="93">
        <v>240199.6</v>
      </c>
      <c r="H692" s="95">
        <v>-0.86319999999999997</v>
      </c>
      <c r="I692" s="93">
        <v>-2.0733200000000003</v>
      </c>
      <c r="J692" s="94">
        <v>2.1169489697704796E-4</v>
      </c>
      <c r="K692" s="94">
        <f>I692/'סכום נכסי הקרן'!$C$42</f>
        <v>-2.985564454081159E-8</v>
      </c>
    </row>
    <row r="693" spans="2:11" s="140" customFormat="1">
      <c r="B693" s="86" t="s">
        <v>2964</v>
      </c>
      <c r="C693" s="83" t="s">
        <v>3126</v>
      </c>
      <c r="D693" s="96" t="s">
        <v>1976</v>
      </c>
      <c r="E693" s="96" t="s">
        <v>182</v>
      </c>
      <c r="F693" s="105">
        <v>43447</v>
      </c>
      <c r="G693" s="93">
        <v>3348.99</v>
      </c>
      <c r="H693" s="95">
        <v>1.9984999999999999</v>
      </c>
      <c r="I693" s="93">
        <v>6.6930000000000003E-2</v>
      </c>
      <c r="J693" s="94">
        <v>-6.8338411121649425E-6</v>
      </c>
      <c r="K693" s="94">
        <f>I693/'סכום נכסי הקרן'!$C$42</f>
        <v>9.6378672328271538E-10</v>
      </c>
    </row>
    <row r="694" spans="2:11" s="140" customFormat="1">
      <c r="B694" s="86" t="s">
        <v>2964</v>
      </c>
      <c r="C694" s="83" t="s">
        <v>3127</v>
      </c>
      <c r="D694" s="96" t="s">
        <v>1976</v>
      </c>
      <c r="E694" s="96" t="s">
        <v>182</v>
      </c>
      <c r="F694" s="105">
        <v>43489</v>
      </c>
      <c r="G694" s="93">
        <v>1021536.32</v>
      </c>
      <c r="H694" s="95">
        <v>1.8967000000000001</v>
      </c>
      <c r="I694" s="93">
        <v>19.375080000000001</v>
      </c>
      <c r="J694" s="94">
        <v>-1.9782790714998463E-3</v>
      </c>
      <c r="K694" s="94">
        <f>I694/'סכום נכסי הקרן'!$C$42</f>
        <v>2.7899962448140552E-7</v>
      </c>
    </row>
    <row r="695" spans="2:11" s="140" customFormat="1">
      <c r="B695" s="86" t="s">
        <v>2964</v>
      </c>
      <c r="C695" s="83" t="s">
        <v>3128</v>
      </c>
      <c r="D695" s="96" t="s">
        <v>1976</v>
      </c>
      <c r="E695" s="96" t="s">
        <v>180</v>
      </c>
      <c r="F695" s="105">
        <v>43507</v>
      </c>
      <c r="G695" s="93">
        <v>43584</v>
      </c>
      <c r="H695" s="95">
        <v>0.69889999999999997</v>
      </c>
      <c r="I695" s="93">
        <v>0.30462</v>
      </c>
      <c r="J695" s="94">
        <v>-3.1103013291314579E-5</v>
      </c>
      <c r="K695" s="94">
        <f>I695/'סכום נכסי הקרן'!$C$42</f>
        <v>4.3865039839590726E-9</v>
      </c>
    </row>
    <row r="696" spans="2:11" s="140" customFormat="1">
      <c r="B696" s="86" t="s">
        <v>2964</v>
      </c>
      <c r="C696" s="83" t="s">
        <v>3129</v>
      </c>
      <c r="D696" s="96" t="s">
        <v>1976</v>
      </c>
      <c r="E696" s="96" t="s">
        <v>180</v>
      </c>
      <c r="F696" s="105">
        <v>43375</v>
      </c>
      <c r="G696" s="93">
        <v>692195.13</v>
      </c>
      <c r="H696" s="95">
        <v>4.8516000000000004</v>
      </c>
      <c r="I696" s="93">
        <v>33.582349999999998</v>
      </c>
      <c r="J696" s="94">
        <v>-3.4289024962365503E-3</v>
      </c>
      <c r="K696" s="94">
        <f>I696/'סכום נכסי הקרן'!$C$42</f>
        <v>4.8358319238956065E-7</v>
      </c>
    </row>
    <row r="697" spans="2:11" s="140" customFormat="1">
      <c r="B697" s="86" t="s">
        <v>2964</v>
      </c>
      <c r="C697" s="83" t="s">
        <v>3130</v>
      </c>
      <c r="D697" s="96" t="s">
        <v>1976</v>
      </c>
      <c r="E697" s="96" t="s">
        <v>180</v>
      </c>
      <c r="F697" s="105">
        <v>43398</v>
      </c>
      <c r="G697" s="93">
        <v>147642.29</v>
      </c>
      <c r="H697" s="95">
        <v>-9.4999999999999998E-3</v>
      </c>
      <c r="I697" s="93">
        <v>-1.4080000000000001E-2</v>
      </c>
      <c r="J697" s="94">
        <v>1.437628609880209E-6</v>
      </c>
      <c r="K697" s="94">
        <f>I697/'סכום נכסי הקרן'!$C$42</f>
        <v>-2.0275088994203843E-10</v>
      </c>
    </row>
    <row r="698" spans="2:11" s="140" customFormat="1">
      <c r="B698" s="86" t="s">
        <v>2964</v>
      </c>
      <c r="C698" s="83" t="s">
        <v>3131</v>
      </c>
      <c r="D698" s="96" t="s">
        <v>1976</v>
      </c>
      <c r="E698" s="96" t="s">
        <v>182</v>
      </c>
      <c r="F698" s="105">
        <v>43410</v>
      </c>
      <c r="G698" s="93">
        <v>41074378.799999997</v>
      </c>
      <c r="H698" s="95">
        <v>2.9005000000000001</v>
      </c>
      <c r="I698" s="93">
        <v>1191.3662099999999</v>
      </c>
      <c r="J698" s="94">
        <v>-0.12164361849009608</v>
      </c>
      <c r="K698" s="94">
        <f>I698/'סכום נכסי הקרן'!$C$42</f>
        <v>1.7155579497469702E-5</v>
      </c>
    </row>
    <row r="699" spans="2:11" s="140" customFormat="1">
      <c r="B699" s="86" t="s">
        <v>2964</v>
      </c>
      <c r="C699" s="83" t="s">
        <v>3132</v>
      </c>
      <c r="D699" s="96" t="s">
        <v>1976</v>
      </c>
      <c r="E699" s="96" t="s">
        <v>180</v>
      </c>
      <c r="F699" s="105">
        <v>43444</v>
      </c>
      <c r="G699" s="93">
        <v>87610.45</v>
      </c>
      <c r="H699" s="95">
        <v>1.0425</v>
      </c>
      <c r="I699" s="93">
        <v>0.9133</v>
      </c>
      <c r="J699" s="94">
        <v>-9.3251861463323492E-5</v>
      </c>
      <c r="K699" s="94">
        <f>I699/'סכום נכסי הקרן'!$C$42</f>
        <v>1.3151447996027252E-8</v>
      </c>
    </row>
    <row r="700" spans="2:11" s="140" customFormat="1">
      <c r="B700" s="86" t="s">
        <v>2964</v>
      </c>
      <c r="C700" s="83" t="s">
        <v>2685</v>
      </c>
      <c r="D700" s="96" t="s">
        <v>1976</v>
      </c>
      <c r="E700" s="96" t="s">
        <v>182</v>
      </c>
      <c r="F700" s="105">
        <v>43480</v>
      </c>
      <c r="G700" s="93">
        <v>420.69</v>
      </c>
      <c r="H700" s="95">
        <v>2.4792999999999998</v>
      </c>
      <c r="I700" s="93">
        <v>1.043E-2</v>
      </c>
      <c r="J700" s="94">
        <v>-1.0649478978018877E-6</v>
      </c>
      <c r="K700" s="94">
        <f>I700/'סכום נכסי הקרן'!$C$42</f>
        <v>1.5019117770564354E-10</v>
      </c>
    </row>
    <row r="701" spans="2:11" s="140" customFormat="1">
      <c r="B701" s="86" t="s">
        <v>2964</v>
      </c>
      <c r="C701" s="83" t="s">
        <v>3133</v>
      </c>
      <c r="D701" s="96" t="s">
        <v>1976</v>
      </c>
      <c r="E701" s="96" t="s">
        <v>180</v>
      </c>
      <c r="F701" s="105">
        <v>43412</v>
      </c>
      <c r="G701" s="93">
        <v>1188298.04</v>
      </c>
      <c r="H701" s="95">
        <v>4.5498000000000003</v>
      </c>
      <c r="I701" s="93">
        <v>54.064620000000005</v>
      </c>
      <c r="J701" s="94">
        <v>-5.5202304328339311E-3</v>
      </c>
      <c r="K701" s="94">
        <f>I701/'סכום נכסי הקרן'!$C$42</f>
        <v>7.7852626558083318E-7</v>
      </c>
    </row>
    <row r="702" spans="2:11" s="140" customFormat="1">
      <c r="B702" s="86" t="s">
        <v>2964</v>
      </c>
      <c r="C702" s="83" t="s">
        <v>3134</v>
      </c>
      <c r="D702" s="96" t="s">
        <v>1976</v>
      </c>
      <c r="E702" s="96" t="s">
        <v>180</v>
      </c>
      <c r="F702" s="105">
        <v>43452</v>
      </c>
      <c r="G702" s="93">
        <v>327800</v>
      </c>
      <c r="H702" s="95">
        <v>0.66459999999999997</v>
      </c>
      <c r="I702" s="93">
        <v>2.17855</v>
      </c>
      <c r="J702" s="94">
        <v>-2.2243933295841824E-4</v>
      </c>
      <c r="K702" s="94">
        <f>I702/'סכום נכסי הקרן'!$C$42</f>
        <v>3.1370948244547432E-8</v>
      </c>
    </row>
    <row r="703" spans="2:11" s="140" customFormat="1">
      <c r="B703" s="86" t="s">
        <v>2964</v>
      </c>
      <c r="C703" s="83" t="s">
        <v>3135</v>
      </c>
      <c r="D703" s="96" t="s">
        <v>1976</v>
      </c>
      <c r="E703" s="96" t="s">
        <v>183</v>
      </c>
      <c r="F703" s="105">
        <v>43503</v>
      </c>
      <c r="G703" s="93">
        <v>615238</v>
      </c>
      <c r="H703" s="95">
        <v>0.66779999999999995</v>
      </c>
      <c r="I703" s="93">
        <v>4.1087899999999999</v>
      </c>
      <c r="J703" s="94">
        <v>-4.19525146021996E-4</v>
      </c>
      <c r="K703" s="94">
        <f>I703/'סכום נכסי הקרן'!$C$42</f>
        <v>5.9166252065692331E-8</v>
      </c>
    </row>
    <row r="704" spans="2:11" s="140" customFormat="1">
      <c r="B704" s="86" t="s">
        <v>2964</v>
      </c>
      <c r="C704" s="83" t="s">
        <v>3136</v>
      </c>
      <c r="D704" s="96" t="s">
        <v>1976</v>
      </c>
      <c r="E704" s="96" t="s">
        <v>180</v>
      </c>
      <c r="F704" s="105">
        <v>43383</v>
      </c>
      <c r="G704" s="93">
        <v>58874720</v>
      </c>
      <c r="H704" s="95">
        <v>-0.54920000000000002</v>
      </c>
      <c r="I704" s="93">
        <v>-323.36846000000003</v>
      </c>
      <c r="J704" s="94">
        <v>3.3017311763416476E-2</v>
      </c>
      <c r="K704" s="94">
        <f>I704/'סכום נכסי הקרן'!$C$42</f>
        <v>-4.6564803298427888E-6</v>
      </c>
    </row>
    <row r="705" spans="2:11" s="140" customFormat="1">
      <c r="B705" s="86" t="s">
        <v>2964</v>
      </c>
      <c r="C705" s="83" t="s">
        <v>3137</v>
      </c>
      <c r="D705" s="96" t="s">
        <v>1976</v>
      </c>
      <c r="E705" s="96" t="s">
        <v>180</v>
      </c>
      <c r="F705" s="105">
        <v>43474</v>
      </c>
      <c r="G705" s="93">
        <v>1220068.78</v>
      </c>
      <c r="H705" s="95">
        <v>4.7670000000000003</v>
      </c>
      <c r="I705" s="93">
        <v>58.160170000000001</v>
      </c>
      <c r="J705" s="94">
        <v>-5.9384037178619765E-3</v>
      </c>
      <c r="K705" s="94">
        <f>I705/'סכום נכסי הקרן'!$C$42</f>
        <v>8.3750186269035833E-7</v>
      </c>
    </row>
    <row r="706" spans="2:11" s="140" customFormat="1">
      <c r="B706" s="86" t="s">
        <v>2964</v>
      </c>
      <c r="C706" s="83" t="s">
        <v>3138</v>
      </c>
      <c r="D706" s="96" t="s">
        <v>1976</v>
      </c>
      <c r="E706" s="96" t="s">
        <v>182</v>
      </c>
      <c r="F706" s="105">
        <v>43410</v>
      </c>
      <c r="G706" s="93">
        <v>68253132.379999995</v>
      </c>
      <c r="H706" s="95">
        <v>2.9097</v>
      </c>
      <c r="I706" s="93">
        <v>1985.95633</v>
      </c>
      <c r="J706" s="94">
        <v>-0.202774690197493</v>
      </c>
      <c r="K706" s="94">
        <f>I706/'סכום נכסי הקרן'!$C$42</f>
        <v>2.8597614580506004E-5</v>
      </c>
    </row>
    <row r="707" spans="2:11" s="140" customFormat="1">
      <c r="B707" s="86" t="s">
        <v>2964</v>
      </c>
      <c r="C707" s="83" t="s">
        <v>3139</v>
      </c>
      <c r="D707" s="96" t="s">
        <v>1976</v>
      </c>
      <c r="E707" s="96" t="s">
        <v>182</v>
      </c>
      <c r="F707" s="105">
        <v>43489</v>
      </c>
      <c r="G707" s="93">
        <v>717160.19</v>
      </c>
      <c r="H707" s="95">
        <v>1.8967000000000001</v>
      </c>
      <c r="I707" s="93">
        <v>13.6021</v>
      </c>
      <c r="J707" s="94">
        <v>-1.3888329626741186E-3</v>
      </c>
      <c r="K707" s="94">
        <f>I707/'סכום נכסי הקרן'!$C$42</f>
        <v>1.9586916761936086E-7</v>
      </c>
    </row>
    <row r="708" spans="2:11" s="140" customFormat="1">
      <c r="B708" s="86" t="s">
        <v>2964</v>
      </c>
      <c r="C708" s="83" t="s">
        <v>3140</v>
      </c>
      <c r="D708" s="96" t="s">
        <v>1976</v>
      </c>
      <c r="E708" s="96" t="s">
        <v>183</v>
      </c>
      <c r="F708" s="105">
        <v>43487</v>
      </c>
      <c r="G708" s="93">
        <v>9384724.8000000007</v>
      </c>
      <c r="H708" s="95">
        <v>-0.90510000000000002</v>
      </c>
      <c r="I708" s="93">
        <v>-84.938929999999999</v>
      </c>
      <c r="J708" s="94">
        <v>8.6726303878275832E-3</v>
      </c>
      <c r="K708" s="94">
        <f>I708/'סכום נכסי הקרן'!$C$42</f>
        <v>-1.2231138954704905E-6</v>
      </c>
    </row>
    <row r="709" spans="2:11" s="140" customFormat="1">
      <c r="B709" s="86" t="s">
        <v>2964</v>
      </c>
      <c r="C709" s="83" t="s">
        <v>3141</v>
      </c>
      <c r="D709" s="96" t="s">
        <v>1976</v>
      </c>
      <c r="E709" s="96" t="s">
        <v>180</v>
      </c>
      <c r="F709" s="105">
        <v>43474</v>
      </c>
      <c r="G709" s="93">
        <v>103395.67</v>
      </c>
      <c r="H709" s="95">
        <v>4.7670000000000003</v>
      </c>
      <c r="I709" s="93">
        <v>4.9288400000000001</v>
      </c>
      <c r="J709" s="94">
        <v>-5.0325578107400352E-4</v>
      </c>
      <c r="K709" s="94">
        <f>I709/'סכום נכסי הקרן'!$C$42</f>
        <v>7.0974907413488403E-8</v>
      </c>
    </row>
    <row r="710" spans="2:11" s="140" customFormat="1">
      <c r="B710" s="86" t="s">
        <v>2964</v>
      </c>
      <c r="C710" s="83" t="s">
        <v>3142</v>
      </c>
      <c r="D710" s="96" t="s">
        <v>1976</v>
      </c>
      <c r="E710" s="96" t="s">
        <v>182</v>
      </c>
      <c r="F710" s="105">
        <v>43503</v>
      </c>
      <c r="G710" s="93">
        <v>427898.63</v>
      </c>
      <c r="H710" s="95">
        <v>1.5572999999999999</v>
      </c>
      <c r="I710" s="93">
        <v>6.6638400000000004</v>
      </c>
      <c r="J710" s="94">
        <v>-6.8040674969205479E-4</v>
      </c>
      <c r="K710" s="94">
        <f>I710/'סכום נכסי הקרן'!$C$42</f>
        <v>9.5958770627226804E-8</v>
      </c>
    </row>
    <row r="711" spans="2:11" s="140" customFormat="1">
      <c r="B711" s="86" t="s">
        <v>2964</v>
      </c>
      <c r="C711" s="83" t="s">
        <v>3143</v>
      </c>
      <c r="D711" s="96" t="s">
        <v>1976</v>
      </c>
      <c r="E711" s="96" t="s">
        <v>182</v>
      </c>
      <c r="F711" s="105">
        <v>43432</v>
      </c>
      <c r="G711" s="93">
        <v>112667690.88</v>
      </c>
      <c r="H711" s="95">
        <v>1.5894999999999999</v>
      </c>
      <c r="I711" s="93">
        <v>1790.8771499999998</v>
      </c>
      <c r="J711" s="94">
        <v>-0.18285626616624504</v>
      </c>
      <c r="K711" s="94">
        <f>I711/'סכום נכסי הקרן'!$C$42</f>
        <v>2.5788489768420553E-5</v>
      </c>
    </row>
    <row r="712" spans="2:11" s="140" customFormat="1">
      <c r="B712" s="86" t="s">
        <v>2964</v>
      </c>
      <c r="C712" s="83" t="s">
        <v>2903</v>
      </c>
      <c r="D712" s="96" t="s">
        <v>1976</v>
      </c>
      <c r="E712" s="96" t="s">
        <v>182</v>
      </c>
      <c r="F712" s="105">
        <v>43474</v>
      </c>
      <c r="G712" s="93">
        <v>295070.94</v>
      </c>
      <c r="H712" s="95">
        <v>2.7425999999999999</v>
      </c>
      <c r="I712" s="93">
        <v>8.0926899999999993</v>
      </c>
      <c r="J712" s="94">
        <v>-8.2629848543263262E-4</v>
      </c>
      <c r="K712" s="94">
        <f>I712/'סכום נכסי הקרן'!$C$42</f>
        <v>1.1653409797763031E-7</v>
      </c>
    </row>
    <row r="713" spans="2:11" s="140" customFormat="1">
      <c r="B713" s="86" t="s">
        <v>2964</v>
      </c>
      <c r="C713" s="83" t="s">
        <v>3144</v>
      </c>
      <c r="D713" s="96" t="s">
        <v>1976</v>
      </c>
      <c r="E713" s="96" t="s">
        <v>183</v>
      </c>
      <c r="F713" s="105">
        <v>43460</v>
      </c>
      <c r="G713" s="93">
        <v>70007867.810000002</v>
      </c>
      <c r="H713" s="95">
        <v>-2.2484999999999999</v>
      </c>
      <c r="I713" s="93">
        <v>-1574.12564</v>
      </c>
      <c r="J713" s="94">
        <v>0.16072500394957345</v>
      </c>
      <c r="K713" s="94">
        <f>I713/'סכום נכסי הקרן'!$C$42</f>
        <v>-2.2667285112967386E-5</v>
      </c>
    </row>
    <row r="714" spans="2:11" s="140" customFormat="1">
      <c r="B714" s="86" t="s">
        <v>2964</v>
      </c>
      <c r="C714" s="83" t="s">
        <v>3145</v>
      </c>
      <c r="D714" s="96" t="s">
        <v>1976</v>
      </c>
      <c r="E714" s="96" t="s">
        <v>183</v>
      </c>
      <c r="F714" s="105">
        <v>43389</v>
      </c>
      <c r="G714" s="93">
        <v>142974560.75999999</v>
      </c>
      <c r="H714" s="95">
        <v>2.2644000000000002</v>
      </c>
      <c r="I714" s="93">
        <v>3237.46279</v>
      </c>
      <c r="J714" s="94">
        <v>-0.33055888709705983</v>
      </c>
      <c r="K714" s="94">
        <f>I714/'סכום נכסי הקרן'!$C$42</f>
        <v>4.6619208936557863E-5</v>
      </c>
    </row>
    <row r="715" spans="2:11" s="140" customFormat="1">
      <c r="B715" s="86" t="s">
        <v>2964</v>
      </c>
      <c r="C715" s="83" t="s">
        <v>3146</v>
      </c>
      <c r="D715" s="96" t="s">
        <v>1976</v>
      </c>
      <c r="E715" s="96" t="s">
        <v>183</v>
      </c>
      <c r="F715" s="105">
        <v>43409</v>
      </c>
      <c r="G715" s="93">
        <v>25583154.68</v>
      </c>
      <c r="H715" s="95">
        <v>0.47639999999999999</v>
      </c>
      <c r="I715" s="93">
        <v>121.88064</v>
      </c>
      <c r="J715" s="94">
        <v>-1.2444538001030552E-2</v>
      </c>
      <c r="K715" s="94">
        <f>I715/'סכום נכסי הקרן'!$C$42</f>
        <v>1.755071607010313E-6</v>
      </c>
    </row>
    <row r="716" spans="2:11" s="140" customFormat="1">
      <c r="B716" s="86" t="s">
        <v>2964</v>
      </c>
      <c r="C716" s="83" t="s">
        <v>3147</v>
      </c>
      <c r="D716" s="96" t="s">
        <v>1976</v>
      </c>
      <c r="E716" s="96" t="s">
        <v>182</v>
      </c>
      <c r="F716" s="105">
        <v>43493</v>
      </c>
      <c r="G716" s="93">
        <v>1505038.8</v>
      </c>
      <c r="H716" s="95">
        <v>2.1394000000000002</v>
      </c>
      <c r="I716" s="93">
        <v>32.1995</v>
      </c>
      <c r="J716" s="94">
        <v>-3.2877075585112064E-3</v>
      </c>
      <c r="K716" s="94">
        <f>I716/'סכום נכסי הקרן'!$C$42</f>
        <v>4.6367026141254736E-7</v>
      </c>
    </row>
    <row r="717" spans="2:11" s="140" customFormat="1">
      <c r="B717" s="86" t="s">
        <v>2964</v>
      </c>
      <c r="C717" s="83" t="s">
        <v>3148</v>
      </c>
      <c r="D717" s="96" t="s">
        <v>1976</v>
      </c>
      <c r="E717" s="96" t="s">
        <v>183</v>
      </c>
      <c r="F717" s="105">
        <v>43433</v>
      </c>
      <c r="G717" s="93">
        <v>5376585.7999999998</v>
      </c>
      <c r="H717" s="95">
        <v>-1.3722000000000001</v>
      </c>
      <c r="I717" s="93">
        <v>-73.776589999999999</v>
      </c>
      <c r="J717" s="94">
        <v>7.5329074235370823E-3</v>
      </c>
      <c r="K717" s="94">
        <f>I717/'סכום נכסי הקרן'!$C$42</f>
        <v>-1.0623770795020521E-6</v>
      </c>
    </row>
    <row r="718" spans="2:11" s="140" customFormat="1">
      <c r="B718" s="86" t="s">
        <v>2964</v>
      </c>
      <c r="C718" s="83" t="s">
        <v>3149</v>
      </c>
      <c r="D718" s="96" t="s">
        <v>1976</v>
      </c>
      <c r="E718" s="96" t="s">
        <v>182</v>
      </c>
      <c r="F718" s="105">
        <v>43508</v>
      </c>
      <c r="G718" s="93">
        <v>16533590.4</v>
      </c>
      <c r="H718" s="95">
        <v>0.82450000000000001</v>
      </c>
      <c r="I718" s="93">
        <v>136.31495999999999</v>
      </c>
      <c r="J718" s="94">
        <v>-1.391834420814462E-2</v>
      </c>
      <c r="K718" s="94">
        <f>I718/'סכום נכסי הקרן'!$C$42</f>
        <v>1.9629246770179947E-6</v>
      </c>
    </row>
    <row r="719" spans="2:11" s="140" customFormat="1">
      <c r="B719" s="86" t="s">
        <v>2964</v>
      </c>
      <c r="C719" s="83" t="s">
        <v>3150</v>
      </c>
      <c r="D719" s="96" t="s">
        <v>1976</v>
      </c>
      <c r="E719" s="96" t="s">
        <v>182</v>
      </c>
      <c r="F719" s="105">
        <v>43503</v>
      </c>
      <c r="G719" s="93">
        <v>16698.48</v>
      </c>
      <c r="H719" s="95">
        <v>1.5572999999999999</v>
      </c>
      <c r="I719" s="93">
        <v>0.26005</v>
      </c>
      <c r="J719" s="94">
        <v>-2.6552224431771899E-5</v>
      </c>
      <c r="K719" s="94">
        <f>I719/'סכום נכסי הקרן'!$C$42</f>
        <v>3.7446994978286285E-9</v>
      </c>
    </row>
    <row r="720" spans="2:11" s="140" customFormat="1">
      <c r="B720" s="86" t="s">
        <v>2964</v>
      </c>
      <c r="C720" s="83" t="s">
        <v>3151</v>
      </c>
      <c r="D720" s="96" t="s">
        <v>1976</v>
      </c>
      <c r="E720" s="96" t="s">
        <v>182</v>
      </c>
      <c r="F720" s="105">
        <v>43489</v>
      </c>
      <c r="G720" s="93">
        <v>9798409.5999999996</v>
      </c>
      <c r="H720" s="95">
        <v>1.8967000000000001</v>
      </c>
      <c r="I720" s="93">
        <v>185.84258</v>
      </c>
      <c r="J720" s="94">
        <v>-1.8975327410649966E-2</v>
      </c>
      <c r="K720" s="94">
        <f>I720/'סכום נכסי הקרן'!$C$42</f>
        <v>2.6761185002929314E-6</v>
      </c>
    </row>
    <row r="721" spans="2:11" s="140" customFormat="1">
      <c r="B721" s="86" t="s">
        <v>2964</v>
      </c>
      <c r="C721" s="83" t="s">
        <v>3083</v>
      </c>
      <c r="D721" s="96" t="s">
        <v>1976</v>
      </c>
      <c r="E721" s="96" t="s">
        <v>182</v>
      </c>
      <c r="F721" s="105">
        <v>43495</v>
      </c>
      <c r="G721" s="93">
        <v>104819.52</v>
      </c>
      <c r="H721" s="95">
        <v>2.1503999999999999</v>
      </c>
      <c r="I721" s="93">
        <v>2.2540500000000003</v>
      </c>
      <c r="J721" s="94">
        <v>-2.301482079616822E-4</v>
      </c>
      <c r="K721" s="94">
        <f>I721/'סכום נכסי הקרן'!$C$42</f>
        <v>3.2458142292176972E-8</v>
      </c>
    </row>
    <row r="722" spans="2:11" s="140" customFormat="1">
      <c r="B722" s="86" t="s">
        <v>2964</v>
      </c>
      <c r="C722" s="83" t="s">
        <v>3152</v>
      </c>
      <c r="D722" s="96" t="s">
        <v>1976</v>
      </c>
      <c r="E722" s="96" t="s">
        <v>183</v>
      </c>
      <c r="F722" s="105">
        <v>43440</v>
      </c>
      <c r="G722" s="93">
        <v>74784.33</v>
      </c>
      <c r="H722" s="95">
        <v>-1.3996999999999999</v>
      </c>
      <c r="I722" s="93">
        <v>-1.0467500000000001</v>
      </c>
      <c r="J722" s="94">
        <v>1.06877680922735E-4</v>
      </c>
      <c r="K722" s="94">
        <f>I722/'סכום נכסי הקרן'!$C$42</f>
        <v>-1.5073117474916815E-8</v>
      </c>
    </row>
    <row r="723" spans="2:11" s="140" customFormat="1">
      <c r="B723" s="86" t="s">
        <v>2964</v>
      </c>
      <c r="C723" s="83" t="s">
        <v>3153</v>
      </c>
      <c r="D723" s="96" t="s">
        <v>1976</v>
      </c>
      <c r="E723" s="96" t="s">
        <v>183</v>
      </c>
      <c r="F723" s="105">
        <v>43503</v>
      </c>
      <c r="G723" s="93">
        <v>236630</v>
      </c>
      <c r="H723" s="95">
        <v>0.66779999999999995</v>
      </c>
      <c r="I723" s="93">
        <v>1.5803</v>
      </c>
      <c r="J723" s="94">
        <v>-1.6135543268421123E-4</v>
      </c>
      <c r="K723" s="94">
        <f>I723/'סכום נכסי הקרן'!$C$42</f>
        <v>2.2756195410184898E-8</v>
      </c>
    </row>
    <row r="724" spans="2:11" s="140" customFormat="1">
      <c r="B724" s="86" t="s">
        <v>2964</v>
      </c>
      <c r="C724" s="83" t="s">
        <v>3154</v>
      </c>
      <c r="D724" s="96" t="s">
        <v>1976</v>
      </c>
      <c r="E724" s="96" t="s">
        <v>182</v>
      </c>
      <c r="F724" s="105">
        <v>43482</v>
      </c>
      <c r="G724" s="93">
        <v>3467286.62</v>
      </c>
      <c r="H724" s="95">
        <v>2.0821000000000001</v>
      </c>
      <c r="I724" s="93">
        <v>72.192830000000001</v>
      </c>
      <c r="J724" s="94">
        <v>-7.3711987099586819E-3</v>
      </c>
      <c r="K724" s="94">
        <f>I724/'סכום נכסי הקרן'!$C$42</f>
        <v>1.0395710603646513E-6</v>
      </c>
    </row>
    <row r="725" spans="2:11" s="140" customFormat="1">
      <c r="B725" s="86" t="s">
        <v>2964</v>
      </c>
      <c r="C725" s="83" t="s">
        <v>3155</v>
      </c>
      <c r="D725" s="96" t="s">
        <v>1976</v>
      </c>
      <c r="E725" s="96" t="s">
        <v>180</v>
      </c>
      <c r="F725" s="105">
        <v>43377</v>
      </c>
      <c r="G725" s="93">
        <v>196147.61</v>
      </c>
      <c r="H725" s="95">
        <v>4.2847999999999997</v>
      </c>
      <c r="I725" s="93">
        <v>8.4045199999999998</v>
      </c>
      <c r="J725" s="94">
        <v>-8.581376707606827E-4</v>
      </c>
      <c r="K725" s="94">
        <f>I725/'סכום נכסי הקרן'!$C$42</f>
        <v>1.2102442539315772E-7</v>
      </c>
    </row>
    <row r="726" spans="2:11" s="140" customFormat="1">
      <c r="B726" s="86" t="s">
        <v>2964</v>
      </c>
      <c r="C726" s="83" t="s">
        <v>3156</v>
      </c>
      <c r="D726" s="96" t="s">
        <v>1976</v>
      </c>
      <c r="E726" s="96" t="s">
        <v>182</v>
      </c>
      <c r="F726" s="105">
        <v>43502</v>
      </c>
      <c r="G726" s="93">
        <v>734076</v>
      </c>
      <c r="H726" s="95">
        <v>-1.9078999999999999</v>
      </c>
      <c r="I726" s="93">
        <v>-14.00563</v>
      </c>
      <c r="J726" s="94">
        <v>1.4300351127412322E-3</v>
      </c>
      <c r="K726" s="94">
        <f>I726/'סכום נכסי הקרן'!$C$42</f>
        <v>-2.0167996780532044E-7</v>
      </c>
    </row>
    <row r="727" spans="2:11" s="140" customFormat="1">
      <c r="B727" s="86" t="s">
        <v>2964</v>
      </c>
      <c r="C727" s="83" t="s">
        <v>3157</v>
      </c>
      <c r="D727" s="96" t="s">
        <v>1976</v>
      </c>
      <c r="E727" s="96" t="s">
        <v>183</v>
      </c>
      <c r="F727" s="105">
        <v>43503</v>
      </c>
      <c r="G727" s="93">
        <v>165641</v>
      </c>
      <c r="H727" s="95">
        <v>0.66779999999999995</v>
      </c>
      <c r="I727" s="93">
        <v>1.1062100000000001</v>
      </c>
      <c r="J727" s="94">
        <v>-1.1294880287894787E-4</v>
      </c>
      <c r="K727" s="94">
        <f>I727/'סכום נכסי הקרן'!$C$42</f>
        <v>1.5929336787129428E-8</v>
      </c>
    </row>
    <row r="728" spans="2:11" s="140" customFormat="1">
      <c r="B728" s="86" t="s">
        <v>2964</v>
      </c>
      <c r="C728" s="83" t="s">
        <v>3158</v>
      </c>
      <c r="D728" s="96" t="s">
        <v>1976</v>
      </c>
      <c r="E728" s="96" t="s">
        <v>182</v>
      </c>
      <c r="F728" s="105">
        <v>43503</v>
      </c>
      <c r="G728" s="93">
        <v>16262040.289999999</v>
      </c>
      <c r="H728" s="95">
        <v>1.5163</v>
      </c>
      <c r="I728" s="93">
        <v>246.57439000000002</v>
      </c>
      <c r="J728" s="94">
        <v>-2.5176306642596628E-2</v>
      </c>
      <c r="K728" s="94">
        <f>I728/'סכום נכסי הקרן'!$C$42</f>
        <v>3.5506517762368797E-6</v>
      </c>
    </row>
    <row r="729" spans="2:11" s="140" customFormat="1">
      <c r="B729" s="86" t="s">
        <v>2964</v>
      </c>
      <c r="C729" s="83" t="s">
        <v>3159</v>
      </c>
      <c r="D729" s="96" t="s">
        <v>1976</v>
      </c>
      <c r="E729" s="96" t="s">
        <v>182</v>
      </c>
      <c r="F729" s="105">
        <v>43402</v>
      </c>
      <c r="G729" s="93">
        <v>7457361.4299999997</v>
      </c>
      <c r="H729" s="95">
        <v>2.8858999999999999</v>
      </c>
      <c r="I729" s="93">
        <v>215.21020999999999</v>
      </c>
      <c r="J729" s="94">
        <v>-2.1973888851869874E-2</v>
      </c>
      <c r="K729" s="94">
        <f>I729/'סכום נכסי הקרן'!$C$42</f>
        <v>3.0990100569682514E-6</v>
      </c>
    </row>
    <row r="730" spans="2:11" s="140" customFormat="1">
      <c r="B730" s="86" t="s">
        <v>2964</v>
      </c>
      <c r="C730" s="83" t="s">
        <v>3160</v>
      </c>
      <c r="D730" s="96" t="s">
        <v>1976</v>
      </c>
      <c r="E730" s="96" t="s">
        <v>183</v>
      </c>
      <c r="F730" s="105">
        <v>43487</v>
      </c>
      <c r="G730" s="93">
        <v>6346872.9299999997</v>
      </c>
      <c r="H730" s="95">
        <v>-0.86060000000000003</v>
      </c>
      <c r="I730" s="93">
        <v>-54.621629999999996</v>
      </c>
      <c r="J730" s="94">
        <v>5.5771035515831749E-3</v>
      </c>
      <c r="K730" s="94">
        <f>I730/'סכום נכסי הקרן'!$C$42</f>
        <v>-7.8654716566653012E-7</v>
      </c>
    </row>
    <row r="731" spans="2:11" s="140" customFormat="1">
      <c r="B731" s="86" t="s">
        <v>2964</v>
      </c>
      <c r="C731" s="83" t="s">
        <v>3161</v>
      </c>
      <c r="D731" s="96" t="s">
        <v>1976</v>
      </c>
      <c r="E731" s="96" t="s">
        <v>180</v>
      </c>
      <c r="F731" s="105">
        <v>43451</v>
      </c>
      <c r="G731" s="93">
        <v>9272153.1799999997</v>
      </c>
      <c r="H731" s="95">
        <v>3.4605000000000001</v>
      </c>
      <c r="I731" s="93">
        <v>320.85948999999999</v>
      </c>
      <c r="J731" s="94">
        <v>-3.2761135126106018E-2</v>
      </c>
      <c r="K731" s="94">
        <f>I731/'סכום נכסי הקרן'!$C$42</f>
        <v>4.6203513596483369E-6</v>
      </c>
    </row>
    <row r="732" spans="2:11" s="140" customFormat="1">
      <c r="B732" s="86" t="s">
        <v>2964</v>
      </c>
      <c r="C732" s="83" t="s">
        <v>2913</v>
      </c>
      <c r="D732" s="96" t="s">
        <v>1976</v>
      </c>
      <c r="E732" s="96" t="s">
        <v>180</v>
      </c>
      <c r="F732" s="105">
        <v>43474</v>
      </c>
      <c r="G732" s="93">
        <v>78580.72</v>
      </c>
      <c r="H732" s="95">
        <v>4.7670000000000003</v>
      </c>
      <c r="I732" s="93">
        <v>3.74593</v>
      </c>
      <c r="J732" s="94">
        <v>-3.824755780261769E-4</v>
      </c>
      <c r="K732" s="94">
        <f>I732/'סכום נכסי הקרן'!$C$42</f>
        <v>5.3941096673336649E-8</v>
      </c>
    </row>
    <row r="733" spans="2:11" s="140" customFormat="1">
      <c r="B733" s="86" t="s">
        <v>2964</v>
      </c>
      <c r="C733" s="83" t="s">
        <v>3162</v>
      </c>
      <c r="D733" s="96" t="s">
        <v>1976</v>
      </c>
      <c r="E733" s="96" t="s">
        <v>182</v>
      </c>
      <c r="F733" s="105">
        <v>43514</v>
      </c>
      <c r="G733" s="93">
        <v>20740536</v>
      </c>
      <c r="H733" s="95">
        <v>1.0458000000000001</v>
      </c>
      <c r="I733" s="93">
        <v>216.90570000000002</v>
      </c>
      <c r="J733" s="94">
        <v>-2.214700567941006E-2</v>
      </c>
      <c r="K733" s="94">
        <f>I733/'סכום נכסי הקרן'!$C$42</f>
        <v>3.1234249792969326E-6</v>
      </c>
    </row>
    <row r="734" spans="2:11" s="140" customFormat="1">
      <c r="B734" s="86" t="s">
        <v>2964</v>
      </c>
      <c r="C734" s="83" t="s">
        <v>3163</v>
      </c>
      <c r="D734" s="96" t="s">
        <v>1976</v>
      </c>
      <c r="E734" s="96" t="s">
        <v>182</v>
      </c>
      <c r="F734" s="105">
        <v>43514</v>
      </c>
      <c r="G734" s="93">
        <v>41550080</v>
      </c>
      <c r="H734" s="95">
        <v>1.1689000000000001</v>
      </c>
      <c r="I734" s="93">
        <v>485.67700000000002</v>
      </c>
      <c r="J734" s="94">
        <v>-4.958971238357885E-2</v>
      </c>
      <c r="K734" s="94">
        <f>I734/'סכום נכסי הקרן'!$C$42</f>
        <v>6.993710509543992E-6</v>
      </c>
    </row>
    <row r="735" spans="2:11" s="140" customFormat="1">
      <c r="B735" s="86" t="s">
        <v>2964</v>
      </c>
      <c r="C735" s="83" t="s">
        <v>3164</v>
      </c>
      <c r="D735" s="96" t="s">
        <v>1976</v>
      </c>
      <c r="E735" s="96" t="s">
        <v>183</v>
      </c>
      <c r="F735" s="105">
        <v>43514</v>
      </c>
      <c r="G735" s="93">
        <v>706605.6</v>
      </c>
      <c r="H735" s="95">
        <v>-0.61170000000000002</v>
      </c>
      <c r="I735" s="93">
        <v>-4.3222800000000001</v>
      </c>
      <c r="J735" s="94">
        <v>4.4132339402791401E-4</v>
      </c>
      <c r="K735" s="94">
        <f>I735/'סכום נכסי הקרן'!$C$42</f>
        <v>-6.2240491234280818E-8</v>
      </c>
    </row>
    <row r="736" spans="2:11" s="140" customFormat="1">
      <c r="B736" s="86" t="s">
        <v>2964</v>
      </c>
      <c r="C736" s="83" t="s">
        <v>3165</v>
      </c>
      <c r="D736" s="96" t="s">
        <v>1976</v>
      </c>
      <c r="E736" s="96" t="s">
        <v>180</v>
      </c>
      <c r="F736" s="105">
        <v>43515</v>
      </c>
      <c r="G736" s="93">
        <v>345042.28</v>
      </c>
      <c r="H736" s="95">
        <v>-0.37030000000000002</v>
      </c>
      <c r="I736" s="93">
        <v>-1.2778399999999999</v>
      </c>
      <c r="J736" s="94">
        <v>1.3047296469100326E-4</v>
      </c>
      <c r="K736" s="94">
        <f>I736/'סכום נכסי הקרן'!$C$42</f>
        <v>-1.8400795255932839E-8</v>
      </c>
    </row>
    <row r="737" spans="2:11" s="140" customFormat="1">
      <c r="B737" s="86" t="s">
        <v>2964</v>
      </c>
      <c r="C737" s="83" t="s">
        <v>3166</v>
      </c>
      <c r="D737" s="96" t="s">
        <v>1976</v>
      </c>
      <c r="E737" s="96" t="s">
        <v>182</v>
      </c>
      <c r="F737" s="105">
        <v>43516</v>
      </c>
      <c r="G737" s="93">
        <v>81564</v>
      </c>
      <c r="H737" s="95">
        <v>-1.3554999999999999</v>
      </c>
      <c r="I737" s="93">
        <v>-1.1056199999999998</v>
      </c>
      <c r="J737" s="94">
        <v>1.1288856133918723E-4</v>
      </c>
      <c r="K737" s="94">
        <f>I737/'סכום נכסי הקרן'!$C$42</f>
        <v>-1.5920840833644638E-8</v>
      </c>
    </row>
    <row r="738" spans="2:11" s="140" customFormat="1">
      <c r="B738" s="86" t="s">
        <v>2964</v>
      </c>
      <c r="C738" s="83" t="s">
        <v>3167</v>
      </c>
      <c r="D738" s="96" t="s">
        <v>1976</v>
      </c>
      <c r="E738" s="96" t="s">
        <v>180</v>
      </c>
      <c r="F738" s="105">
        <v>43516</v>
      </c>
      <c r="G738" s="93">
        <v>609186.03</v>
      </c>
      <c r="H738" s="95">
        <v>0.3533</v>
      </c>
      <c r="I738" s="93">
        <v>2.1520300000000003</v>
      </c>
      <c r="J738" s="94">
        <v>-2.1973152679833141E-4</v>
      </c>
      <c r="K738" s="94">
        <f>I738/'סכום נכסי הקרן'!$C$42</f>
        <v>3.0989062335366834E-8</v>
      </c>
    </row>
    <row r="739" spans="2:11" s="140" customFormat="1">
      <c r="B739" s="86" t="s">
        <v>2964</v>
      </c>
      <c r="C739" s="83" t="s">
        <v>3168</v>
      </c>
      <c r="D739" s="96" t="s">
        <v>1976</v>
      </c>
      <c r="E739" s="96" t="s">
        <v>182</v>
      </c>
      <c r="F739" s="105">
        <v>43517</v>
      </c>
      <c r="G739" s="93">
        <v>4166121.92</v>
      </c>
      <c r="H739" s="95">
        <v>1.4148000000000001</v>
      </c>
      <c r="I739" s="93">
        <v>58.942149999999998</v>
      </c>
      <c r="J739" s="94">
        <v>-6.0182472420348548E-3</v>
      </c>
      <c r="K739" s="94">
        <f>I739/'סכום נכסי הקרן'!$C$42</f>
        <v>8.487623130395682E-7</v>
      </c>
    </row>
    <row r="740" spans="2:11" s="140" customFormat="1">
      <c r="B740" s="86" t="s">
        <v>2964</v>
      </c>
      <c r="C740" s="83" t="s">
        <v>3169</v>
      </c>
      <c r="D740" s="96" t="s">
        <v>1976</v>
      </c>
      <c r="E740" s="96" t="s">
        <v>182</v>
      </c>
      <c r="F740" s="105">
        <v>43517</v>
      </c>
      <c r="G740" s="93">
        <v>458273.41</v>
      </c>
      <c r="H740" s="95">
        <v>1.4148000000000001</v>
      </c>
      <c r="I740" s="93">
        <v>6.4836400000000003</v>
      </c>
      <c r="J740" s="94">
        <v>-6.6200755398890037E-4</v>
      </c>
      <c r="K740" s="94">
        <f>I740/'סכום נכסי הקרן'!$C$42</f>
        <v>9.336390483407657E-8</v>
      </c>
    </row>
    <row r="741" spans="2:11" s="140" customFormat="1">
      <c r="B741" s="86" t="s">
        <v>2964</v>
      </c>
      <c r="C741" s="83" t="s">
        <v>3170</v>
      </c>
      <c r="D741" s="96" t="s">
        <v>1976</v>
      </c>
      <c r="E741" s="96" t="s">
        <v>182</v>
      </c>
      <c r="F741" s="105">
        <v>43517</v>
      </c>
      <c r="G741" s="93">
        <v>437442.8</v>
      </c>
      <c r="H741" s="95">
        <v>1.4148000000000001</v>
      </c>
      <c r="I741" s="93">
        <v>6.18893</v>
      </c>
      <c r="J741" s="94">
        <v>-6.3191639435695459E-4</v>
      </c>
      <c r="K741" s="94">
        <f>I741/'סכום נכסי הקרן'!$C$42</f>
        <v>8.9120104068819601E-8</v>
      </c>
    </row>
    <row r="742" spans="2:11" s="140" customFormat="1">
      <c r="B742" s="86" t="s">
        <v>2964</v>
      </c>
      <c r="C742" s="83" t="s">
        <v>3171</v>
      </c>
      <c r="D742" s="96" t="s">
        <v>1976</v>
      </c>
      <c r="E742" s="96" t="s">
        <v>182</v>
      </c>
      <c r="F742" s="105">
        <v>43517</v>
      </c>
      <c r="G742" s="93">
        <v>18539242.539999999</v>
      </c>
      <c r="H742" s="95">
        <v>1.4148000000000001</v>
      </c>
      <c r="I742" s="93">
        <v>262.29257000000001</v>
      </c>
      <c r="J742" s="94">
        <v>-2.6781200482315866E-2</v>
      </c>
      <c r="K742" s="94">
        <f>I742/'סכום נכסי הקרן'!$C$42</f>
        <v>3.7769923290258815E-6</v>
      </c>
    </row>
    <row r="743" spans="2:11" s="140" customFormat="1">
      <c r="B743" s="86" t="s">
        <v>2964</v>
      </c>
      <c r="C743" s="83" t="s">
        <v>3172</v>
      </c>
      <c r="D743" s="96" t="s">
        <v>1976</v>
      </c>
      <c r="E743" s="96" t="s">
        <v>182</v>
      </c>
      <c r="F743" s="105">
        <v>43517</v>
      </c>
      <c r="G743" s="93">
        <v>854054.99</v>
      </c>
      <c r="H743" s="95">
        <v>1.4148000000000001</v>
      </c>
      <c r="I743" s="93">
        <v>12.08314</v>
      </c>
      <c r="J743" s="94">
        <v>-1.2337406080389166E-3</v>
      </c>
      <c r="K743" s="94">
        <f>I743/'סכום נכסי הקרן'!$C$42</f>
        <v>1.7399626337317063E-7</v>
      </c>
    </row>
    <row r="744" spans="2:11" s="140" customFormat="1">
      <c r="B744" s="86" t="s">
        <v>2964</v>
      </c>
      <c r="C744" s="83" t="s">
        <v>3173</v>
      </c>
      <c r="D744" s="96" t="s">
        <v>1976</v>
      </c>
      <c r="E744" s="96" t="s">
        <v>182</v>
      </c>
      <c r="F744" s="105">
        <v>43517</v>
      </c>
      <c r="G744" s="93">
        <v>416612.19</v>
      </c>
      <c r="H744" s="95">
        <v>1.4148000000000001</v>
      </c>
      <c r="I744" s="93">
        <v>5.8942200000000007</v>
      </c>
      <c r="J744" s="94">
        <v>-6.0182523472500891E-4</v>
      </c>
      <c r="K744" s="94">
        <f>I744/'סכום נכסי הקרן'!$C$42</f>
        <v>8.4876303303562631E-8</v>
      </c>
    </row>
    <row r="745" spans="2:11" s="140" customFormat="1">
      <c r="B745" s="86" t="s">
        <v>2964</v>
      </c>
      <c r="C745" s="83" t="s">
        <v>3174</v>
      </c>
      <c r="D745" s="96" t="s">
        <v>1976</v>
      </c>
      <c r="E745" s="96" t="s">
        <v>182</v>
      </c>
      <c r="F745" s="105">
        <v>43521</v>
      </c>
      <c r="G745" s="93">
        <v>249823.49</v>
      </c>
      <c r="H745" s="95">
        <v>1.3584000000000001</v>
      </c>
      <c r="I745" s="93">
        <v>3.3935999999999997</v>
      </c>
      <c r="J745" s="94">
        <v>-3.4650116835862758E-4</v>
      </c>
      <c r="K745" s="94">
        <f>I745/'סכום נכסי הקרן'!$C$42</f>
        <v>4.8867572450802668E-8</v>
      </c>
    </row>
    <row r="746" spans="2:11" s="140" customFormat="1">
      <c r="B746" s="86" t="s">
        <v>2964</v>
      </c>
      <c r="C746" s="83" t="s">
        <v>3175</v>
      </c>
      <c r="D746" s="96" t="s">
        <v>1976</v>
      </c>
      <c r="E746" s="96" t="s">
        <v>182</v>
      </c>
      <c r="F746" s="105">
        <v>43521</v>
      </c>
      <c r="G746" s="93">
        <v>2573627.94</v>
      </c>
      <c r="H746" s="95">
        <v>1.3559000000000001</v>
      </c>
      <c r="I746" s="93">
        <v>34.896380000000001</v>
      </c>
      <c r="J746" s="94">
        <v>-3.5630706157138868E-3</v>
      </c>
      <c r="K746" s="94">
        <f>I746/'סכום נכסי הקרן'!$C$42</f>
        <v>5.0250512079229768E-7</v>
      </c>
    </row>
    <row r="747" spans="2:11" s="140" customFormat="1">
      <c r="B747" s="86" t="s">
        <v>2964</v>
      </c>
      <c r="C747" s="83" t="s">
        <v>3176</v>
      </c>
      <c r="D747" s="96" t="s">
        <v>1976</v>
      </c>
      <c r="E747" s="96" t="s">
        <v>182</v>
      </c>
      <c r="F747" s="105">
        <v>43521</v>
      </c>
      <c r="G747" s="93">
        <v>78869243.200000003</v>
      </c>
      <c r="H747" s="95">
        <v>1.3559000000000001</v>
      </c>
      <c r="I747" s="93">
        <v>1069.40525</v>
      </c>
      <c r="J747" s="94">
        <v>-0.10919087947131373</v>
      </c>
      <c r="K747" s="94">
        <f>I747/'סכום נכסי הקרן'!$C$42</f>
        <v>1.539935128879177E-5</v>
      </c>
    </row>
    <row r="748" spans="2:11" s="140" customFormat="1">
      <c r="B748" s="86" t="s">
        <v>2964</v>
      </c>
      <c r="C748" s="83" t="s">
        <v>3177</v>
      </c>
      <c r="D748" s="96" t="s">
        <v>1976</v>
      </c>
      <c r="E748" s="96" t="s">
        <v>180</v>
      </c>
      <c r="F748" s="105">
        <v>43522</v>
      </c>
      <c r="G748" s="93">
        <v>13112000</v>
      </c>
      <c r="H748" s="95">
        <v>-0.33939999999999998</v>
      </c>
      <c r="I748" s="93">
        <v>-44.502660000000006</v>
      </c>
      <c r="J748" s="94">
        <v>4.5439131556655951E-3</v>
      </c>
      <c r="K748" s="94">
        <f>I748/'סכום נכסי הקרן'!$C$42</f>
        <v>-6.4083479543948556E-7</v>
      </c>
    </row>
    <row r="749" spans="2:11" s="140" customFormat="1">
      <c r="B749" s="86" t="s">
        <v>2964</v>
      </c>
      <c r="C749" s="83" t="s">
        <v>3178</v>
      </c>
      <c r="D749" s="96" t="s">
        <v>1976</v>
      </c>
      <c r="E749" s="96" t="s">
        <v>180</v>
      </c>
      <c r="F749" s="105">
        <v>43522</v>
      </c>
      <c r="G749" s="93">
        <v>8146356</v>
      </c>
      <c r="H749" s="95">
        <v>-5.8200000000000002E-2</v>
      </c>
      <c r="I749" s="93">
        <v>-4.7433199999999998</v>
      </c>
      <c r="J749" s="94">
        <v>4.8431339046995682E-4</v>
      </c>
      <c r="K749" s="94">
        <f>I749/'סכום נכסי הקרן'!$C$42</f>
        <v>-6.8303434039763471E-8</v>
      </c>
    </row>
    <row r="750" spans="2:11" s="140" customFormat="1">
      <c r="B750" s="86" t="s">
        <v>2964</v>
      </c>
      <c r="C750" s="83" t="s">
        <v>3179</v>
      </c>
      <c r="D750" s="96" t="s">
        <v>1976</v>
      </c>
      <c r="E750" s="96" t="s">
        <v>180</v>
      </c>
      <c r="F750" s="105">
        <v>43522</v>
      </c>
      <c r="G750" s="93">
        <v>23844.9</v>
      </c>
      <c r="H750" s="95">
        <v>-5.8200000000000002E-2</v>
      </c>
      <c r="I750" s="93">
        <v>-1.388E-2</v>
      </c>
      <c r="J750" s="94">
        <v>1.4172077489444105E-6</v>
      </c>
      <c r="K750" s="94">
        <f>I750/'סכום נכסי הקרן'!$C$42</f>
        <v>-1.9987090570990721E-10</v>
      </c>
    </row>
    <row r="751" spans="2:11" s="140" customFormat="1">
      <c r="B751" s="86" t="s">
        <v>2964</v>
      </c>
      <c r="C751" s="83" t="s">
        <v>3180</v>
      </c>
      <c r="D751" s="96" t="s">
        <v>1976</v>
      </c>
      <c r="E751" s="96" t="s">
        <v>180</v>
      </c>
      <c r="F751" s="105">
        <v>43522</v>
      </c>
      <c r="G751" s="93">
        <v>41435.4</v>
      </c>
      <c r="H751" s="95">
        <v>-8.0600000000000005E-2</v>
      </c>
      <c r="I751" s="93">
        <v>-3.338E-2</v>
      </c>
      <c r="J751" s="94">
        <v>3.4082416901847566E-6</v>
      </c>
      <c r="K751" s="94">
        <f>I751/'סכום נכסי הקרן'!$C$42</f>
        <v>-4.8066936834270191E-10</v>
      </c>
    </row>
    <row r="752" spans="2:11" s="140" customFormat="1">
      <c r="B752" s="86" t="s">
        <v>2964</v>
      </c>
      <c r="C752" s="83" t="s">
        <v>3181</v>
      </c>
      <c r="D752" s="96" t="s">
        <v>1976</v>
      </c>
      <c r="E752" s="96" t="s">
        <v>180</v>
      </c>
      <c r="F752" s="105">
        <v>43524</v>
      </c>
      <c r="G752" s="93">
        <v>1755269.15</v>
      </c>
      <c r="H752" s="95">
        <v>0.311</v>
      </c>
      <c r="I752" s="93">
        <v>5.4588799999999997</v>
      </c>
      <c r="J752" s="94">
        <v>-5.5737514672605636E-4</v>
      </c>
      <c r="K752" s="94">
        <f>I752/'סכום נכסי הקרן'!$C$42</f>
        <v>7.8607441625482581E-8</v>
      </c>
    </row>
    <row r="753" spans="2:11" s="140" customFormat="1">
      <c r="B753" s="86" t="s">
        <v>2964</v>
      </c>
      <c r="C753" s="83" t="s">
        <v>3182</v>
      </c>
      <c r="D753" s="96" t="s">
        <v>1976</v>
      </c>
      <c r="E753" s="96" t="s">
        <v>180</v>
      </c>
      <c r="F753" s="105">
        <v>43524</v>
      </c>
      <c r="G753" s="93">
        <v>165689.66</v>
      </c>
      <c r="H753" s="95">
        <v>1.8848</v>
      </c>
      <c r="I753" s="93">
        <v>3.1229499999999999</v>
      </c>
      <c r="J753" s="94">
        <v>-3.1886663829725837E-4</v>
      </c>
      <c r="K753" s="94">
        <f>I753/'סכום נכסי הקרן'!$C$42</f>
        <v>4.4970233788671083E-8</v>
      </c>
    </row>
    <row r="754" spans="2:11" s="140" customFormat="1">
      <c r="B754" s="86" t="s">
        <v>2964</v>
      </c>
      <c r="C754" s="83" t="s">
        <v>3183</v>
      </c>
      <c r="D754" s="96" t="s">
        <v>1976</v>
      </c>
      <c r="E754" s="96" t="s">
        <v>180</v>
      </c>
      <c r="F754" s="105">
        <v>43524</v>
      </c>
      <c r="G754" s="93">
        <v>4653740.84</v>
      </c>
      <c r="H754" s="95">
        <v>0.311</v>
      </c>
      <c r="I754" s="93">
        <v>14.473090000000001</v>
      </c>
      <c r="J754" s="94">
        <v>-1.477764791006474E-3</v>
      </c>
      <c r="K754" s="94">
        <f>I754/'סכום נכסי הקרן'!$C$42</f>
        <v>2.0841135495108077E-7</v>
      </c>
    </row>
    <row r="755" spans="2:11" s="140" customFormat="1">
      <c r="B755" s="86" t="s">
        <v>2964</v>
      </c>
      <c r="C755" s="83" t="s">
        <v>3184</v>
      </c>
      <c r="D755" s="96" t="s">
        <v>1976</v>
      </c>
      <c r="E755" s="96" t="s">
        <v>180</v>
      </c>
      <c r="F755" s="105">
        <v>43524</v>
      </c>
      <c r="G755" s="93">
        <v>22193947.989999998</v>
      </c>
      <c r="H755" s="95">
        <v>0.311</v>
      </c>
      <c r="I755" s="93">
        <v>69.02297999999999</v>
      </c>
      <c r="J755" s="94">
        <v>-7.0475433797719776E-3</v>
      </c>
      <c r="K755" s="94">
        <f>I755/'סכום נכסי הקרן'!$C$42</f>
        <v>9.9392547027354525E-7</v>
      </c>
    </row>
    <row r="756" spans="2:11" s="140" customFormat="1">
      <c r="B756" s="86" t="s">
        <v>2964</v>
      </c>
      <c r="C756" s="83" t="s">
        <v>3185</v>
      </c>
      <c r="D756" s="96" t="s">
        <v>1976</v>
      </c>
      <c r="E756" s="96" t="s">
        <v>180</v>
      </c>
      <c r="F756" s="105">
        <v>43524</v>
      </c>
      <c r="G756" s="93">
        <v>7511596.1299999999</v>
      </c>
      <c r="H756" s="95">
        <v>0.33</v>
      </c>
      <c r="I756" s="93">
        <v>24.784680000000002</v>
      </c>
      <c r="J756" s="94">
        <v>-2.5306225180913222E-3</v>
      </c>
      <c r="K756" s="94">
        <f>I756/'סכום נכסי הקרן'!$C$42</f>
        <v>3.5689743799209099E-7</v>
      </c>
    </row>
    <row r="757" spans="2:11" s="140" customFormat="1">
      <c r="B757" s="86" t="s">
        <v>2964</v>
      </c>
      <c r="C757" s="83" t="s">
        <v>3186</v>
      </c>
      <c r="D757" s="96" t="s">
        <v>1976</v>
      </c>
      <c r="E757" s="96" t="s">
        <v>180</v>
      </c>
      <c r="F757" s="105">
        <v>43524</v>
      </c>
      <c r="G757" s="93">
        <v>9505547.1699999999</v>
      </c>
      <c r="H757" s="95">
        <v>0.311</v>
      </c>
      <c r="I757" s="93">
        <v>29.562159999999999</v>
      </c>
      <c r="J757" s="94">
        <v>-3.018423791609113E-3</v>
      </c>
      <c r="K757" s="94">
        <f>I757/'סכום נכסי הקרן'!$C$42</f>
        <v>4.2569277333870243E-7</v>
      </c>
    </row>
    <row r="758" spans="2:11" s="140" customFormat="1">
      <c r="B758" s="86" t="s">
        <v>2964</v>
      </c>
      <c r="C758" s="83" t="s">
        <v>3187</v>
      </c>
      <c r="D758" s="96" t="s">
        <v>1976</v>
      </c>
      <c r="E758" s="96" t="s">
        <v>180</v>
      </c>
      <c r="F758" s="105">
        <v>43524</v>
      </c>
      <c r="G758" s="93">
        <v>740534.36</v>
      </c>
      <c r="H758" s="95">
        <v>0.311</v>
      </c>
      <c r="I758" s="93">
        <v>2.3030500000000003</v>
      </c>
      <c r="J758" s="94">
        <v>-2.351513188909528E-4</v>
      </c>
      <c r="K758" s="94">
        <f>I758/'סכום נכסי הקרן'!$C$42</f>
        <v>3.3163738429049122E-8</v>
      </c>
    </row>
    <row r="759" spans="2:11" s="140" customFormat="1">
      <c r="B759" s="86" t="s">
        <v>2964</v>
      </c>
      <c r="C759" s="83" t="s">
        <v>3188</v>
      </c>
      <c r="D759" s="96" t="s">
        <v>1976</v>
      </c>
      <c r="E759" s="96" t="s">
        <v>182</v>
      </c>
      <c r="F759" s="105">
        <v>43529</v>
      </c>
      <c r="G759" s="93">
        <v>29079.97</v>
      </c>
      <c r="H759" s="95">
        <v>1.0789</v>
      </c>
      <c r="I759" s="93">
        <v>0.31373000000000001</v>
      </c>
      <c r="J759" s="94">
        <v>-3.2033183506940197E-5</v>
      </c>
      <c r="K759" s="94">
        <f>I759/'סכום נכסי הקרן'!$C$42</f>
        <v>4.5176872657326501E-9</v>
      </c>
    </row>
    <row r="760" spans="2:11" s="140" customFormat="1">
      <c r="B760" s="86" t="s">
        <v>2964</v>
      </c>
      <c r="C760" s="83" t="s">
        <v>3189</v>
      </c>
      <c r="D760" s="96" t="s">
        <v>1976</v>
      </c>
      <c r="E760" s="96" t="s">
        <v>182</v>
      </c>
      <c r="F760" s="105">
        <v>43529</v>
      </c>
      <c r="G760" s="93">
        <v>1316857.44</v>
      </c>
      <c r="H760" s="95">
        <v>1.0955999999999999</v>
      </c>
      <c r="I760" s="93">
        <v>14.42769</v>
      </c>
      <c r="J760" s="94">
        <v>-1.4731292555740477E-3</v>
      </c>
      <c r="K760" s="94">
        <f>I760/'סכום נכסי הקרן'!$C$42</f>
        <v>2.0775759853038696E-7</v>
      </c>
    </row>
    <row r="761" spans="2:11" s="140" customFormat="1">
      <c r="B761" s="86" t="s">
        <v>2964</v>
      </c>
      <c r="C761" s="83" t="s">
        <v>3190</v>
      </c>
      <c r="D761" s="96" t="s">
        <v>1976</v>
      </c>
      <c r="E761" s="96" t="s">
        <v>182</v>
      </c>
      <c r="F761" s="105">
        <v>43529</v>
      </c>
      <c r="G761" s="93">
        <v>33211310.18</v>
      </c>
      <c r="H761" s="95">
        <v>1.0955999999999999</v>
      </c>
      <c r="I761" s="93">
        <v>363.86822999999998</v>
      </c>
      <c r="J761" s="94">
        <v>-3.7152512618925576E-2</v>
      </c>
      <c r="K761" s="94">
        <f>I761/'סכום נכסי הקרן'!$C$42</f>
        <v>5.2396738248674946E-6</v>
      </c>
    </row>
    <row r="762" spans="2:11" s="140" customFormat="1">
      <c r="B762" s="86" t="s">
        <v>2964</v>
      </c>
      <c r="C762" s="83" t="s">
        <v>3191</v>
      </c>
      <c r="D762" s="96" t="s">
        <v>1976</v>
      </c>
      <c r="E762" s="96" t="s">
        <v>182</v>
      </c>
      <c r="F762" s="105">
        <v>43529</v>
      </c>
      <c r="G762" s="93">
        <v>807506.92</v>
      </c>
      <c r="H762" s="95">
        <v>1.0955999999999999</v>
      </c>
      <c r="I762" s="93">
        <v>8.8471700000000002</v>
      </c>
      <c r="J762" s="94">
        <v>-9.0333414122683859E-4</v>
      </c>
      <c r="K762" s="94">
        <f>I762/'סכום נכסי הקרן'!$C$42</f>
        <v>1.2739855049492217E-7</v>
      </c>
    </row>
    <row r="763" spans="2:11" s="140" customFormat="1">
      <c r="B763" s="86" t="s">
        <v>2964</v>
      </c>
      <c r="C763" s="83" t="s">
        <v>3192</v>
      </c>
      <c r="D763" s="96" t="s">
        <v>1976</v>
      </c>
      <c r="E763" s="96" t="s">
        <v>182</v>
      </c>
      <c r="F763" s="105">
        <v>43529</v>
      </c>
      <c r="G763" s="93">
        <v>4989978.6500000004</v>
      </c>
      <c r="H763" s="95">
        <v>1.0955999999999999</v>
      </c>
      <c r="I763" s="93">
        <v>54.670970000000004</v>
      </c>
      <c r="J763" s="94">
        <v>-5.5821413779760373E-3</v>
      </c>
      <c r="K763" s="94">
        <f>I763/'סכום נכסי הקרן'!$C$42</f>
        <v>7.8725765777659696E-7</v>
      </c>
    </row>
    <row r="764" spans="2:11" s="140" customFormat="1">
      <c r="B764" s="86" t="s">
        <v>2964</v>
      </c>
      <c r="C764" s="83" t="s">
        <v>3193</v>
      </c>
      <c r="D764" s="96" t="s">
        <v>1976</v>
      </c>
      <c r="E764" s="96" t="s">
        <v>182</v>
      </c>
      <c r="F764" s="105">
        <v>43529</v>
      </c>
      <c r="G764" s="93">
        <v>3987841.86</v>
      </c>
      <c r="H764" s="95">
        <v>1.0955999999999999</v>
      </c>
      <c r="I764" s="93">
        <v>43.691410000000005</v>
      </c>
      <c r="J764" s="94">
        <v>-4.4610810384947634E-3</v>
      </c>
      <c r="K764" s="94">
        <f>I764/'סכום נכסי הקרן'!$C$42</f>
        <v>6.291528593979033E-7</v>
      </c>
    </row>
    <row r="765" spans="2:11" s="140" customFormat="1">
      <c r="B765" s="86" t="s">
        <v>2964</v>
      </c>
      <c r="C765" s="83" t="s">
        <v>3194</v>
      </c>
      <c r="D765" s="96" t="s">
        <v>1976</v>
      </c>
      <c r="E765" s="96" t="s">
        <v>182</v>
      </c>
      <c r="F765" s="105">
        <v>43529</v>
      </c>
      <c r="G765" s="93">
        <v>82821222.400000006</v>
      </c>
      <c r="H765" s="95">
        <v>1.0955999999999999</v>
      </c>
      <c r="I765" s="93">
        <v>907.40206999999998</v>
      </c>
      <c r="J765" s="94">
        <v>-9.2649657421628118E-2</v>
      </c>
      <c r="K765" s="94">
        <f>I765/'סכום נכסי הקרן'!$C$42</f>
        <v>1.3066518269016182E-5</v>
      </c>
    </row>
    <row r="766" spans="2:11" s="140" customFormat="1">
      <c r="B766" s="86" t="s">
        <v>2964</v>
      </c>
      <c r="C766" s="83" t="s">
        <v>3195</v>
      </c>
      <c r="D766" s="96" t="s">
        <v>1976</v>
      </c>
      <c r="E766" s="96" t="s">
        <v>182</v>
      </c>
      <c r="F766" s="105">
        <v>43529</v>
      </c>
      <c r="G766" s="93">
        <v>931738.75</v>
      </c>
      <c r="H766" s="95">
        <v>1.0955999999999999</v>
      </c>
      <c r="I766" s="93">
        <v>10.208270000000001</v>
      </c>
      <c r="J766" s="94">
        <v>-1.0423083103254149E-3</v>
      </c>
      <c r="K766" s="94">
        <f>I766/'סכום נכסי הקרן'!$C$42</f>
        <v>1.4699828318669125E-7</v>
      </c>
    </row>
    <row r="767" spans="2:11" s="140" customFormat="1">
      <c r="B767" s="86" t="s">
        <v>2964</v>
      </c>
      <c r="C767" s="83" t="s">
        <v>3196</v>
      </c>
      <c r="D767" s="96" t="s">
        <v>1976</v>
      </c>
      <c r="E767" s="96" t="s">
        <v>182</v>
      </c>
      <c r="F767" s="105">
        <v>43529</v>
      </c>
      <c r="G767" s="93">
        <v>154032611.52000001</v>
      </c>
      <c r="H767" s="95">
        <v>1.0861000000000001</v>
      </c>
      <c r="I767" s="93">
        <v>1672.9610700000001</v>
      </c>
      <c r="J767" s="94">
        <v>-0.17081652680737264</v>
      </c>
      <c r="K767" s="94">
        <f>I767/'סכום נכסי הקרן'!$C$42</f>
        <v>2.4090507512846935E-5</v>
      </c>
    </row>
    <row r="768" spans="2:11" s="140" customFormat="1">
      <c r="B768" s="86" t="s">
        <v>2964</v>
      </c>
      <c r="C768" s="83" t="s">
        <v>3197</v>
      </c>
      <c r="D768" s="96" t="s">
        <v>1976</v>
      </c>
      <c r="E768" s="96" t="s">
        <v>182</v>
      </c>
      <c r="F768" s="105">
        <v>43530</v>
      </c>
      <c r="G768" s="93">
        <v>828575.42</v>
      </c>
      <c r="H768" s="95">
        <v>0.92159999999999997</v>
      </c>
      <c r="I768" s="93">
        <v>7.6361699999999999</v>
      </c>
      <c r="J768" s="94">
        <v>-7.7968582826057917E-4</v>
      </c>
      <c r="K768" s="94">
        <f>I768/'סכום נכסי הקרן'!$C$42</f>
        <v>1.0996024596936759E-7</v>
      </c>
    </row>
    <row r="769" spans="2:11" s="140" customFormat="1">
      <c r="B769" s="86" t="s">
        <v>2964</v>
      </c>
      <c r="C769" s="83" t="s">
        <v>3198</v>
      </c>
      <c r="D769" s="96" t="s">
        <v>1976</v>
      </c>
      <c r="E769" s="96" t="s">
        <v>182</v>
      </c>
      <c r="F769" s="105">
        <v>43530</v>
      </c>
      <c r="G769" s="93">
        <v>393573.33</v>
      </c>
      <c r="H769" s="95">
        <v>0.92159999999999997</v>
      </c>
      <c r="I769" s="93">
        <v>3.6271799999999996</v>
      </c>
      <c r="J769" s="94">
        <v>-3.7035069184554654E-4</v>
      </c>
      <c r="K769" s="94">
        <f>I769/'סכום נכסי הקרן'!$C$42</f>
        <v>5.2231106035508727E-8</v>
      </c>
    </row>
    <row r="770" spans="2:11" s="140" customFormat="1">
      <c r="B770" s="86" t="s">
        <v>2964</v>
      </c>
      <c r="C770" s="83" t="s">
        <v>3199</v>
      </c>
      <c r="D770" s="96" t="s">
        <v>1976</v>
      </c>
      <c r="E770" s="96" t="s">
        <v>182</v>
      </c>
      <c r="F770" s="105">
        <v>43530</v>
      </c>
      <c r="G770" s="93">
        <v>2320011.19</v>
      </c>
      <c r="H770" s="95">
        <v>0.92159999999999997</v>
      </c>
      <c r="I770" s="93">
        <v>21.381270000000001</v>
      </c>
      <c r="J770" s="94">
        <v>-2.1831197065037937E-3</v>
      </c>
      <c r="K770" s="94">
        <f>I770/'סכום נכסי הקרן'!$C$42</f>
        <v>3.0788860231470228E-7</v>
      </c>
    </row>
    <row r="771" spans="2:11" s="140" customFormat="1">
      <c r="B771" s="86" t="s">
        <v>2964</v>
      </c>
      <c r="C771" s="83" t="s">
        <v>3200</v>
      </c>
      <c r="D771" s="96" t="s">
        <v>1976</v>
      </c>
      <c r="E771" s="96" t="s">
        <v>182</v>
      </c>
      <c r="F771" s="105">
        <v>43530</v>
      </c>
      <c r="G771" s="93">
        <v>2278582.42</v>
      </c>
      <c r="H771" s="95">
        <v>0.92159999999999997</v>
      </c>
      <c r="I771" s="93">
        <v>20.999459999999999</v>
      </c>
      <c r="J771" s="94">
        <v>-2.1441352619343077E-3</v>
      </c>
      <c r="K771" s="94">
        <f>I771/'סכום נכסי הקרן'!$C$42</f>
        <v>3.0239056841635216E-7</v>
      </c>
    </row>
    <row r="772" spans="2:11" s="140" customFormat="1">
      <c r="B772" s="86" t="s">
        <v>2964</v>
      </c>
      <c r="C772" s="83" t="s">
        <v>3082</v>
      </c>
      <c r="D772" s="96" t="s">
        <v>1976</v>
      </c>
      <c r="E772" s="96" t="s">
        <v>182</v>
      </c>
      <c r="F772" s="105">
        <v>43530</v>
      </c>
      <c r="G772" s="93">
        <v>892171.02</v>
      </c>
      <c r="H772" s="95">
        <v>0.96879999999999999</v>
      </c>
      <c r="I772" s="93">
        <v>8.64344</v>
      </c>
      <c r="J772" s="94">
        <v>-8.8253243123458754E-4</v>
      </c>
      <c r="K772" s="94">
        <f>I772/'סכום נכסי הקרן'!$C$42</f>
        <v>1.2446485455686169E-7</v>
      </c>
    </row>
    <row r="773" spans="2:11" s="140" customFormat="1">
      <c r="B773" s="86" t="s">
        <v>2964</v>
      </c>
      <c r="C773" s="83" t="s">
        <v>3201</v>
      </c>
      <c r="D773" s="96" t="s">
        <v>1976</v>
      </c>
      <c r="E773" s="96" t="s">
        <v>182</v>
      </c>
      <c r="F773" s="105">
        <v>43535</v>
      </c>
      <c r="G773" s="93">
        <v>288320.87</v>
      </c>
      <c r="H773" s="95">
        <v>0.29089999999999999</v>
      </c>
      <c r="I773" s="93">
        <v>0.83883000000000008</v>
      </c>
      <c r="J773" s="94">
        <v>-8.5648153893878954E-5</v>
      </c>
      <c r="K773" s="94">
        <f>I773/'סכום נכסי הקרן'!$C$42</f>
        <v>1.2079085867193189E-8</v>
      </c>
    </row>
    <row r="774" spans="2:11" s="140" customFormat="1">
      <c r="B774" s="86" t="s">
        <v>2964</v>
      </c>
      <c r="C774" s="83" t="s">
        <v>3202</v>
      </c>
      <c r="D774" s="96" t="s">
        <v>1976</v>
      </c>
      <c r="E774" s="96" t="s">
        <v>183</v>
      </c>
      <c r="F774" s="105">
        <v>43536</v>
      </c>
      <c r="G774" s="93">
        <v>331282</v>
      </c>
      <c r="H774" s="95">
        <v>-0.63370000000000004</v>
      </c>
      <c r="I774" s="93">
        <v>-2.0994899999999999</v>
      </c>
      <c r="J774" s="94">
        <v>2.1436696663049712E-4</v>
      </c>
      <c r="K774" s="94">
        <f>I774/'סכום נכסי הקרן'!$C$42</f>
        <v>-3.0232490477585955E-8</v>
      </c>
    </row>
    <row r="775" spans="2:11" s="140" customFormat="1">
      <c r="B775" s="86" t="s">
        <v>2964</v>
      </c>
      <c r="C775" s="83" t="s">
        <v>3203</v>
      </c>
      <c r="D775" s="96" t="s">
        <v>1976</v>
      </c>
      <c r="E775" s="96" t="s">
        <v>183</v>
      </c>
      <c r="F775" s="105">
        <v>43536</v>
      </c>
      <c r="G775" s="93">
        <v>37860800</v>
      </c>
      <c r="H775" s="95">
        <v>-0.90110000000000001</v>
      </c>
      <c r="I775" s="93">
        <v>-341.15019999999998</v>
      </c>
      <c r="J775" s="94">
        <v>3.4832903962099093E-2</v>
      </c>
      <c r="K775" s="94">
        <f>I775/'סכום נכסי הקרן'!$C$42</f>
        <v>-4.9125359839420732E-6</v>
      </c>
    </row>
    <row r="776" spans="2:11" s="140" customFormat="1">
      <c r="B776" s="86" t="s">
        <v>2964</v>
      </c>
      <c r="C776" s="83" t="s">
        <v>3204</v>
      </c>
      <c r="D776" s="96" t="s">
        <v>1976</v>
      </c>
      <c r="E776" s="96" t="s">
        <v>183</v>
      </c>
      <c r="F776" s="105">
        <v>43536</v>
      </c>
      <c r="G776" s="93">
        <v>165641</v>
      </c>
      <c r="H776" s="95">
        <v>-0.63560000000000005</v>
      </c>
      <c r="I776" s="93">
        <v>-1.05287</v>
      </c>
      <c r="J776" s="94">
        <v>1.0750255926737041E-4</v>
      </c>
      <c r="K776" s="94">
        <f>I776/'סכום נכסי הקרן'!$C$42</f>
        <v>-1.5161244992420029E-8</v>
      </c>
    </row>
    <row r="777" spans="2:11" s="140" customFormat="1">
      <c r="B777" s="86" t="s">
        <v>2964</v>
      </c>
      <c r="C777" s="83" t="s">
        <v>3205</v>
      </c>
      <c r="D777" s="96" t="s">
        <v>1976</v>
      </c>
      <c r="E777" s="96" t="s">
        <v>182</v>
      </c>
      <c r="F777" s="105">
        <v>43536</v>
      </c>
      <c r="G777" s="93">
        <v>2732394</v>
      </c>
      <c r="H777" s="95">
        <v>-0.56140000000000001</v>
      </c>
      <c r="I777" s="93">
        <v>-15.33948</v>
      </c>
      <c r="J777" s="94">
        <v>1.5662269395373058E-3</v>
      </c>
      <c r="K777" s="94">
        <f>I777/'סכום נכסי הקרן'!$C$42</f>
        <v>-2.2088730264546163E-7</v>
      </c>
    </row>
    <row r="778" spans="2:11" s="140" customFormat="1">
      <c r="B778" s="86" t="s">
        <v>2964</v>
      </c>
      <c r="C778" s="83" t="s">
        <v>3206</v>
      </c>
      <c r="D778" s="96" t="s">
        <v>1976</v>
      </c>
      <c r="E778" s="96" t="s">
        <v>183</v>
      </c>
      <c r="F778" s="105">
        <v>43536</v>
      </c>
      <c r="G778" s="93">
        <v>1365385.39</v>
      </c>
      <c r="H778" s="95">
        <v>0.76749999999999996</v>
      </c>
      <c r="I778" s="93">
        <v>10.479299999999999</v>
      </c>
      <c r="J778" s="94">
        <v>-1.0699816400225619E-3</v>
      </c>
      <c r="K778" s="94">
        <f>I778/'סכום נכסי הקרן'!$C$42</f>
        <v>1.5090109381886386E-7</v>
      </c>
    </row>
    <row r="779" spans="2:11" s="140" customFormat="1">
      <c r="B779" s="86" t="s">
        <v>2964</v>
      </c>
      <c r="C779" s="83" t="s">
        <v>3207</v>
      </c>
      <c r="D779" s="96" t="s">
        <v>1976</v>
      </c>
      <c r="E779" s="96" t="s">
        <v>182</v>
      </c>
      <c r="F779" s="105">
        <v>43536</v>
      </c>
      <c r="G779" s="93">
        <v>489384</v>
      </c>
      <c r="H779" s="95">
        <v>-0.56140000000000001</v>
      </c>
      <c r="I779" s="93">
        <v>-2.7473700000000001</v>
      </c>
      <c r="J779" s="94">
        <v>2.8051830354592256E-4</v>
      </c>
      <c r="K779" s="94">
        <f>I779/'סכום נכסי הקרן'!$C$42</f>
        <v>-3.9561911399151857E-8</v>
      </c>
    </row>
    <row r="780" spans="2:11" s="140" customFormat="1">
      <c r="B780" s="86" t="s">
        <v>2964</v>
      </c>
      <c r="C780" s="83" t="s">
        <v>3208</v>
      </c>
      <c r="D780" s="96" t="s">
        <v>1976</v>
      </c>
      <c r="E780" s="96" t="s">
        <v>182</v>
      </c>
      <c r="F780" s="105">
        <v>43536</v>
      </c>
      <c r="G780" s="93">
        <v>713685</v>
      </c>
      <c r="H780" s="95">
        <v>-0.56140000000000001</v>
      </c>
      <c r="I780" s="93">
        <v>-4.0065799999999996</v>
      </c>
      <c r="J780" s="94">
        <v>4.0908906504075616E-4</v>
      </c>
      <c r="K780" s="94">
        <f>I780/'סכום נכסי הקרן'!$C$42</f>
        <v>-5.7694436123861668E-8</v>
      </c>
    </row>
    <row r="781" spans="2:11" s="140" customFormat="1">
      <c r="B781" s="86" t="s">
        <v>2964</v>
      </c>
      <c r="C781" s="83" t="s">
        <v>3209</v>
      </c>
      <c r="D781" s="96" t="s">
        <v>1976</v>
      </c>
      <c r="E781" s="96" t="s">
        <v>182</v>
      </c>
      <c r="F781" s="105">
        <v>43536</v>
      </c>
      <c r="G781" s="93">
        <v>367038</v>
      </c>
      <c r="H781" s="95">
        <v>-0.56140000000000001</v>
      </c>
      <c r="I781" s="93">
        <v>-2.0605300000000004</v>
      </c>
      <c r="J781" s="94">
        <v>2.1038898292020366E-4</v>
      </c>
      <c r="K781" s="94">
        <f>I781/'סכום נכסי הקרן'!$C$42</f>
        <v>-2.9671469549166799E-8</v>
      </c>
    </row>
    <row r="782" spans="2:11" s="140" customFormat="1">
      <c r="B782" s="86" t="s">
        <v>2964</v>
      </c>
      <c r="C782" s="83" t="s">
        <v>3210</v>
      </c>
      <c r="D782" s="96" t="s">
        <v>1976</v>
      </c>
      <c r="E782" s="96" t="s">
        <v>183</v>
      </c>
      <c r="F782" s="105">
        <v>43536</v>
      </c>
      <c r="G782" s="93">
        <v>425934</v>
      </c>
      <c r="H782" s="95">
        <v>-0.63370000000000004</v>
      </c>
      <c r="I782" s="93">
        <v>-2.6993400000000003</v>
      </c>
      <c r="J782" s="94">
        <v>2.7561423379219061E-4</v>
      </c>
      <c r="K782" s="94">
        <f>I782/'סכום נכסי הקרן'!$C$42</f>
        <v>-3.8870283185805542E-8</v>
      </c>
    </row>
    <row r="783" spans="2:11" s="140" customFormat="1">
      <c r="B783" s="86" t="s">
        <v>2964</v>
      </c>
      <c r="C783" s="83" t="s">
        <v>3211</v>
      </c>
      <c r="D783" s="96" t="s">
        <v>1976</v>
      </c>
      <c r="E783" s="96" t="s">
        <v>182</v>
      </c>
      <c r="F783" s="105">
        <v>43536</v>
      </c>
      <c r="G783" s="93">
        <v>305865</v>
      </c>
      <c r="H783" s="95">
        <v>-0.56140000000000001</v>
      </c>
      <c r="I783" s="93">
        <v>-1.7171099999999999</v>
      </c>
      <c r="J783" s="94">
        <v>1.7532432260734414E-4</v>
      </c>
      <c r="K783" s="94">
        <f>I783/'סכום נכסי הקרן'!$C$42</f>
        <v>-2.472624862417426E-8</v>
      </c>
    </row>
    <row r="784" spans="2:11" s="140" customFormat="1">
      <c r="B784" s="86" t="s">
        <v>2964</v>
      </c>
      <c r="C784" s="83" t="s">
        <v>3212</v>
      </c>
      <c r="D784" s="96" t="s">
        <v>1976</v>
      </c>
      <c r="E784" s="96" t="s">
        <v>183</v>
      </c>
      <c r="F784" s="105">
        <v>43536</v>
      </c>
      <c r="G784" s="93">
        <v>402271</v>
      </c>
      <c r="H784" s="95">
        <v>-0.77729999999999999</v>
      </c>
      <c r="I784" s="93">
        <v>-3.1269099999999996</v>
      </c>
      <c r="J784" s="94">
        <v>3.1927097134378717E-4</v>
      </c>
      <c r="K784" s="94">
        <f>I784/'סכום נכסי הקרן'!$C$42</f>
        <v>-4.5027257476467279E-8</v>
      </c>
    </row>
    <row r="785" spans="2:11" s="140" customFormat="1">
      <c r="B785" s="86" t="s">
        <v>2964</v>
      </c>
      <c r="C785" s="83" t="s">
        <v>3213</v>
      </c>
      <c r="D785" s="96" t="s">
        <v>1976</v>
      </c>
      <c r="E785" s="96" t="s">
        <v>183</v>
      </c>
      <c r="F785" s="105">
        <v>43536</v>
      </c>
      <c r="G785" s="93">
        <v>526990.85</v>
      </c>
      <c r="H785" s="95">
        <v>0.76749999999999996</v>
      </c>
      <c r="I785" s="93">
        <v>4.0446400000000002</v>
      </c>
      <c r="J785" s="94">
        <v>-4.1297515487683867E-4</v>
      </c>
      <c r="K785" s="94">
        <f>I785/'סכום נכסי הקרן'!$C$42</f>
        <v>5.8242497123236249E-8</v>
      </c>
    </row>
    <row r="786" spans="2:11" s="140" customFormat="1">
      <c r="B786" s="86" t="s">
        <v>2964</v>
      </c>
      <c r="C786" s="83" t="s">
        <v>3214</v>
      </c>
      <c r="D786" s="96" t="s">
        <v>1976</v>
      </c>
      <c r="E786" s="96" t="s">
        <v>182</v>
      </c>
      <c r="F786" s="105">
        <v>43536</v>
      </c>
      <c r="G786" s="93">
        <v>396161.13</v>
      </c>
      <c r="H786" s="95">
        <v>0.53490000000000004</v>
      </c>
      <c r="I786" s="93">
        <v>2.1191399999999998</v>
      </c>
      <c r="J786" s="94">
        <v>-2.1637331621743932E-4</v>
      </c>
      <c r="K786" s="94">
        <f>I786/'סכום נכסי הקרן'!$C$42</f>
        <v>3.0515448928392847E-8</v>
      </c>
    </row>
    <row r="787" spans="2:11" s="140" customFormat="1">
      <c r="B787" s="86" t="s">
        <v>2964</v>
      </c>
      <c r="C787" s="83" t="s">
        <v>3215</v>
      </c>
      <c r="D787" s="96" t="s">
        <v>1976</v>
      </c>
      <c r="E787" s="96" t="s">
        <v>183</v>
      </c>
      <c r="F787" s="105">
        <v>43536</v>
      </c>
      <c r="G787" s="93">
        <v>201214.69</v>
      </c>
      <c r="H787" s="95">
        <v>0.76749999999999996</v>
      </c>
      <c r="I787" s="93">
        <v>1.5443199999999999</v>
      </c>
      <c r="J787" s="94">
        <v>-1.5768171980186108E-4</v>
      </c>
      <c r="K787" s="94">
        <f>I787/'סכום נכסי הקרן'!$C$42</f>
        <v>2.2238086246824486E-8</v>
      </c>
    </row>
    <row r="788" spans="2:11" s="140" customFormat="1">
      <c r="B788" s="86" t="s">
        <v>2964</v>
      </c>
      <c r="C788" s="83" t="s">
        <v>3216</v>
      </c>
      <c r="D788" s="96" t="s">
        <v>1976</v>
      </c>
      <c r="E788" s="96" t="s">
        <v>182</v>
      </c>
      <c r="F788" s="105">
        <v>43537</v>
      </c>
      <c r="G788" s="93">
        <v>1117635.4099999999</v>
      </c>
      <c r="H788" s="95">
        <v>0.79830000000000001</v>
      </c>
      <c r="I788" s="93">
        <v>8.9221000000000004</v>
      </c>
      <c r="J788" s="94">
        <v>-9.1098481677643554E-4</v>
      </c>
      <c r="K788" s="94">
        <f>I788/'סכום נכסי הקרן'!$C$42</f>
        <v>1.2847753658749015E-7</v>
      </c>
    </row>
    <row r="789" spans="2:11" s="140" customFormat="1">
      <c r="B789" s="86" t="s">
        <v>2964</v>
      </c>
      <c r="C789" s="83" t="s">
        <v>3217</v>
      </c>
      <c r="D789" s="96" t="s">
        <v>1976</v>
      </c>
      <c r="E789" s="96" t="s">
        <v>180</v>
      </c>
      <c r="F789" s="105">
        <v>43537</v>
      </c>
      <c r="G789" s="93">
        <v>165346.44</v>
      </c>
      <c r="H789" s="95">
        <v>-0.2576</v>
      </c>
      <c r="I789" s="93">
        <v>-0.42593000000000003</v>
      </c>
      <c r="J789" s="94">
        <v>4.3489286491923111E-5</v>
      </c>
      <c r="K789" s="94">
        <f>I789/'סכום נכסי הקרן'!$C$42</f>
        <v>-6.1333584199582696E-9</v>
      </c>
    </row>
    <row r="790" spans="2:11" s="140" customFormat="1">
      <c r="B790" s="86" t="s">
        <v>2964</v>
      </c>
      <c r="C790" s="83" t="s">
        <v>3218</v>
      </c>
      <c r="D790" s="96" t="s">
        <v>1976</v>
      </c>
      <c r="E790" s="96" t="s">
        <v>183</v>
      </c>
      <c r="F790" s="105">
        <v>43537</v>
      </c>
      <c r="G790" s="93">
        <v>168446.71</v>
      </c>
      <c r="H790" s="95">
        <v>1.2828999999999999</v>
      </c>
      <c r="I790" s="93">
        <v>2.161</v>
      </c>
      <c r="J790" s="94">
        <v>-2.2064740241130196E-4</v>
      </c>
      <c r="K790" s="94">
        <f>I790/'סכום נכסי הקרן'!$C$42</f>
        <v>3.1118229628177916E-8</v>
      </c>
    </row>
    <row r="791" spans="2:11" s="140" customFormat="1">
      <c r="B791" s="86" t="s">
        <v>2964</v>
      </c>
      <c r="C791" s="83" t="s">
        <v>3219</v>
      </c>
      <c r="D791" s="96" t="s">
        <v>1976</v>
      </c>
      <c r="E791" s="96" t="s">
        <v>183</v>
      </c>
      <c r="F791" s="105">
        <v>43537</v>
      </c>
      <c r="G791" s="93">
        <v>423523.16</v>
      </c>
      <c r="H791" s="95">
        <v>1.2828999999999999</v>
      </c>
      <c r="I791" s="93">
        <v>5.4333599999999995</v>
      </c>
      <c r="J791" s="94">
        <v>-5.5476944487064855E-4</v>
      </c>
      <c r="K791" s="94">
        <f>I791/'סכום נכסי הקרן'!$C$42</f>
        <v>7.8239955637462623E-8</v>
      </c>
    </row>
    <row r="792" spans="2:11" s="140" customFormat="1">
      <c r="B792" s="86" t="s">
        <v>2964</v>
      </c>
      <c r="C792" s="83" t="s">
        <v>3220</v>
      </c>
      <c r="D792" s="96" t="s">
        <v>1976</v>
      </c>
      <c r="E792" s="96" t="s">
        <v>182</v>
      </c>
      <c r="F792" s="105">
        <v>43537</v>
      </c>
      <c r="G792" s="93">
        <v>34755624.960000001</v>
      </c>
      <c r="H792" s="95">
        <v>0.7954</v>
      </c>
      <c r="I792" s="93">
        <v>276.42990000000003</v>
      </c>
      <c r="J792" s="94">
        <v>-2.8224682731983322E-2</v>
      </c>
      <c r="K792" s="94">
        <f>I792/'סכום נכסי הקרן'!$C$42</f>
        <v>3.980568766448061E-6</v>
      </c>
    </row>
    <row r="793" spans="2:11" s="140" customFormat="1">
      <c r="B793" s="86" t="s">
        <v>2964</v>
      </c>
      <c r="C793" s="83" t="s">
        <v>3221</v>
      </c>
      <c r="D793" s="96" t="s">
        <v>1976</v>
      </c>
      <c r="E793" s="96" t="s">
        <v>182</v>
      </c>
      <c r="F793" s="105">
        <v>43537</v>
      </c>
      <c r="G793" s="93">
        <v>8361568.6100000003</v>
      </c>
      <c r="H793" s="95">
        <v>0.79830000000000001</v>
      </c>
      <c r="I793" s="93">
        <v>66.750500000000002</v>
      </c>
      <c r="J793" s="94">
        <v>-6.8155133894750629E-3</v>
      </c>
      <c r="K793" s="94">
        <f>I793/'סכום נכסי הקרן'!$C$42</f>
        <v>9.612019374343777E-7</v>
      </c>
    </row>
    <row r="794" spans="2:11" s="140" customFormat="1">
      <c r="B794" s="86" t="s">
        <v>2964</v>
      </c>
      <c r="C794" s="83" t="s">
        <v>3222</v>
      </c>
      <c r="D794" s="96" t="s">
        <v>1976</v>
      </c>
      <c r="E794" s="96" t="s">
        <v>183</v>
      </c>
      <c r="F794" s="105">
        <v>43537</v>
      </c>
      <c r="G794" s="93">
        <v>216574.34</v>
      </c>
      <c r="H794" s="95">
        <v>1.2828999999999999</v>
      </c>
      <c r="I794" s="93">
        <v>2.7784200000000001</v>
      </c>
      <c r="J794" s="94">
        <v>-2.8368864220620525E-4</v>
      </c>
      <c r="K794" s="94">
        <f>I794/'סכום נכסי הקרן'!$C$42</f>
        <v>4.0009028951190233E-8</v>
      </c>
    </row>
    <row r="795" spans="2:11" s="140" customFormat="1">
      <c r="B795" s="86" t="s">
        <v>2964</v>
      </c>
      <c r="C795" s="83" t="s">
        <v>3223</v>
      </c>
      <c r="D795" s="96" t="s">
        <v>1976</v>
      </c>
      <c r="E795" s="96" t="s">
        <v>182</v>
      </c>
      <c r="F795" s="105">
        <v>43537</v>
      </c>
      <c r="G795" s="93">
        <v>318733.06</v>
      </c>
      <c r="H795" s="95">
        <v>0.79830000000000001</v>
      </c>
      <c r="I795" s="93">
        <v>2.5444499999999999</v>
      </c>
      <c r="J795" s="94">
        <v>-2.5979929804046146E-4</v>
      </c>
      <c r="K795" s="94">
        <f>I795/'סכום נכסי הקרן'!$C$42</f>
        <v>3.6639879397231513E-8</v>
      </c>
    </row>
    <row r="796" spans="2:11" s="140" customFormat="1">
      <c r="B796" s="86" t="s">
        <v>2964</v>
      </c>
      <c r="C796" s="83" t="s">
        <v>3224</v>
      </c>
      <c r="D796" s="96" t="s">
        <v>1976</v>
      </c>
      <c r="E796" s="96" t="s">
        <v>183</v>
      </c>
      <c r="F796" s="105">
        <v>43537</v>
      </c>
      <c r="G796" s="93">
        <v>2127241.33</v>
      </c>
      <c r="H796" s="95">
        <v>1.2828999999999999</v>
      </c>
      <c r="I796" s="93">
        <v>27.290290000000002</v>
      </c>
      <c r="J796" s="94">
        <v>-2.7864560849380519E-3</v>
      </c>
      <c r="K796" s="94">
        <f>I796/'סכום נכסי הקרן'!$C$42</f>
        <v>3.9297802445144267E-7</v>
      </c>
    </row>
    <row r="797" spans="2:11" s="140" customFormat="1">
      <c r="B797" s="86" t="s">
        <v>2964</v>
      </c>
      <c r="C797" s="83" t="s">
        <v>3225</v>
      </c>
      <c r="D797" s="96" t="s">
        <v>1976</v>
      </c>
      <c r="E797" s="96" t="s">
        <v>180</v>
      </c>
      <c r="F797" s="105">
        <v>43537</v>
      </c>
      <c r="G797" s="93">
        <v>1752672.3</v>
      </c>
      <c r="H797" s="95">
        <v>-0.2576</v>
      </c>
      <c r="I797" s="93">
        <v>-4.5148000000000001</v>
      </c>
      <c r="J797" s="94">
        <v>4.609805147647136E-4</v>
      </c>
      <c r="K797" s="94">
        <f>I797/'סכום נכסי הקרן'!$C$42</f>
        <v>-6.5012764056130338E-8</v>
      </c>
    </row>
    <row r="798" spans="2:11" s="140" customFormat="1">
      <c r="B798" s="86" t="s">
        <v>2964</v>
      </c>
      <c r="C798" s="83" t="s">
        <v>3226</v>
      </c>
      <c r="D798" s="96" t="s">
        <v>1976</v>
      </c>
      <c r="E798" s="96" t="s">
        <v>182</v>
      </c>
      <c r="F798" s="105">
        <v>43537</v>
      </c>
      <c r="G798" s="93">
        <v>1038986.99</v>
      </c>
      <c r="H798" s="95">
        <v>0.79830000000000001</v>
      </c>
      <c r="I798" s="93">
        <v>8.2942499999999999</v>
      </c>
      <c r="J798" s="94">
        <v>-8.4687862908373033E-4</v>
      </c>
      <c r="K798" s="94">
        <f>I798/'סכום נכסי הקרן'!$C$42</f>
        <v>1.1943654608677218E-7</v>
      </c>
    </row>
    <row r="799" spans="2:11" s="140" customFormat="1">
      <c r="B799" s="86" t="s">
        <v>2964</v>
      </c>
      <c r="C799" s="83" t="s">
        <v>3227</v>
      </c>
      <c r="D799" s="96" t="s">
        <v>1976</v>
      </c>
      <c r="E799" s="96" t="s">
        <v>183</v>
      </c>
      <c r="F799" s="105">
        <v>43537</v>
      </c>
      <c r="G799" s="93">
        <v>322698.48</v>
      </c>
      <c r="H799" s="95">
        <v>1.2907999999999999</v>
      </c>
      <c r="I799" s="93">
        <v>4.1654200000000001</v>
      </c>
      <c r="J799" s="94">
        <v>-4.2530731279596734E-4</v>
      </c>
      <c r="K799" s="94">
        <f>I799/'סכום נכסי הקרן'!$C$42</f>
        <v>5.9981719601020288E-8</v>
      </c>
    </row>
    <row r="800" spans="2:11" s="140" customFormat="1">
      <c r="B800" s="86" t="s">
        <v>2964</v>
      </c>
      <c r="C800" s="83" t="s">
        <v>2765</v>
      </c>
      <c r="D800" s="96" t="s">
        <v>1976</v>
      </c>
      <c r="E800" s="96" t="s">
        <v>182</v>
      </c>
      <c r="F800" s="105">
        <v>43537</v>
      </c>
      <c r="G800" s="93">
        <v>538120.75</v>
      </c>
      <c r="H800" s="95">
        <v>0.79830000000000001</v>
      </c>
      <c r="I800" s="93">
        <v>4.29582</v>
      </c>
      <c r="J800" s="94">
        <v>-4.386217141261079E-4</v>
      </c>
      <c r="K800" s="94">
        <f>I800/'סכום נכסי הקרן'!$C$42</f>
        <v>6.1859469320369849E-8</v>
      </c>
    </row>
    <row r="801" spans="2:11" s="140" customFormat="1">
      <c r="B801" s="86" t="s">
        <v>2964</v>
      </c>
      <c r="C801" s="83" t="s">
        <v>2781</v>
      </c>
      <c r="D801" s="96" t="s">
        <v>1976</v>
      </c>
      <c r="E801" s="96" t="s">
        <v>180</v>
      </c>
      <c r="F801" s="105">
        <v>43537</v>
      </c>
      <c r="G801" s="93">
        <v>208336.53</v>
      </c>
      <c r="H801" s="95">
        <v>-0.2576</v>
      </c>
      <c r="I801" s="93">
        <v>-0.53664999999999996</v>
      </c>
      <c r="J801" s="94">
        <v>5.4794275105981111E-5</v>
      </c>
      <c r="K801" s="94">
        <f>I801/'סכום נכסי הקרן'!$C$42</f>
        <v>-7.727717690866117E-9</v>
      </c>
    </row>
    <row r="802" spans="2:11" s="140" customFormat="1">
      <c r="B802" s="86" t="s">
        <v>2964</v>
      </c>
      <c r="C802" s="83" t="s">
        <v>3228</v>
      </c>
      <c r="D802" s="96" t="s">
        <v>1976</v>
      </c>
      <c r="E802" s="96" t="s">
        <v>183</v>
      </c>
      <c r="F802" s="105">
        <v>43537</v>
      </c>
      <c r="G802" s="93">
        <v>962552.64</v>
      </c>
      <c r="H802" s="95">
        <v>1.2828999999999999</v>
      </c>
      <c r="I802" s="93">
        <v>12.348549999999999</v>
      </c>
      <c r="J802" s="94">
        <v>-1.260840111543768E-3</v>
      </c>
      <c r="K802" s="94">
        <f>I802/'סכום נכסי הקרן'!$C$42</f>
        <v>1.7781814644842034E-7</v>
      </c>
    </row>
    <row r="803" spans="2:11" s="140" customFormat="1">
      <c r="B803" s="86" t="s">
        <v>2964</v>
      </c>
      <c r="C803" s="83" t="s">
        <v>3229</v>
      </c>
      <c r="D803" s="96" t="s">
        <v>1976</v>
      </c>
      <c r="E803" s="96" t="s">
        <v>182</v>
      </c>
      <c r="F803" s="105">
        <v>43538</v>
      </c>
      <c r="G803" s="93">
        <v>538498.48</v>
      </c>
      <c r="H803" s="95">
        <v>0.85129999999999995</v>
      </c>
      <c r="I803" s="93">
        <v>4.5843500000000006</v>
      </c>
      <c r="J803" s="94">
        <v>-4.6808186915513753E-4</v>
      </c>
      <c r="K803" s="94">
        <f>I803/'סכום נכסי הקרן'!$C$42</f>
        <v>6.6014278572853981E-8</v>
      </c>
    </row>
    <row r="804" spans="2:11" s="140" customFormat="1">
      <c r="B804" s="86" t="s">
        <v>2964</v>
      </c>
      <c r="C804" s="83" t="s">
        <v>3230</v>
      </c>
      <c r="D804" s="96" t="s">
        <v>1976</v>
      </c>
      <c r="E804" s="96" t="s">
        <v>182</v>
      </c>
      <c r="F804" s="105">
        <v>43538</v>
      </c>
      <c r="G804" s="93">
        <v>124407259.2</v>
      </c>
      <c r="H804" s="95">
        <v>1.0174000000000001</v>
      </c>
      <c r="I804" s="93">
        <v>1265.6821599999998</v>
      </c>
      <c r="J804" s="94">
        <v>-0.12923159689140482</v>
      </c>
      <c r="K804" s="94">
        <f>I804/'סכום נכסי הקרן'!$C$42</f>
        <v>1.8225723318448966E-5</v>
      </c>
    </row>
    <row r="805" spans="2:11" s="140" customFormat="1">
      <c r="B805" s="86" t="s">
        <v>2964</v>
      </c>
      <c r="C805" s="83" t="s">
        <v>3231</v>
      </c>
      <c r="D805" s="96" t="s">
        <v>1976</v>
      </c>
      <c r="E805" s="96" t="s">
        <v>182</v>
      </c>
      <c r="F805" s="105">
        <v>43538</v>
      </c>
      <c r="G805" s="93">
        <v>2116090.37</v>
      </c>
      <c r="H805" s="95">
        <v>1.0152000000000001</v>
      </c>
      <c r="I805" s="93">
        <v>21.482310000000002</v>
      </c>
      <c r="J805" s="94">
        <v>-2.1934363254485592E-3</v>
      </c>
      <c r="K805" s="94">
        <f>I805/'סכום נכסי הקרן'!$C$42</f>
        <v>3.09343570348775E-7</v>
      </c>
    </row>
    <row r="806" spans="2:11" s="140" customFormat="1">
      <c r="B806" s="86" t="s">
        <v>2964</v>
      </c>
      <c r="C806" s="83" t="s">
        <v>3232</v>
      </c>
      <c r="D806" s="96" t="s">
        <v>1976</v>
      </c>
      <c r="E806" s="96" t="s">
        <v>183</v>
      </c>
      <c r="F806" s="105">
        <v>43538</v>
      </c>
      <c r="G806" s="93">
        <v>145085.69</v>
      </c>
      <c r="H806" s="95">
        <v>1.6920999999999999</v>
      </c>
      <c r="I806" s="93">
        <v>2.4550399999999999</v>
      </c>
      <c r="J806" s="94">
        <v>-2.5067015215911277E-4</v>
      </c>
      <c r="K806" s="94">
        <f>I806/'סכום נכסי הקרן'!$C$42</f>
        <v>3.5352382446257244E-8</v>
      </c>
    </row>
    <row r="807" spans="2:11" s="140" customFormat="1">
      <c r="B807" s="86" t="s">
        <v>2964</v>
      </c>
      <c r="C807" s="83" t="s">
        <v>3041</v>
      </c>
      <c r="D807" s="96" t="s">
        <v>1976</v>
      </c>
      <c r="E807" s="96" t="s">
        <v>182</v>
      </c>
      <c r="F807" s="105">
        <v>43538</v>
      </c>
      <c r="G807" s="93">
        <v>186403.32</v>
      </c>
      <c r="H807" s="95">
        <v>0.85129999999999995</v>
      </c>
      <c r="I807" s="93">
        <v>1.5868900000000001</v>
      </c>
      <c r="J807" s="94">
        <v>-1.6202830005204581E-4</v>
      </c>
      <c r="K807" s="94">
        <f>I807/'סכום נכסי הקרן'!$C$42</f>
        <v>2.285109089063362E-8</v>
      </c>
    </row>
    <row r="808" spans="2:11" s="140" customFormat="1">
      <c r="B808" s="86" t="s">
        <v>2964</v>
      </c>
      <c r="C808" s="83" t="s">
        <v>2980</v>
      </c>
      <c r="D808" s="96" t="s">
        <v>1976</v>
      </c>
      <c r="E808" s="96" t="s">
        <v>182</v>
      </c>
      <c r="F808" s="105">
        <v>43538</v>
      </c>
      <c r="G808" s="93">
        <v>975061.25</v>
      </c>
      <c r="H808" s="95">
        <v>1.0152000000000001</v>
      </c>
      <c r="I808" s="93">
        <v>9.8987099999999995</v>
      </c>
      <c r="J808" s="94">
        <v>-1.0107009017689859E-3</v>
      </c>
      <c r="K808" s="94">
        <f>I808/'סכום נכסי הקרן'!$C$42</f>
        <v>1.4254064359219851E-7</v>
      </c>
    </row>
    <row r="809" spans="2:11" s="140" customFormat="1">
      <c r="B809" s="86" t="s">
        <v>2964</v>
      </c>
      <c r="C809" s="83" t="s">
        <v>3233</v>
      </c>
      <c r="D809" s="96" t="s">
        <v>1976</v>
      </c>
      <c r="E809" s="96" t="s">
        <v>183</v>
      </c>
      <c r="F809" s="105">
        <v>43542</v>
      </c>
      <c r="G809" s="93">
        <v>141978</v>
      </c>
      <c r="H809" s="95">
        <v>-1.5752999999999999</v>
      </c>
      <c r="I809" s="93">
        <v>-2.2366199999999998</v>
      </c>
      <c r="J809" s="94">
        <v>2.2836852993112731E-4</v>
      </c>
      <c r="K809" s="94">
        <f>I809/'סכום נכסי הקרן'!$C$42</f>
        <v>-3.2207151666346728E-8</v>
      </c>
    </row>
    <row r="810" spans="2:11" s="140" customFormat="1">
      <c r="B810" s="86" t="s">
        <v>2964</v>
      </c>
      <c r="C810" s="83" t="s">
        <v>3234</v>
      </c>
      <c r="D810" s="96" t="s">
        <v>1976</v>
      </c>
      <c r="E810" s="96" t="s">
        <v>183</v>
      </c>
      <c r="F810" s="105">
        <v>43542</v>
      </c>
      <c r="G810" s="93">
        <v>30761900</v>
      </c>
      <c r="H810" s="95">
        <v>-1.6112</v>
      </c>
      <c r="I810" s="93">
        <v>-495.64790999999997</v>
      </c>
      <c r="J810" s="94">
        <v>5.0607785216145659E-2</v>
      </c>
      <c r="K810" s="94">
        <f>I810/'סכום נכסי הקרן'!$C$42</f>
        <v>-7.1372908274439885E-6</v>
      </c>
    </row>
    <row r="811" spans="2:11" s="140" customFormat="1">
      <c r="B811" s="86" t="s">
        <v>2964</v>
      </c>
      <c r="C811" s="83" t="s">
        <v>2912</v>
      </c>
      <c r="D811" s="96" t="s">
        <v>1976</v>
      </c>
      <c r="E811" s="96" t="s">
        <v>183</v>
      </c>
      <c r="F811" s="105">
        <v>43542</v>
      </c>
      <c r="G811" s="93">
        <v>305252.7</v>
      </c>
      <c r="H811" s="95">
        <v>-1.5752999999999999</v>
      </c>
      <c r="I811" s="93">
        <v>-4.8087299999999997</v>
      </c>
      <c r="J811" s="94">
        <v>4.9099203303900967E-4</v>
      </c>
      <c r="K811" s="94">
        <f>I811/'סכום נכסי הקרן'!$C$42</f>
        <v>-6.9245332882881985E-8</v>
      </c>
    </row>
    <row r="812" spans="2:11" s="140" customFormat="1">
      <c r="B812" s="86" t="s">
        <v>2964</v>
      </c>
      <c r="C812" s="83" t="s">
        <v>3235</v>
      </c>
      <c r="D812" s="96" t="s">
        <v>1976</v>
      </c>
      <c r="E812" s="96" t="s">
        <v>183</v>
      </c>
      <c r="F812" s="105">
        <v>43542</v>
      </c>
      <c r="G812" s="93">
        <v>416468.8</v>
      </c>
      <c r="H812" s="95">
        <v>-1.5717000000000001</v>
      </c>
      <c r="I812" s="93">
        <v>-6.5458100000000004</v>
      </c>
      <c r="J812" s="94">
        <v>6.6835537861079336E-4</v>
      </c>
      <c r="K812" s="94">
        <f>I812/'סכום נכסי הקרן'!$C$42</f>
        <v>-9.4259147932634561E-8</v>
      </c>
    </row>
    <row r="813" spans="2:11" s="140" customFormat="1">
      <c r="B813" s="86" t="s">
        <v>2964</v>
      </c>
      <c r="C813" s="83" t="s">
        <v>3092</v>
      </c>
      <c r="D813" s="96" t="s">
        <v>1976</v>
      </c>
      <c r="E813" s="96" t="s">
        <v>183</v>
      </c>
      <c r="F813" s="105">
        <v>43542</v>
      </c>
      <c r="G813" s="93">
        <v>331282</v>
      </c>
      <c r="H813" s="95">
        <v>-1.5781000000000001</v>
      </c>
      <c r="I813" s="93">
        <v>-5.2278900000000004</v>
      </c>
      <c r="J813" s="94">
        <v>5.3379007338825611E-4</v>
      </c>
      <c r="K813" s="94">
        <f>I813/'סכום נכסי הקרן'!$C$42</f>
        <v>-7.5281203836582631E-8</v>
      </c>
    </row>
    <row r="814" spans="2:11" s="140" customFormat="1">
      <c r="B814" s="86" t="s">
        <v>2964</v>
      </c>
      <c r="C814" s="83" t="s">
        <v>3236</v>
      </c>
      <c r="D814" s="96" t="s">
        <v>1976</v>
      </c>
      <c r="E814" s="96" t="s">
        <v>183</v>
      </c>
      <c r="F814" s="105">
        <v>43542</v>
      </c>
      <c r="G814" s="93">
        <v>317084.2</v>
      </c>
      <c r="H814" s="95">
        <v>-1.5786</v>
      </c>
      <c r="I814" s="93">
        <v>-5.0054999999999996</v>
      </c>
      <c r="J814" s="94">
        <v>5.1108309707069497E-4</v>
      </c>
      <c r="K814" s="94">
        <f>I814/'סכום נכסי הקרן'!$C$42</f>
        <v>-7.207880536966429E-8</v>
      </c>
    </row>
    <row r="815" spans="2:11" s="140" customFormat="1">
      <c r="B815" s="86" t="s">
        <v>2964</v>
      </c>
      <c r="C815" s="83" t="s">
        <v>3237</v>
      </c>
      <c r="D815" s="96" t="s">
        <v>1976</v>
      </c>
      <c r="E815" s="96" t="s">
        <v>183</v>
      </c>
      <c r="F815" s="105">
        <v>43542</v>
      </c>
      <c r="G815" s="93">
        <v>1183150</v>
      </c>
      <c r="H815" s="95">
        <v>-1.5781000000000001</v>
      </c>
      <c r="I815" s="93">
        <v>-18.671050000000001</v>
      </c>
      <c r="J815" s="94">
        <v>1.9063945778766958E-3</v>
      </c>
      <c r="K815" s="94">
        <f>I815/'סכום נכסי הקרן'!$C$42</f>
        <v>-2.688616479866688E-7</v>
      </c>
    </row>
    <row r="816" spans="2:11" s="140" customFormat="1">
      <c r="B816" s="86" t="s">
        <v>2964</v>
      </c>
      <c r="C816" s="83" t="s">
        <v>3238</v>
      </c>
      <c r="D816" s="96" t="s">
        <v>1976</v>
      </c>
      <c r="E816" s="96" t="s">
        <v>183</v>
      </c>
      <c r="F816" s="105">
        <v>43542</v>
      </c>
      <c r="G816" s="93">
        <v>345479.8</v>
      </c>
      <c r="H816" s="95">
        <v>-1.5786</v>
      </c>
      <c r="I816" s="93">
        <v>-5.4537399999999998</v>
      </c>
      <c r="J816" s="94">
        <v>5.5685033060000637E-4</v>
      </c>
      <c r="K816" s="94">
        <f>I816/'סכום נכסי הקרן'!$C$42</f>
        <v>-7.8533426030716805E-8</v>
      </c>
    </row>
    <row r="817" spans="2:11" s="140" customFormat="1">
      <c r="B817" s="86" t="s">
        <v>2964</v>
      </c>
      <c r="C817" s="83" t="s">
        <v>3239</v>
      </c>
      <c r="D817" s="96" t="s">
        <v>1976</v>
      </c>
      <c r="E817" s="96" t="s">
        <v>183</v>
      </c>
      <c r="F817" s="105">
        <v>43542</v>
      </c>
      <c r="G817" s="93">
        <v>189304</v>
      </c>
      <c r="H817" s="95">
        <v>-1.5786</v>
      </c>
      <c r="I817" s="93">
        <v>-2.98834</v>
      </c>
      <c r="J817" s="94">
        <v>3.0512237784441928E-4</v>
      </c>
      <c r="K817" s="94">
        <f>I817/'סכום נכסי הקרן'!$C$42</f>
        <v>-4.3031860401235166E-8</v>
      </c>
    </row>
    <row r="818" spans="2:11" s="140" customFormat="1">
      <c r="B818" s="86" t="s">
        <v>2964</v>
      </c>
      <c r="C818" s="83" t="s">
        <v>3240</v>
      </c>
      <c r="D818" s="96" t="s">
        <v>1976</v>
      </c>
      <c r="E818" s="96" t="s">
        <v>183</v>
      </c>
      <c r="F818" s="105">
        <v>43542</v>
      </c>
      <c r="G818" s="93">
        <v>2091809.2</v>
      </c>
      <c r="H818" s="95">
        <v>-1.5717000000000001</v>
      </c>
      <c r="I818" s="93">
        <v>-32.87782</v>
      </c>
      <c r="J818" s="94">
        <v>3.3569669504610604E-3</v>
      </c>
      <c r="K818" s="94">
        <f>I818/'סכום נכסי הקרן'!$C$42</f>
        <v>-4.734380159342436E-7</v>
      </c>
    </row>
    <row r="819" spans="2:11" s="140" customFormat="1">
      <c r="B819" s="86" t="s">
        <v>2964</v>
      </c>
      <c r="C819" s="83" t="s">
        <v>3241</v>
      </c>
      <c r="D819" s="96" t="s">
        <v>1976</v>
      </c>
      <c r="E819" s="96" t="s">
        <v>183</v>
      </c>
      <c r="F819" s="105">
        <v>43542</v>
      </c>
      <c r="G819" s="93">
        <v>33828624.799999997</v>
      </c>
      <c r="H819" s="95">
        <v>-1.5843</v>
      </c>
      <c r="I819" s="93">
        <v>-535.96169999999995</v>
      </c>
      <c r="J819" s="94">
        <v>5.4723996713070558E-2</v>
      </c>
      <c r="K819" s="94">
        <f>I819/'סכום נכסי הקרן'!$C$42</f>
        <v>-7.717806225131236E-6</v>
      </c>
    </row>
    <row r="820" spans="2:11" s="140" customFormat="1">
      <c r="B820" s="86" t="s">
        <v>2964</v>
      </c>
      <c r="C820" s="83" t="s">
        <v>3242</v>
      </c>
      <c r="D820" s="96" t="s">
        <v>1976</v>
      </c>
      <c r="E820" s="96" t="s">
        <v>183</v>
      </c>
      <c r="F820" s="105">
        <v>43542</v>
      </c>
      <c r="G820" s="93">
        <v>6398475.2000000002</v>
      </c>
      <c r="H820" s="95">
        <v>-1.6963999999999999</v>
      </c>
      <c r="I820" s="93">
        <v>-108.54172</v>
      </c>
      <c r="J820" s="94">
        <v>1.108257684926185E-2</v>
      </c>
      <c r="K820" s="94">
        <f>I820/'סכום נכסי הקרן'!$C$42</f>
        <v>-1.5629922106420135E-6</v>
      </c>
    </row>
    <row r="821" spans="2:11" s="140" customFormat="1">
      <c r="B821" s="86" t="s">
        <v>2964</v>
      </c>
      <c r="C821" s="83" t="s">
        <v>3243</v>
      </c>
      <c r="D821" s="96" t="s">
        <v>1976</v>
      </c>
      <c r="E821" s="96" t="s">
        <v>183</v>
      </c>
      <c r="F821" s="105">
        <v>43542</v>
      </c>
      <c r="G821" s="93">
        <v>236630</v>
      </c>
      <c r="H821" s="95">
        <v>-1.5752999999999999</v>
      </c>
      <c r="I821" s="93">
        <v>-3.7277</v>
      </c>
      <c r="J821" s="94">
        <v>3.806142165518789E-4</v>
      </c>
      <c r="K821" s="94">
        <f>I821/'סכום נכסי הקרן'!$C$42</f>
        <v>-5.3678586110577889E-8</v>
      </c>
    </row>
    <row r="822" spans="2:11" s="140" customFormat="1">
      <c r="B822" s="86" t="s">
        <v>2964</v>
      </c>
      <c r="C822" s="83" t="s">
        <v>3244</v>
      </c>
      <c r="D822" s="96" t="s">
        <v>1976</v>
      </c>
      <c r="E822" s="96" t="s">
        <v>183</v>
      </c>
      <c r="F822" s="105">
        <v>43542</v>
      </c>
      <c r="G822" s="93">
        <v>212967</v>
      </c>
      <c r="H822" s="95">
        <v>-1.5717000000000001</v>
      </c>
      <c r="I822" s="93">
        <v>-3.3472900000000001</v>
      </c>
      <c r="J822" s="94">
        <v>3.4177271800894349E-4</v>
      </c>
      <c r="K822" s="94">
        <f>I822/'סכום נכסי הקרן'!$C$42</f>
        <v>-4.8200712101852685E-8</v>
      </c>
    </row>
    <row r="823" spans="2:11" s="140" customFormat="1">
      <c r="B823" s="86" t="s">
        <v>2964</v>
      </c>
      <c r="C823" s="83" t="s">
        <v>3245</v>
      </c>
      <c r="D823" s="96" t="s">
        <v>1976</v>
      </c>
      <c r="E823" s="96" t="s">
        <v>183</v>
      </c>
      <c r="F823" s="105">
        <v>43542</v>
      </c>
      <c r="G823" s="93">
        <v>662564</v>
      </c>
      <c r="H823" s="95">
        <v>-1.5786</v>
      </c>
      <c r="I823" s="93">
        <v>-10.459209999999999</v>
      </c>
      <c r="J823" s="94">
        <v>1.0679303645415609E-3</v>
      </c>
      <c r="K823" s="94">
        <f>I823/'סכום נכסי הקרן'!$C$42</f>
        <v>-1.5061179940274628E-7</v>
      </c>
    </row>
    <row r="824" spans="2:11" s="140" customFormat="1">
      <c r="B824" s="86" t="s">
        <v>2964</v>
      </c>
      <c r="C824" s="83" t="s">
        <v>3246</v>
      </c>
      <c r="D824" s="96" t="s">
        <v>1976</v>
      </c>
      <c r="E824" s="96" t="s">
        <v>183</v>
      </c>
      <c r="F824" s="105">
        <v>43542</v>
      </c>
      <c r="G824" s="93">
        <v>9465200</v>
      </c>
      <c r="H824" s="95">
        <v>-1.579</v>
      </c>
      <c r="I824" s="93">
        <v>-149.45822000000001</v>
      </c>
      <c r="J824" s="94">
        <v>1.5260327631659833E-2</v>
      </c>
      <c r="K824" s="94">
        <f>I824/'סכום נכסי הקרן'!$C$42</f>
        <v>-2.1521865848120005E-6</v>
      </c>
    </row>
    <row r="825" spans="2:11" s="140" customFormat="1">
      <c r="B825" s="86" t="s">
        <v>2964</v>
      </c>
      <c r="C825" s="83" t="s">
        <v>3247</v>
      </c>
      <c r="D825" s="96" t="s">
        <v>1976</v>
      </c>
      <c r="E825" s="96" t="s">
        <v>183</v>
      </c>
      <c r="F825" s="105">
        <v>43542</v>
      </c>
      <c r="G825" s="93">
        <v>496923</v>
      </c>
      <c r="H825" s="95">
        <v>-1.5752999999999999</v>
      </c>
      <c r="I825" s="93">
        <v>-7.8281599999999996</v>
      </c>
      <c r="J825" s="94">
        <v>7.9928883371589883E-4</v>
      </c>
      <c r="K825" s="94">
        <f>I825/'סכום נכסי הקרן'!$C$42</f>
        <v>-1.1272488683300195E-7</v>
      </c>
    </row>
    <row r="826" spans="2:11" s="140" customFormat="1">
      <c r="B826" s="86" t="s">
        <v>2964</v>
      </c>
      <c r="C826" s="83" t="s">
        <v>3248</v>
      </c>
      <c r="D826" s="96" t="s">
        <v>1976</v>
      </c>
      <c r="E826" s="96" t="s">
        <v>183</v>
      </c>
      <c r="F826" s="105">
        <v>43542</v>
      </c>
      <c r="G826" s="93">
        <v>6658768.2000000002</v>
      </c>
      <c r="H826" s="95">
        <v>-1.5786</v>
      </c>
      <c r="I826" s="93">
        <v>-105.11505</v>
      </c>
      <c r="J826" s="94">
        <v>1.0732699091547488E-2</v>
      </c>
      <c r="K826" s="94">
        <f>I826/'סכום נכסי הקרן'!$C$42</f>
        <v>-1.513648432798428E-6</v>
      </c>
    </row>
    <row r="827" spans="2:11" s="140" customFormat="1">
      <c r="B827" s="86" t="s">
        <v>2964</v>
      </c>
      <c r="C827" s="83" t="s">
        <v>3249</v>
      </c>
      <c r="D827" s="96" t="s">
        <v>1976</v>
      </c>
      <c r="E827" s="96" t="s">
        <v>180</v>
      </c>
      <c r="F827" s="105">
        <v>43543</v>
      </c>
      <c r="G827" s="93">
        <v>402785.2</v>
      </c>
      <c r="H827" s="95">
        <v>-0.42009999999999997</v>
      </c>
      <c r="I827" s="93">
        <v>-1.6919000000000002</v>
      </c>
      <c r="J827" s="94">
        <v>1.7275027308638675E-4</v>
      </c>
      <c r="K827" s="94">
        <f>I827/'סכום נכסי הקרן'!$C$42</f>
        <v>-2.4363226611714122E-8</v>
      </c>
    </row>
    <row r="828" spans="2:11" s="140" customFormat="1">
      <c r="B828" s="86" t="s">
        <v>2964</v>
      </c>
      <c r="C828" s="83" t="s">
        <v>3250</v>
      </c>
      <c r="D828" s="96" t="s">
        <v>1976</v>
      </c>
      <c r="E828" s="96" t="s">
        <v>182</v>
      </c>
      <c r="F828" s="105">
        <v>43543</v>
      </c>
      <c r="G828" s="93">
        <v>103632764</v>
      </c>
      <c r="H828" s="95">
        <v>1.2206999999999999</v>
      </c>
      <c r="I828" s="93">
        <v>1265.05619</v>
      </c>
      <c r="J828" s="94">
        <v>-0.12916768265980494</v>
      </c>
      <c r="K828" s="94">
        <f>I828/'סכום נכסי הקרן'!$C$42</f>
        <v>1.8216709399800031E-5</v>
      </c>
    </row>
    <row r="829" spans="2:11" s="140" customFormat="1">
      <c r="B829" s="86" t="s">
        <v>2964</v>
      </c>
      <c r="C829" s="83" t="s">
        <v>3251</v>
      </c>
      <c r="D829" s="96" t="s">
        <v>1976</v>
      </c>
      <c r="E829" s="96" t="s">
        <v>180</v>
      </c>
      <c r="F829" s="105">
        <v>43543</v>
      </c>
      <c r="G829" s="93">
        <v>326507.14</v>
      </c>
      <c r="H829" s="95">
        <v>-0.49509999999999998</v>
      </c>
      <c r="I829" s="93">
        <v>-1.61652</v>
      </c>
      <c r="J829" s="94">
        <v>1.6505365059968431E-4</v>
      </c>
      <c r="K829" s="94">
        <f>I829/'סכום נכסי הקרן'!$C$42</f>
        <v>-2.3277760554623861E-8</v>
      </c>
    </row>
    <row r="830" spans="2:11" s="140" customFormat="1">
      <c r="B830" s="86" t="s">
        <v>2964</v>
      </c>
      <c r="C830" s="83" t="s">
        <v>2601</v>
      </c>
      <c r="D830" s="96" t="s">
        <v>1976</v>
      </c>
      <c r="E830" s="96" t="s">
        <v>180</v>
      </c>
      <c r="F830" s="105">
        <v>43543</v>
      </c>
      <c r="G830" s="93">
        <v>108950.08</v>
      </c>
      <c r="H830" s="95">
        <v>-0.42009999999999997</v>
      </c>
      <c r="I830" s="93">
        <v>-0.45766000000000001</v>
      </c>
      <c r="J830" s="94">
        <v>4.6729056079387532E-5</v>
      </c>
      <c r="K830" s="94">
        <f>I830/'סכום נכסי הקרן'!$C$42</f>
        <v>-6.5902679183858882E-9</v>
      </c>
    </row>
    <row r="831" spans="2:11" s="140" customFormat="1">
      <c r="B831" s="86" t="s">
        <v>2964</v>
      </c>
      <c r="C831" s="83" t="s">
        <v>3252</v>
      </c>
      <c r="D831" s="96" t="s">
        <v>1976</v>
      </c>
      <c r="E831" s="96" t="s">
        <v>180</v>
      </c>
      <c r="F831" s="105">
        <v>43543</v>
      </c>
      <c r="G831" s="93">
        <v>271000.92</v>
      </c>
      <c r="H831" s="95">
        <v>-0.49509999999999998</v>
      </c>
      <c r="I831" s="93">
        <v>-1.34172</v>
      </c>
      <c r="J831" s="94">
        <v>1.369953876738973E-4</v>
      </c>
      <c r="K831" s="94">
        <f>I831/'סכום נכסי הקרן'!$C$42</f>
        <v>-1.9320662219675556E-8</v>
      </c>
    </row>
    <row r="832" spans="2:11" s="140" customFormat="1">
      <c r="B832" s="86" t="s">
        <v>2964</v>
      </c>
      <c r="C832" s="83" t="s">
        <v>3253</v>
      </c>
      <c r="D832" s="96" t="s">
        <v>1976</v>
      </c>
      <c r="E832" s="96" t="s">
        <v>180</v>
      </c>
      <c r="F832" s="105">
        <v>43543</v>
      </c>
      <c r="G832" s="93">
        <v>4952277.07</v>
      </c>
      <c r="H832" s="95">
        <v>-0.42</v>
      </c>
      <c r="I832" s="93">
        <v>-20.802029999999998</v>
      </c>
      <c r="J832" s="94">
        <v>2.123976809061534E-3</v>
      </c>
      <c r="K832" s="94">
        <f>I832/'סכום נכסי הקרן'!$C$42</f>
        <v>-2.9954759198160377E-7</v>
      </c>
    </row>
    <row r="833" spans="2:11" s="140" customFormat="1">
      <c r="B833" s="86" t="s">
        <v>2964</v>
      </c>
      <c r="C833" s="83" t="s">
        <v>3254</v>
      </c>
      <c r="D833" s="96" t="s">
        <v>1976</v>
      </c>
      <c r="E833" s="96" t="s">
        <v>180</v>
      </c>
      <c r="F833" s="105">
        <v>43543</v>
      </c>
      <c r="G833" s="93">
        <v>1926392.06</v>
      </c>
      <c r="H833" s="95">
        <v>-0.49509999999999998</v>
      </c>
      <c r="I833" s="93">
        <v>-9.5375200000000007</v>
      </c>
      <c r="J833" s="94">
        <v>9.7382184796198084E-4</v>
      </c>
      <c r="K833" s="94">
        <f>I833/'סכום נכסי הקרן'!$C$42</f>
        <v>-1.3733953606818114E-7</v>
      </c>
    </row>
    <row r="834" spans="2:11" s="140" customFormat="1">
      <c r="B834" s="86" t="s">
        <v>2964</v>
      </c>
      <c r="C834" s="83" t="s">
        <v>3255</v>
      </c>
      <c r="D834" s="96" t="s">
        <v>1976</v>
      </c>
      <c r="E834" s="96" t="s">
        <v>180</v>
      </c>
      <c r="F834" s="105">
        <v>43543</v>
      </c>
      <c r="G834" s="93">
        <v>14692820.810000001</v>
      </c>
      <c r="H834" s="95">
        <v>-0.49509999999999998</v>
      </c>
      <c r="I834" s="93">
        <v>-72.743800000000007</v>
      </c>
      <c r="J834" s="94">
        <v>7.4274551187076664E-3</v>
      </c>
      <c r="K834" s="94">
        <f>I834/'סכום נכסי הקרן'!$C$42</f>
        <v>-1.0475049849265382E-6</v>
      </c>
    </row>
    <row r="835" spans="2:11" s="140" customFormat="1">
      <c r="B835" s="86" t="s">
        <v>2964</v>
      </c>
      <c r="C835" s="83" t="s">
        <v>3256</v>
      </c>
      <c r="D835" s="96" t="s">
        <v>1976</v>
      </c>
      <c r="E835" s="96" t="s">
        <v>182</v>
      </c>
      <c r="F835" s="105">
        <v>43543</v>
      </c>
      <c r="G835" s="93">
        <v>83136.479999999996</v>
      </c>
      <c r="H835" s="95">
        <v>1.1957</v>
      </c>
      <c r="I835" s="93">
        <v>0.99403999999999992</v>
      </c>
      <c r="J835" s="94">
        <v>-1.014957630231053E-4</v>
      </c>
      <c r="K835" s="94">
        <f>I835/'סכום נכסי הקרן'!$C$42</f>
        <v>1.4314097630538626E-8</v>
      </c>
    </row>
    <row r="836" spans="2:11" s="140" customFormat="1">
      <c r="B836" s="86" t="s">
        <v>2964</v>
      </c>
      <c r="C836" s="83" t="s">
        <v>3257</v>
      </c>
      <c r="D836" s="96" t="s">
        <v>1976</v>
      </c>
      <c r="E836" s="96" t="s">
        <v>182</v>
      </c>
      <c r="F836" s="105">
        <v>43543</v>
      </c>
      <c r="G836" s="93">
        <v>62246124</v>
      </c>
      <c r="H836" s="95">
        <v>1.2133</v>
      </c>
      <c r="I836" s="93">
        <v>755.23198000000002</v>
      </c>
      <c r="J836" s="94">
        <v>-7.7112436189238479E-2</v>
      </c>
      <c r="K836" s="94">
        <f>I836/'סכום נכסי הקרן'!$C$42</f>
        <v>1.0875280970006233E-5</v>
      </c>
    </row>
    <row r="837" spans="2:11" s="140" customFormat="1">
      <c r="B837" s="86" t="s">
        <v>2964</v>
      </c>
      <c r="C837" s="83" t="s">
        <v>3258</v>
      </c>
      <c r="D837" s="96" t="s">
        <v>1976</v>
      </c>
      <c r="E837" s="96" t="s">
        <v>180</v>
      </c>
      <c r="F837" s="105">
        <v>43543</v>
      </c>
      <c r="G837" s="93">
        <v>3674589.59</v>
      </c>
      <c r="H837" s="95">
        <v>-0.42</v>
      </c>
      <c r="I837" s="93">
        <v>-15.4351</v>
      </c>
      <c r="J837" s="94">
        <v>1.5759901531507111E-3</v>
      </c>
      <c r="K837" s="94">
        <f>I837/'סכום נכסי הקרן'!$C$42</f>
        <v>-2.2226422310684357E-7</v>
      </c>
    </row>
    <row r="838" spans="2:11" s="140" customFormat="1">
      <c r="B838" s="86" t="s">
        <v>2964</v>
      </c>
      <c r="C838" s="83" t="s">
        <v>3259</v>
      </c>
      <c r="D838" s="96" t="s">
        <v>1976</v>
      </c>
      <c r="E838" s="96" t="s">
        <v>180</v>
      </c>
      <c r="F838" s="105">
        <v>43543</v>
      </c>
      <c r="G838" s="93">
        <v>297136.61</v>
      </c>
      <c r="H838" s="95">
        <v>-0.42009999999999997</v>
      </c>
      <c r="I838" s="93">
        <v>-1.24814</v>
      </c>
      <c r="J838" s="94">
        <v>1.2744046684203721E-4</v>
      </c>
      <c r="K838" s="94">
        <f>I838/'סכום נכסי הקרן'!$C$42</f>
        <v>-1.7973117597461352E-8</v>
      </c>
    </row>
    <row r="839" spans="2:11" s="140" customFormat="1">
      <c r="B839" s="86" t="s">
        <v>2964</v>
      </c>
      <c r="C839" s="83" t="s">
        <v>3239</v>
      </c>
      <c r="D839" s="96" t="s">
        <v>1976</v>
      </c>
      <c r="E839" s="96" t="s">
        <v>182</v>
      </c>
      <c r="F839" s="105">
        <v>43544</v>
      </c>
      <c r="G839" s="93">
        <v>10044.19</v>
      </c>
      <c r="H839" s="95">
        <v>1.2319</v>
      </c>
      <c r="I839" s="93">
        <v>0.12373000000000001</v>
      </c>
      <c r="J839" s="94">
        <v>-1.2633365617931695E-5</v>
      </c>
      <c r="K839" s="94">
        <f>I839/'סכום נכסי הקרן'!$C$42</f>
        <v>1.7817022452079842E-9</v>
      </c>
    </row>
    <row r="840" spans="2:11" s="140" customFormat="1">
      <c r="B840" s="86" t="s">
        <v>2964</v>
      </c>
      <c r="C840" s="83" t="s">
        <v>3260</v>
      </c>
      <c r="D840" s="96" t="s">
        <v>1976</v>
      </c>
      <c r="E840" s="96" t="s">
        <v>182</v>
      </c>
      <c r="F840" s="105">
        <v>43544</v>
      </c>
      <c r="G840" s="93">
        <v>2105095.7200000002</v>
      </c>
      <c r="H840" s="95">
        <v>1.2319</v>
      </c>
      <c r="I840" s="93">
        <v>25.933439999999997</v>
      </c>
      <c r="J840" s="94">
        <v>-2.6479158591343607E-3</v>
      </c>
      <c r="K840" s="94">
        <f>I840/'סכום נכסי הקרן'!$C$42</f>
        <v>3.7343949142460628E-7</v>
      </c>
    </row>
    <row r="841" spans="2:11" s="140" customFormat="1">
      <c r="B841" s="86" t="s">
        <v>2964</v>
      </c>
      <c r="C841" s="83" t="s">
        <v>3261</v>
      </c>
      <c r="D841" s="96" t="s">
        <v>1976</v>
      </c>
      <c r="E841" s="96" t="s">
        <v>182</v>
      </c>
      <c r="F841" s="105">
        <v>43544</v>
      </c>
      <c r="G841" s="93">
        <v>181883.62</v>
      </c>
      <c r="H841" s="95">
        <v>1.2319</v>
      </c>
      <c r="I841" s="93">
        <v>2.2406899999999998</v>
      </c>
      <c r="J841" s="94">
        <v>-2.2878409445117081E-4</v>
      </c>
      <c r="K841" s="94">
        <f>I841/'סכום נכסי הקרן'!$C$42</f>
        <v>3.2265759345470598E-8</v>
      </c>
    </row>
    <row r="842" spans="2:11" s="140" customFormat="1">
      <c r="B842" s="86" t="s">
        <v>2964</v>
      </c>
      <c r="C842" s="83" t="s">
        <v>3262</v>
      </c>
      <c r="D842" s="96" t="s">
        <v>1976</v>
      </c>
      <c r="E842" s="96" t="s">
        <v>182</v>
      </c>
      <c r="F842" s="105">
        <v>43544</v>
      </c>
      <c r="G842" s="93">
        <v>4185.08</v>
      </c>
      <c r="H842" s="95">
        <v>1.232</v>
      </c>
      <c r="I842" s="93">
        <v>5.1560000000000002E-2</v>
      </c>
      <c r="J842" s="94">
        <v>-5.2644979492488331E-6</v>
      </c>
      <c r="K842" s="94">
        <f>I842/'סכום נכסי הקרן'!$C$42</f>
        <v>7.4245993504343056E-10</v>
      </c>
    </row>
    <row r="843" spans="2:11" s="140" customFormat="1">
      <c r="B843" s="86" t="s">
        <v>2964</v>
      </c>
      <c r="C843" s="83" t="s">
        <v>2689</v>
      </c>
      <c r="D843" s="96" t="s">
        <v>1976</v>
      </c>
      <c r="E843" s="96" t="s">
        <v>182</v>
      </c>
      <c r="F843" s="105">
        <v>43544</v>
      </c>
      <c r="G843" s="93">
        <v>4185.08</v>
      </c>
      <c r="H843" s="95">
        <v>1.232</v>
      </c>
      <c r="I843" s="93">
        <v>5.1560000000000002E-2</v>
      </c>
      <c r="J843" s="94">
        <v>-5.2644979492488331E-6</v>
      </c>
      <c r="K843" s="94">
        <f>I843/'סכום נכסי הקרן'!$C$42</f>
        <v>7.4245993504343056E-10</v>
      </c>
    </row>
    <row r="844" spans="2:11" s="140" customFormat="1">
      <c r="B844" s="86" t="s">
        <v>2964</v>
      </c>
      <c r="C844" s="83" t="s">
        <v>3263</v>
      </c>
      <c r="D844" s="96" t="s">
        <v>1976</v>
      </c>
      <c r="E844" s="96" t="s">
        <v>182</v>
      </c>
      <c r="F844" s="105">
        <v>43544</v>
      </c>
      <c r="G844" s="93">
        <v>365357.55</v>
      </c>
      <c r="H844" s="95">
        <v>1.2319</v>
      </c>
      <c r="I844" s="93">
        <v>4.5009600000000001</v>
      </c>
      <c r="J844" s="94">
        <v>-4.5956739118795635E-4</v>
      </c>
      <c r="K844" s="94">
        <f>I844/'סכום נכסי הקרן'!$C$42</f>
        <v>6.4813469147266849E-8</v>
      </c>
    </row>
    <row r="845" spans="2:11" s="140" customFormat="1">
      <c r="B845" s="86" t="s">
        <v>2964</v>
      </c>
      <c r="C845" s="83" t="s">
        <v>3264</v>
      </c>
      <c r="D845" s="96" t="s">
        <v>1976</v>
      </c>
      <c r="E845" s="96" t="s">
        <v>182</v>
      </c>
      <c r="F845" s="105">
        <v>43544</v>
      </c>
      <c r="G845" s="93">
        <v>122683.55</v>
      </c>
      <c r="H845" s="95">
        <v>1.2802</v>
      </c>
      <c r="I845" s="93">
        <v>1.57054</v>
      </c>
      <c r="J845" s="94">
        <v>-1.6035889467054426E-4</v>
      </c>
      <c r="K845" s="94">
        <f>I845/'סכום נכסי הקרן'!$C$42</f>
        <v>2.2615652179656893E-8</v>
      </c>
    </row>
    <row r="846" spans="2:11" s="140" customFormat="1">
      <c r="B846" s="86" t="s">
        <v>2964</v>
      </c>
      <c r="C846" s="83" t="s">
        <v>3265</v>
      </c>
      <c r="D846" s="96" t="s">
        <v>1976</v>
      </c>
      <c r="E846" s="96" t="s">
        <v>182</v>
      </c>
      <c r="F846" s="105">
        <v>43544</v>
      </c>
      <c r="G846" s="93">
        <v>58591.13</v>
      </c>
      <c r="H846" s="95">
        <v>1.2319</v>
      </c>
      <c r="I846" s="93">
        <v>0.72180999999999995</v>
      </c>
      <c r="J846" s="94">
        <v>-7.3699908160343287E-5</v>
      </c>
      <c r="K846" s="94">
        <f>I846/'סכום נכסי הקרן'!$C$42</f>
        <v>1.0394007092973206E-8</v>
      </c>
    </row>
    <row r="847" spans="2:11" s="140" customFormat="1">
      <c r="B847" s="86" t="s">
        <v>2964</v>
      </c>
      <c r="C847" s="83" t="s">
        <v>3266</v>
      </c>
      <c r="D847" s="96" t="s">
        <v>1976</v>
      </c>
      <c r="E847" s="96" t="s">
        <v>182</v>
      </c>
      <c r="F847" s="105">
        <v>43544</v>
      </c>
      <c r="G847" s="93">
        <v>48756.19</v>
      </c>
      <c r="H847" s="95">
        <v>1.2319</v>
      </c>
      <c r="I847" s="93">
        <v>0.60063999999999995</v>
      </c>
      <c r="J847" s="94">
        <v>-6.1327929562389821E-5</v>
      </c>
      <c r="K847" s="94">
        <f>I847/'סכום נכסי הקרן'!$C$42</f>
        <v>8.6491686459365019E-9</v>
      </c>
    </row>
    <row r="848" spans="2:11" s="140" customFormat="1">
      <c r="B848" s="86" t="s">
        <v>2964</v>
      </c>
      <c r="C848" s="83" t="s">
        <v>2720</v>
      </c>
      <c r="D848" s="96" t="s">
        <v>1976</v>
      </c>
      <c r="E848" s="96" t="s">
        <v>182</v>
      </c>
      <c r="F848" s="105">
        <v>43544</v>
      </c>
      <c r="G848" s="93">
        <v>8793.0400000000009</v>
      </c>
      <c r="H848" s="95">
        <v>1.2803</v>
      </c>
      <c r="I848" s="93">
        <v>0.11258</v>
      </c>
      <c r="J848" s="94">
        <v>-1.1494902620760931E-5</v>
      </c>
      <c r="K848" s="94">
        <f>I848/'סכום נכסי הקרן'!$C$42</f>
        <v>1.621143124266668E-9</v>
      </c>
    </row>
    <row r="849" spans="2:11" s="140" customFormat="1">
      <c r="B849" s="86" t="s">
        <v>2964</v>
      </c>
      <c r="C849" s="83" t="s">
        <v>2767</v>
      </c>
      <c r="D849" s="96" t="s">
        <v>1976</v>
      </c>
      <c r="E849" s="96" t="s">
        <v>182</v>
      </c>
      <c r="F849" s="105">
        <v>43550</v>
      </c>
      <c r="G849" s="93">
        <v>68683.48</v>
      </c>
      <c r="H849" s="95">
        <v>0.70620000000000005</v>
      </c>
      <c r="I849" s="93">
        <v>0.48505999999999999</v>
      </c>
      <c r="J849" s="94">
        <v>-4.9526714027591908E-5</v>
      </c>
      <c r="K849" s="94">
        <f>I849/'סכום נכסי הקרן'!$C$42</f>
        <v>6.9848257581878664E-9</v>
      </c>
    </row>
    <row r="850" spans="2:11" s="140" customFormat="1">
      <c r="B850" s="86" t="s">
        <v>2964</v>
      </c>
      <c r="C850" s="83" t="s">
        <v>3267</v>
      </c>
      <c r="D850" s="96" t="s">
        <v>1976</v>
      </c>
      <c r="E850" s="96" t="s">
        <v>182</v>
      </c>
      <c r="F850" s="105">
        <v>43551</v>
      </c>
      <c r="G850" s="93">
        <v>266383.99</v>
      </c>
      <c r="H850" s="95">
        <v>0.34789999999999999</v>
      </c>
      <c r="I850" s="93">
        <v>0.92670000000000008</v>
      </c>
      <c r="J850" s="94">
        <v>-9.4620059146021995E-5</v>
      </c>
      <c r="K850" s="94">
        <f>I850/'סכום נכסי הקרן'!$C$42</f>
        <v>1.3344406939580044E-8</v>
      </c>
    </row>
    <row r="851" spans="2:11" s="140" customFormat="1">
      <c r="B851" s="86" t="s">
        <v>2964</v>
      </c>
      <c r="C851" s="83" t="s">
        <v>3268</v>
      </c>
      <c r="D851" s="96" t="s">
        <v>1976</v>
      </c>
      <c r="E851" s="96" t="s">
        <v>182</v>
      </c>
      <c r="F851" s="105">
        <v>43552</v>
      </c>
      <c r="G851" s="93">
        <v>379019.54</v>
      </c>
      <c r="H851" s="95">
        <v>0.31280000000000002</v>
      </c>
      <c r="I851" s="93">
        <v>1.1854899999999999</v>
      </c>
      <c r="J851" s="94">
        <v>-1.2104363215389835E-4</v>
      </c>
      <c r="K851" s="94">
        <f>I851/'סכום נכסי הקרן'!$C$42</f>
        <v>1.7070962536746245E-8</v>
      </c>
    </row>
    <row r="852" spans="2:11" s="140" customFormat="1">
      <c r="B852" s="86" t="s">
        <v>2964</v>
      </c>
      <c r="C852" s="83" t="s">
        <v>3269</v>
      </c>
      <c r="D852" s="96" t="s">
        <v>1976</v>
      </c>
      <c r="E852" s="96" t="s">
        <v>182</v>
      </c>
      <c r="F852" s="105">
        <v>43552</v>
      </c>
      <c r="G852" s="93">
        <v>1606713.26</v>
      </c>
      <c r="H852" s="95">
        <v>0.31280000000000002</v>
      </c>
      <c r="I852" s="93">
        <v>5.0254300000000001</v>
      </c>
      <c r="J852" s="94">
        <v>-5.1311803586294728E-4</v>
      </c>
      <c r="K852" s="94">
        <f>I852/'סכום נכסי הקרן'!$C$42</f>
        <v>7.2365795798396182E-8</v>
      </c>
    </row>
    <row r="853" spans="2:11" s="140" customFormat="1">
      <c r="B853" s="86" t="s">
        <v>2964</v>
      </c>
      <c r="C853" s="83" t="s">
        <v>3270</v>
      </c>
      <c r="D853" s="96" t="s">
        <v>1976</v>
      </c>
      <c r="E853" s="96" t="s">
        <v>182</v>
      </c>
      <c r="F853" s="105">
        <v>43552</v>
      </c>
      <c r="G853" s="93">
        <v>659164.42000000004</v>
      </c>
      <c r="H853" s="95">
        <v>0.31280000000000002</v>
      </c>
      <c r="I853" s="93">
        <v>2.0617100000000002</v>
      </c>
      <c r="J853" s="94">
        <v>-2.1050946599972484E-4</v>
      </c>
      <c r="K853" s="94">
        <f>I853/'סכום נכסי הקרן'!$C$42</f>
        <v>2.968846145613637E-8</v>
      </c>
    </row>
    <row r="854" spans="2:11" s="140" customFormat="1">
      <c r="B854" s="86" t="s">
        <v>2964</v>
      </c>
      <c r="C854" s="83" t="s">
        <v>3271</v>
      </c>
      <c r="D854" s="96" t="s">
        <v>1976</v>
      </c>
      <c r="E854" s="96" t="s">
        <v>182</v>
      </c>
      <c r="F854" s="105">
        <v>43552</v>
      </c>
      <c r="G854" s="93">
        <v>181270.21</v>
      </c>
      <c r="H854" s="95">
        <v>0.31280000000000002</v>
      </c>
      <c r="I854" s="93">
        <v>0.56696999999999997</v>
      </c>
      <c r="J854" s="94">
        <v>-5.7890077623848155E-5</v>
      </c>
      <c r="K854" s="94">
        <f>I854/'סכום נכסי הקרן'!$C$42</f>
        <v>8.1643233004572109E-9</v>
      </c>
    </row>
    <row r="855" spans="2:11" s="140" customFormat="1">
      <c r="B855" s="86" t="s">
        <v>2964</v>
      </c>
      <c r="C855" s="83" t="s">
        <v>3272</v>
      </c>
      <c r="D855" s="96" t="s">
        <v>1976</v>
      </c>
      <c r="E855" s="96" t="s">
        <v>182</v>
      </c>
      <c r="F855" s="105">
        <v>43552</v>
      </c>
      <c r="G855" s="93">
        <v>535571.09</v>
      </c>
      <c r="H855" s="95">
        <v>0.31280000000000002</v>
      </c>
      <c r="I855" s="93">
        <v>1.6751400000000001</v>
      </c>
      <c r="J855" s="94">
        <v>-1.7103900493996684E-4</v>
      </c>
      <c r="K855" s="94">
        <f>I855/'סכום נכסי הקרן'!$C$42</f>
        <v>2.4121883933061526E-8</v>
      </c>
    </row>
    <row r="856" spans="2:11" s="140" customFormat="1">
      <c r="B856" s="82"/>
      <c r="C856" s="83"/>
      <c r="D856" s="83"/>
      <c r="E856" s="83"/>
      <c r="F856" s="83"/>
      <c r="G856" s="93"/>
      <c r="H856" s="95"/>
      <c r="I856" s="83"/>
      <c r="J856" s="94"/>
      <c r="K856" s="83"/>
    </row>
    <row r="857" spans="2:11" s="140" customFormat="1">
      <c r="B857" s="101" t="s">
        <v>246</v>
      </c>
      <c r="C857" s="81"/>
      <c r="D857" s="81"/>
      <c r="E857" s="81"/>
      <c r="F857" s="81"/>
      <c r="G857" s="90"/>
      <c r="H857" s="92"/>
      <c r="I857" s="90">
        <v>-536.72345999999982</v>
      </c>
      <c r="J857" s="91">
        <v>5.4801775688202818E-2</v>
      </c>
      <c r="K857" s="91">
        <f>I857/'סכום נכסי הקרן'!$C$42</f>
        <v>-7.7287755090745766E-6</v>
      </c>
    </row>
    <row r="858" spans="2:11" s="140" customFormat="1">
      <c r="B858" s="86" t="s">
        <v>3573</v>
      </c>
      <c r="C858" s="83" t="s">
        <v>3273</v>
      </c>
      <c r="D858" s="96" t="s">
        <v>1976</v>
      </c>
      <c r="E858" s="96" t="s">
        <v>181</v>
      </c>
      <c r="F858" s="105">
        <v>43108</v>
      </c>
      <c r="G858" s="93">
        <v>30554.950000000004</v>
      </c>
      <c r="H858" s="95">
        <v>995.43420000000003</v>
      </c>
      <c r="I858" s="93">
        <v>-536.72345999999982</v>
      </c>
      <c r="J858" s="94">
        <v>5.4801775688202818E-2</v>
      </c>
      <c r="K858" s="94">
        <f>I858/'סכום נכסי הקרן'!$C$42</f>
        <v>-7.7287755090745766E-6</v>
      </c>
    </row>
    <row r="862" spans="2:11">
      <c r="B862" s="98" t="s">
        <v>275</v>
      </c>
    </row>
    <row r="863" spans="2:11">
      <c r="B863" s="98" t="s">
        <v>131</v>
      </c>
    </row>
    <row r="864" spans="2:11">
      <c r="B864" s="98" t="s">
        <v>257</v>
      </c>
    </row>
    <row r="865" spans="2:2">
      <c r="B865" s="98" t="s">
        <v>265</v>
      </c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H41:XFD44 D1:XFD40 A1:B1048576 D41:AF44 D45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zoomScale="90" zoomScaleNormal="90" workbookViewId="0">
      <selection activeCell="G28" sqref="G28"/>
    </sheetView>
  </sheetViews>
  <sheetFormatPr defaultColWidth="9.140625" defaultRowHeight="18"/>
  <cols>
    <col min="1" max="1" width="6.28515625" style="1" customWidth="1"/>
    <col min="2" max="2" width="29.28515625" style="2" bestFit="1" customWidth="1"/>
    <col min="3" max="3" width="41.7109375" style="2" bestFit="1" customWidth="1"/>
    <col min="4" max="4" width="8.7109375" style="2" bestFit="1" customWidth="1"/>
    <col min="5" max="5" width="4.5703125" style="1" bestFit="1" customWidth="1"/>
    <col min="6" max="6" width="7.85546875" style="1" bestFit="1" customWidth="1"/>
    <col min="7" max="7" width="11.28515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8" style="1" bestFit="1" customWidth="1"/>
    <col min="12" max="12" width="13.140625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6" t="s">
        <v>196</v>
      </c>
      <c r="C1" s="77" t="s" vm="1">
        <v>276</v>
      </c>
    </row>
    <row r="2" spans="2:78">
      <c r="B2" s="56" t="s">
        <v>195</v>
      </c>
      <c r="C2" s="77" t="s">
        <v>277</v>
      </c>
    </row>
    <row r="3" spans="2:78">
      <c r="B3" s="56" t="s">
        <v>197</v>
      </c>
      <c r="C3" s="77" t="s">
        <v>278</v>
      </c>
    </row>
    <row r="4" spans="2:78">
      <c r="B4" s="56" t="s">
        <v>198</v>
      </c>
      <c r="C4" s="77" t="s">
        <v>279</v>
      </c>
    </row>
    <row r="6" spans="2:78" ht="26.25" customHeight="1">
      <c r="B6" s="215" t="s">
        <v>227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</row>
    <row r="7" spans="2:78" ht="26.25" customHeight="1">
      <c r="B7" s="215" t="s">
        <v>119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7"/>
    </row>
    <row r="8" spans="2:78" s="3" customFormat="1" ht="47.25">
      <c r="B8" s="22" t="s">
        <v>135</v>
      </c>
      <c r="C8" s="30" t="s">
        <v>52</v>
      </c>
      <c r="D8" s="30" t="s">
        <v>58</v>
      </c>
      <c r="E8" s="30" t="s">
        <v>15</v>
      </c>
      <c r="F8" s="30" t="s">
        <v>76</v>
      </c>
      <c r="G8" s="30" t="s">
        <v>121</v>
      </c>
      <c r="H8" s="30" t="s">
        <v>18</v>
      </c>
      <c r="I8" s="30" t="s">
        <v>120</v>
      </c>
      <c r="J8" s="30" t="s">
        <v>17</v>
      </c>
      <c r="K8" s="30" t="s">
        <v>19</v>
      </c>
      <c r="L8" s="30" t="s">
        <v>259</v>
      </c>
      <c r="M8" s="30" t="s">
        <v>258</v>
      </c>
      <c r="N8" s="30" t="s">
        <v>129</v>
      </c>
      <c r="O8" s="30" t="s">
        <v>67</v>
      </c>
      <c r="P8" s="30" t="s">
        <v>199</v>
      </c>
      <c r="Q8" s="31" t="s">
        <v>201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266</v>
      </c>
      <c r="M9" s="16"/>
      <c r="N9" s="16" t="s">
        <v>262</v>
      </c>
      <c r="O9" s="16" t="s">
        <v>20</v>
      </c>
      <c r="P9" s="32" t="s">
        <v>20</v>
      </c>
      <c r="Q9" s="17" t="s">
        <v>20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132</v>
      </c>
      <c r="R10" s="1"/>
      <c r="S10" s="1"/>
      <c r="T10" s="1"/>
      <c r="U10" s="1"/>
      <c r="V10" s="1"/>
    </row>
    <row r="11" spans="2:78" s="4" customFormat="1" ht="18" customHeight="1">
      <c r="B11" s="128" t="s">
        <v>57</v>
      </c>
      <c r="C11" s="124"/>
      <c r="D11" s="124"/>
      <c r="E11" s="124"/>
      <c r="F11" s="124"/>
      <c r="G11" s="124"/>
      <c r="H11" s="125">
        <v>28.470000000000002</v>
      </c>
      <c r="I11" s="124"/>
      <c r="J11" s="124"/>
      <c r="K11" s="130">
        <v>0.38200000000000001</v>
      </c>
      <c r="L11" s="125"/>
      <c r="M11" s="127"/>
      <c r="N11" s="125">
        <v>0.32662000000000002</v>
      </c>
      <c r="O11" s="124"/>
      <c r="P11" s="126">
        <v>1</v>
      </c>
      <c r="Q11" s="126">
        <f>N11/'סכום נכסי הקרן'!$C$42</f>
        <v>4.7033022494935086E-9</v>
      </c>
      <c r="R11" s="99"/>
      <c r="S11" s="99"/>
      <c r="T11" s="99"/>
      <c r="U11" s="99"/>
      <c r="V11" s="99"/>
      <c r="BZ11" s="99"/>
    </row>
    <row r="12" spans="2:78" s="99" customFormat="1" ht="18" customHeight="1">
      <c r="B12" s="129" t="s">
        <v>252</v>
      </c>
      <c r="C12" s="124"/>
      <c r="D12" s="124"/>
      <c r="E12" s="124"/>
      <c r="F12" s="124"/>
      <c r="G12" s="124"/>
      <c r="H12" s="125">
        <v>28.470000000000002</v>
      </c>
      <c r="I12" s="124"/>
      <c r="J12" s="124"/>
      <c r="K12" s="130">
        <v>0.38200000000000001</v>
      </c>
      <c r="L12" s="125"/>
      <c r="M12" s="127"/>
      <c r="N12" s="125">
        <v>0.32662000000000002</v>
      </c>
      <c r="O12" s="124"/>
      <c r="P12" s="126">
        <v>1</v>
      </c>
      <c r="Q12" s="126">
        <f>N12/'סכום נכסי הקרן'!$C$42</f>
        <v>4.7033022494935086E-9</v>
      </c>
    </row>
    <row r="13" spans="2:78">
      <c r="B13" s="101" t="s">
        <v>71</v>
      </c>
      <c r="C13" s="81"/>
      <c r="D13" s="81"/>
      <c r="E13" s="81"/>
      <c r="F13" s="81"/>
      <c r="G13" s="81"/>
      <c r="H13" s="90">
        <v>28.470000000000002</v>
      </c>
      <c r="I13" s="81"/>
      <c r="J13" s="81"/>
      <c r="K13" s="103">
        <v>0.38200000000000001</v>
      </c>
      <c r="L13" s="90"/>
      <c r="M13" s="92"/>
      <c r="N13" s="90">
        <v>0.32662000000000002</v>
      </c>
      <c r="O13" s="81"/>
      <c r="P13" s="91">
        <v>1</v>
      </c>
      <c r="Q13" s="91">
        <f>N13/'סכום נכסי הקרן'!$C$42</f>
        <v>4.7033022494935086E-9</v>
      </c>
    </row>
    <row r="14" spans="2:78" s="99" customFormat="1">
      <c r="B14" s="131" t="s">
        <v>70</v>
      </c>
      <c r="C14" s="124"/>
      <c r="D14" s="124"/>
      <c r="E14" s="124"/>
      <c r="F14" s="124"/>
      <c r="G14" s="124"/>
      <c r="H14" s="125">
        <v>28.470000000000002</v>
      </c>
      <c r="I14" s="124"/>
      <c r="J14" s="124"/>
      <c r="K14" s="130">
        <v>0.38200000000000001</v>
      </c>
      <c r="L14" s="125"/>
      <c r="M14" s="127"/>
      <c r="N14" s="125">
        <v>0.32662000000000002</v>
      </c>
      <c r="O14" s="124"/>
      <c r="P14" s="126">
        <v>1</v>
      </c>
      <c r="Q14" s="126">
        <f>N14/'סכום נכסי הקרן'!$C$42</f>
        <v>4.7033022494935086E-9</v>
      </c>
    </row>
    <row r="15" spans="2:78">
      <c r="B15" s="85" t="s">
        <v>3274</v>
      </c>
      <c r="C15" s="83" t="s">
        <v>3275</v>
      </c>
      <c r="D15" s="96" t="s">
        <v>3276</v>
      </c>
      <c r="E15" s="83" t="s">
        <v>1942</v>
      </c>
      <c r="F15" s="83"/>
      <c r="G15" s="105">
        <v>39071</v>
      </c>
      <c r="H15" s="95">
        <v>0</v>
      </c>
      <c r="I15" s="96" t="s">
        <v>182</v>
      </c>
      <c r="J15" s="97">
        <v>0</v>
      </c>
      <c r="K15" s="97">
        <v>0</v>
      </c>
      <c r="L15" s="93">
        <v>800000</v>
      </c>
      <c r="M15" s="95">
        <v>0.01</v>
      </c>
      <c r="N15" s="93">
        <v>0.32625999999999999</v>
      </c>
      <c r="O15" s="94">
        <v>2.7027027027027029E-2</v>
      </c>
      <c r="P15" s="94">
        <v>0.99889780172677722</v>
      </c>
      <c r="Q15" s="94">
        <f>N15/'סכום נכסי הקרן'!$C$42</f>
        <v>4.6981182778756712E-9</v>
      </c>
    </row>
    <row r="16" spans="2:78">
      <c r="B16" s="85" t="s">
        <v>3277</v>
      </c>
      <c r="C16" s="83" t="s">
        <v>3278</v>
      </c>
      <c r="D16" s="96" t="s">
        <v>3276</v>
      </c>
      <c r="E16" s="83" t="s">
        <v>1942</v>
      </c>
      <c r="F16" s="83"/>
      <c r="G16" s="105">
        <v>38472</v>
      </c>
      <c r="H16" s="93">
        <v>28.470000000000002</v>
      </c>
      <c r="I16" s="96" t="s">
        <v>180</v>
      </c>
      <c r="J16" s="97">
        <v>0</v>
      </c>
      <c r="K16" s="97">
        <v>0.38200000000000001</v>
      </c>
      <c r="L16" s="93">
        <v>1000000</v>
      </c>
      <c r="M16" s="95">
        <v>0</v>
      </c>
      <c r="N16" s="93">
        <v>3.5999999999999997E-4</v>
      </c>
      <c r="O16" s="97">
        <v>0</v>
      </c>
      <c r="P16" s="94">
        <v>1.1021982732227051E-3</v>
      </c>
      <c r="Q16" s="94">
        <f>N16/'סכום נכסי הקרן'!$C$42</f>
        <v>5.1839716178362091E-12</v>
      </c>
    </row>
    <row r="17" spans="2:17">
      <c r="B17" s="86"/>
      <c r="C17" s="83"/>
      <c r="D17" s="83"/>
      <c r="E17" s="83"/>
      <c r="F17" s="83"/>
      <c r="G17" s="83"/>
      <c r="H17" s="83"/>
      <c r="I17" s="83"/>
      <c r="J17" s="83"/>
      <c r="K17" s="83"/>
      <c r="L17" s="93"/>
      <c r="M17" s="95"/>
      <c r="N17" s="83"/>
      <c r="O17" s="83"/>
      <c r="P17" s="94"/>
      <c r="Q17" s="83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98" t="s">
        <v>275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98" t="s">
        <v>131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98" t="s">
        <v>257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98" t="s">
        <v>265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</row>
    <row r="112" spans="2:17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</row>
    <row r="113" spans="2:17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</row>
    <row r="114" spans="2:17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  <c r="Q114" s="100"/>
    </row>
    <row r="115" spans="2:17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</row>
    <row r="116" spans="2:17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</row>
    <row r="117" spans="2:17">
      <c r="D117" s="1"/>
    </row>
    <row r="118" spans="2:17">
      <c r="D118" s="1"/>
    </row>
    <row r="119" spans="2:17">
      <c r="D119" s="1"/>
    </row>
    <row r="120" spans="2:17">
      <c r="D120" s="1"/>
    </row>
    <row r="121" spans="2:17">
      <c r="D121" s="1"/>
    </row>
    <row r="122" spans="2:17">
      <c r="D122" s="1"/>
    </row>
    <row r="123" spans="2:17">
      <c r="D123" s="1"/>
    </row>
    <row r="124" spans="2:17">
      <c r="D124" s="1"/>
    </row>
    <row r="125" spans="2:17">
      <c r="D125" s="1"/>
    </row>
    <row r="126" spans="2:17">
      <c r="D126" s="1"/>
    </row>
    <row r="127" spans="2:17">
      <c r="D127" s="1"/>
    </row>
    <row r="128" spans="2:17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5" type="noConversion"/>
  <conditionalFormatting sqref="B12:B19 B24:B116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AH36:XFD39 D40:XFD1048576 D36:AF39 D1:XFD35"/>
  </dataValidations>
  <pageMargins left="0" right="0" top="0.5" bottom="0.5" header="0" footer="0.25"/>
  <pageSetup paperSize="9" scale="71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283"/>
  <sheetViews>
    <sheetView rightToLeft="1" zoomScale="80" zoomScaleNormal="80" workbookViewId="0">
      <selection activeCell="C19" sqref="C19"/>
    </sheetView>
  </sheetViews>
  <sheetFormatPr defaultColWidth="9.140625" defaultRowHeight="18"/>
  <cols>
    <col min="1" max="1" width="11.5703125" style="1" customWidth="1"/>
    <col min="2" max="2" width="46.7109375" style="2" bestFit="1" customWidth="1"/>
    <col min="3" max="3" width="41.7109375" style="2" bestFit="1" customWidth="1"/>
    <col min="4" max="5" width="12.42578125" style="2" bestFit="1" customWidth="1"/>
    <col min="6" max="6" width="9.140625" style="1" bestFit="1" customWidth="1"/>
    <col min="7" max="7" width="12.28515625" style="1" bestFit="1" customWidth="1"/>
    <col min="8" max="8" width="11.42578125" style="1" bestFit="1" customWidth="1"/>
    <col min="9" max="9" width="7.42578125" style="1" bestFit="1" customWidth="1"/>
    <col min="10" max="10" width="12.7109375" style="1" bestFit="1" customWidth="1"/>
    <col min="11" max="11" width="7.42578125" style="1" bestFit="1" customWidth="1"/>
    <col min="12" max="12" width="8.140625" style="1" bestFit="1" customWidth="1"/>
    <col min="13" max="13" width="16.7109375" style="1" bestFit="1" customWidth="1"/>
    <col min="14" max="14" width="8" style="1" bestFit="1" customWidth="1"/>
    <col min="15" max="15" width="14.28515625" style="1" bestFit="1" customWidth="1"/>
    <col min="16" max="16" width="11.42578125" style="1" bestFit="1" customWidth="1"/>
    <col min="17" max="17" width="13" style="1" bestFit="1" customWidth="1"/>
    <col min="18" max="18" width="7.5703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8">
      <c r="B1" s="56" t="s">
        <v>196</v>
      </c>
      <c r="C1" s="77" t="s" vm="1">
        <v>276</v>
      </c>
    </row>
    <row r="2" spans="2:18">
      <c r="B2" s="56" t="s">
        <v>195</v>
      </c>
      <c r="C2" s="77" t="s">
        <v>277</v>
      </c>
    </row>
    <row r="3" spans="2:18">
      <c r="B3" s="56" t="s">
        <v>197</v>
      </c>
      <c r="C3" s="77" t="s">
        <v>278</v>
      </c>
    </row>
    <row r="4" spans="2:18">
      <c r="B4" s="56" t="s">
        <v>198</v>
      </c>
      <c r="C4" s="77" t="s">
        <v>279</v>
      </c>
    </row>
    <row r="6" spans="2:18" ht="26.25" customHeight="1">
      <c r="B6" s="215" t="s">
        <v>228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</row>
    <row r="7" spans="2:18" s="3" customFormat="1" ht="63">
      <c r="B7" s="22" t="s">
        <v>135</v>
      </c>
      <c r="C7" s="30" t="s">
        <v>242</v>
      </c>
      <c r="D7" s="30" t="s">
        <v>52</v>
      </c>
      <c r="E7" s="30" t="s">
        <v>136</v>
      </c>
      <c r="F7" s="30" t="s">
        <v>15</v>
      </c>
      <c r="G7" s="30" t="s">
        <v>121</v>
      </c>
      <c r="H7" s="30" t="s">
        <v>76</v>
      </c>
      <c r="I7" s="30" t="s">
        <v>18</v>
      </c>
      <c r="J7" s="30" t="s">
        <v>120</v>
      </c>
      <c r="K7" s="13" t="s">
        <v>39</v>
      </c>
      <c r="L7" s="70" t="s">
        <v>19</v>
      </c>
      <c r="M7" s="30" t="s">
        <v>259</v>
      </c>
      <c r="N7" s="30" t="s">
        <v>258</v>
      </c>
      <c r="O7" s="30" t="s">
        <v>129</v>
      </c>
      <c r="P7" s="30" t="s">
        <v>199</v>
      </c>
      <c r="Q7" s="31" t="s">
        <v>201</v>
      </c>
      <c r="R7" s="1"/>
    </row>
    <row r="8" spans="2:18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266</v>
      </c>
      <c r="N8" s="16"/>
      <c r="O8" s="16" t="s">
        <v>262</v>
      </c>
      <c r="P8" s="32" t="s">
        <v>20</v>
      </c>
      <c r="Q8" s="17" t="s">
        <v>20</v>
      </c>
      <c r="R8" s="1"/>
    </row>
    <row r="9" spans="2:18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132</v>
      </c>
      <c r="R9" s="1"/>
    </row>
    <row r="10" spans="2:18" s="143" customFormat="1" ht="18" customHeight="1">
      <c r="B10" s="78" t="s">
        <v>45</v>
      </c>
      <c r="C10" s="79"/>
      <c r="D10" s="79"/>
      <c r="E10" s="79"/>
      <c r="F10" s="79"/>
      <c r="G10" s="79"/>
      <c r="H10" s="79"/>
      <c r="I10" s="87">
        <v>5.1236739532832205</v>
      </c>
      <c r="J10" s="79"/>
      <c r="K10" s="79"/>
      <c r="L10" s="102">
        <v>3.3488514521333779E-2</v>
      </c>
      <c r="M10" s="87"/>
      <c r="N10" s="89"/>
      <c r="O10" s="87">
        <f>O11+O212</f>
        <v>5100873.4888162687</v>
      </c>
      <c r="P10" s="88">
        <f>O10/$O$10</f>
        <v>1</v>
      </c>
      <c r="Q10" s="88">
        <f>O10/'סכום נכסי הקרן'!$C$42</f>
        <v>7.3452176089435287E-2</v>
      </c>
      <c r="R10" s="140"/>
    </row>
    <row r="11" spans="2:18" s="140" customFormat="1" ht="21.75" customHeight="1">
      <c r="B11" s="80" t="s">
        <v>43</v>
      </c>
      <c r="C11" s="81"/>
      <c r="D11" s="81"/>
      <c r="E11" s="81"/>
      <c r="F11" s="81"/>
      <c r="G11" s="81"/>
      <c r="H11" s="81"/>
      <c r="I11" s="90">
        <v>5.3595511098152402</v>
      </c>
      <c r="J11" s="81"/>
      <c r="K11" s="81"/>
      <c r="L11" s="103">
        <v>2.5760189320519936E-2</v>
      </c>
      <c r="M11" s="90"/>
      <c r="N11" s="92"/>
      <c r="O11" s="90">
        <f>O12+O16+O37+O208</f>
        <v>3384056.3314762679</v>
      </c>
      <c r="P11" s="91">
        <f t="shared" ref="P11:P14" si="0">O11/$O$10</f>
        <v>0.66342683050184548</v>
      </c>
      <c r="Q11" s="91">
        <f>O11/'סכום נכסי הקרן'!$C$42</f>
        <v>4.8730144376477491E-2</v>
      </c>
    </row>
    <row r="12" spans="2:18" s="140" customFormat="1">
      <c r="B12" s="101" t="s">
        <v>101</v>
      </c>
      <c r="C12" s="81"/>
      <c r="D12" s="81"/>
      <c r="E12" s="81"/>
      <c r="F12" s="81"/>
      <c r="G12" s="81"/>
      <c r="H12" s="81"/>
      <c r="I12" s="90">
        <v>2.6667476092547568</v>
      </c>
      <c r="J12" s="81"/>
      <c r="K12" s="81"/>
      <c r="L12" s="103">
        <v>2.3879355783298986E-2</v>
      </c>
      <c r="M12" s="90"/>
      <c r="N12" s="92"/>
      <c r="O12" s="90">
        <f>SUM(O13:O14)</f>
        <v>237458.05860999998</v>
      </c>
      <c r="P12" s="91">
        <f t="shared" si="0"/>
        <v>4.6552430506388728E-2</v>
      </c>
      <c r="Q12" s="91">
        <f>O12/'סכום נכסי הקרן'!$C$42</f>
        <v>3.4193773229464642E-3</v>
      </c>
    </row>
    <row r="13" spans="2:18" s="140" customFormat="1">
      <c r="B13" s="86" t="s">
        <v>3360</v>
      </c>
      <c r="C13" s="96" t="s">
        <v>3358</v>
      </c>
      <c r="D13" s="83" t="s">
        <v>3361</v>
      </c>
      <c r="E13" s="83"/>
      <c r="F13" s="83" t="s">
        <v>3359</v>
      </c>
      <c r="G13" s="105"/>
      <c r="H13" s="83" t="s">
        <v>3353</v>
      </c>
      <c r="I13" s="93">
        <v>3.4301032254793249</v>
      </c>
      <c r="J13" s="96" t="s">
        <v>181</v>
      </c>
      <c r="K13" s="83"/>
      <c r="L13" s="97">
        <v>1.9900111165900812E-2</v>
      </c>
      <c r="M13" s="93">
        <v>43883678.670000002</v>
      </c>
      <c r="N13" s="95">
        <f>O13*1000/M13*100</f>
        <v>109.20949756645749</v>
      </c>
      <c r="O13" s="93">
        <v>47925.144989185668</v>
      </c>
      <c r="P13" s="94">
        <f t="shared" si="0"/>
        <v>9.3954780674843572E-3</v>
      </c>
      <c r="Q13" s="94">
        <f>O13/'סכום נכסי הקרן'!$C$42</f>
        <v>6.9011830945728823E-4</v>
      </c>
    </row>
    <row r="14" spans="2:18" s="140" customFormat="1">
      <c r="B14" s="86" t="s">
        <v>3362</v>
      </c>
      <c r="C14" s="96" t="s">
        <v>3358</v>
      </c>
      <c r="D14" s="83" t="s">
        <v>3363</v>
      </c>
      <c r="E14" s="83"/>
      <c r="F14" s="83" t="s">
        <v>3359</v>
      </c>
      <c r="G14" s="105"/>
      <c r="H14" s="83" t="s">
        <v>3353</v>
      </c>
      <c r="I14" s="93">
        <v>2.4898446374378689</v>
      </c>
      <c r="J14" s="96" t="s">
        <v>181</v>
      </c>
      <c r="K14" s="83"/>
      <c r="L14" s="97">
        <v>2.4800500320115337E-2</v>
      </c>
      <c r="M14" s="93">
        <v>173549844.88</v>
      </c>
      <c r="N14" s="95">
        <f>O14*1000/M14*100</f>
        <v>109.20949756645746</v>
      </c>
      <c r="O14" s="93">
        <v>189532.9136208143</v>
      </c>
      <c r="P14" s="94">
        <f t="shared" si="0"/>
        <v>3.7156952438904371E-2</v>
      </c>
      <c r="Q14" s="94">
        <f>O14/'סכום נכסי הקרן'!$C$42</f>
        <v>2.7292590134891759E-3</v>
      </c>
    </row>
    <row r="15" spans="2:18" s="140" customFormat="1"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93"/>
      <c r="N15" s="95"/>
      <c r="O15" s="83"/>
      <c r="P15" s="94"/>
      <c r="Q15" s="83"/>
    </row>
    <row r="16" spans="2:18" s="140" customFormat="1">
      <c r="B16" s="101" t="s">
        <v>40</v>
      </c>
      <c r="C16" s="81"/>
      <c r="D16" s="81"/>
      <c r="E16" s="81"/>
      <c r="F16" s="81"/>
      <c r="G16" s="81"/>
      <c r="H16" s="81"/>
      <c r="I16" s="90">
        <v>8.4603909617831388</v>
      </c>
      <c r="J16" s="81"/>
      <c r="K16" s="81"/>
      <c r="L16" s="103">
        <v>3.0242916005508748E-2</v>
      </c>
      <c r="M16" s="90"/>
      <c r="N16" s="92"/>
      <c r="O16" s="90">
        <f>SUM(O17:O35)</f>
        <v>821440.44926626759</v>
      </c>
      <c r="P16" s="91">
        <f t="shared" ref="P16:P29" si="1">O16/$O$10</f>
        <v>0.16103917320578259</v>
      </c>
      <c r="Q16" s="91">
        <f>O16/'סכום נכסי הקרן'!$C$42</f>
        <v>1.1828677707608213E-2</v>
      </c>
    </row>
    <row r="17" spans="2:17" s="140" customFormat="1">
      <c r="B17" s="86" t="s">
        <v>3574</v>
      </c>
      <c r="C17" s="96" t="s">
        <v>3358</v>
      </c>
      <c r="D17" s="83">
        <v>6028</v>
      </c>
      <c r="E17" s="83"/>
      <c r="F17" s="83" t="s">
        <v>1942</v>
      </c>
      <c r="G17" s="105">
        <v>43100</v>
      </c>
      <c r="H17" s="83"/>
      <c r="I17" s="93">
        <v>9.4799999999999986</v>
      </c>
      <c r="J17" s="96" t="s">
        <v>181</v>
      </c>
      <c r="K17" s="97">
        <v>4.2799999999999991E-2</v>
      </c>
      <c r="L17" s="97">
        <v>4.2799999999999991E-2</v>
      </c>
      <c r="M17" s="93">
        <v>21166588.640000001</v>
      </c>
      <c r="N17" s="95">
        <v>101.59</v>
      </c>
      <c r="O17" s="93">
        <v>21503.137390000004</v>
      </c>
      <c r="P17" s="94">
        <f t="shared" si="1"/>
        <v>4.2155794369622985E-3</v>
      </c>
      <c r="Q17" s="94">
        <f>O17/'סכום נכסי הקרן'!$C$42</f>
        <v>3.0964348312275726E-4</v>
      </c>
    </row>
    <row r="18" spans="2:17" s="140" customFormat="1">
      <c r="B18" s="86" t="s">
        <v>3574</v>
      </c>
      <c r="C18" s="96" t="s">
        <v>3358</v>
      </c>
      <c r="D18" s="83">
        <v>5212</v>
      </c>
      <c r="E18" s="83"/>
      <c r="F18" s="83" t="s">
        <v>1942</v>
      </c>
      <c r="G18" s="105">
        <v>42643</v>
      </c>
      <c r="H18" s="83"/>
      <c r="I18" s="93">
        <v>8.48</v>
      </c>
      <c r="J18" s="96" t="s">
        <v>181</v>
      </c>
      <c r="K18" s="97">
        <v>3.0600000000000009E-2</v>
      </c>
      <c r="L18" s="97">
        <v>3.0600000000000009E-2</v>
      </c>
      <c r="M18" s="93">
        <v>51995542.970000006</v>
      </c>
      <c r="N18" s="95">
        <v>98.17</v>
      </c>
      <c r="O18" s="93">
        <v>51044.024529999995</v>
      </c>
      <c r="P18" s="94">
        <f t="shared" si="1"/>
        <v>1.0006918352692863E-2</v>
      </c>
      <c r="Q18" s="94">
        <f>O18/'סכום נכסי הקרן'!$C$42</f>
        <v>7.3502992895459792E-4</v>
      </c>
    </row>
    <row r="19" spans="2:17" s="140" customFormat="1">
      <c r="B19" s="86" t="s">
        <v>3574</v>
      </c>
      <c r="C19" s="96" t="s">
        <v>3358</v>
      </c>
      <c r="D19" s="83">
        <v>5211</v>
      </c>
      <c r="E19" s="83"/>
      <c r="F19" s="83" t="s">
        <v>1942</v>
      </c>
      <c r="G19" s="105">
        <v>42643</v>
      </c>
      <c r="H19" s="83"/>
      <c r="I19" s="93">
        <v>5.82</v>
      </c>
      <c r="J19" s="96" t="s">
        <v>181</v>
      </c>
      <c r="K19" s="97">
        <v>3.5700000000000003E-2</v>
      </c>
      <c r="L19" s="97">
        <v>3.5700000000000003E-2</v>
      </c>
      <c r="M19" s="93">
        <v>51751755.740000002</v>
      </c>
      <c r="N19" s="95">
        <v>101.73</v>
      </c>
      <c r="O19" s="93">
        <v>52647.061099999992</v>
      </c>
      <c r="P19" s="94">
        <f t="shared" si="1"/>
        <v>1.0321185423521943E-2</v>
      </c>
      <c r="Q19" s="94">
        <f>O19/'סכום נכסי הקרן'!$C$42</f>
        <v>7.5811352918024654E-4</v>
      </c>
    </row>
    <row r="20" spans="2:17" s="140" customFormat="1">
      <c r="B20" s="86" t="s">
        <v>3574</v>
      </c>
      <c r="C20" s="96" t="s">
        <v>3358</v>
      </c>
      <c r="D20" s="83">
        <v>6027</v>
      </c>
      <c r="E20" s="83"/>
      <c r="F20" s="83" t="s">
        <v>1942</v>
      </c>
      <c r="G20" s="105">
        <v>43100</v>
      </c>
      <c r="H20" s="83"/>
      <c r="I20" s="93">
        <v>9.9099999999999966</v>
      </c>
      <c r="J20" s="96" t="s">
        <v>181</v>
      </c>
      <c r="K20" s="97">
        <v>3.0700000000000002E-2</v>
      </c>
      <c r="L20" s="97">
        <v>3.0700000000000002E-2</v>
      </c>
      <c r="M20" s="93">
        <v>79146937.349999979</v>
      </c>
      <c r="N20" s="95">
        <v>99.64</v>
      </c>
      <c r="O20" s="93">
        <f>78862.00838-3.49</f>
        <v>78858.518379999994</v>
      </c>
      <c r="P20" s="94">
        <f t="shared" si="1"/>
        <v>1.5459806747393034E-2</v>
      </c>
      <c r="Q20" s="94">
        <f>O20/'סכום נכסי הקרן'!$C$42</f>
        <v>1.135556447518153E-3</v>
      </c>
    </row>
    <row r="21" spans="2:17" s="140" customFormat="1">
      <c r="B21" s="86" t="s">
        <v>3574</v>
      </c>
      <c r="C21" s="96" t="s">
        <v>3358</v>
      </c>
      <c r="D21" s="83">
        <v>5025</v>
      </c>
      <c r="E21" s="83"/>
      <c r="F21" s="83" t="s">
        <v>1942</v>
      </c>
      <c r="G21" s="105">
        <v>42551</v>
      </c>
      <c r="H21" s="83"/>
      <c r="I21" s="93">
        <v>9.3800000000000008</v>
      </c>
      <c r="J21" s="96" t="s">
        <v>181</v>
      </c>
      <c r="K21" s="97">
        <v>3.3400000000000006E-2</v>
      </c>
      <c r="L21" s="97">
        <v>3.3400000000000006E-2</v>
      </c>
      <c r="M21" s="93">
        <v>50261280.590000004</v>
      </c>
      <c r="N21" s="95">
        <v>96.55</v>
      </c>
      <c r="O21" s="93">
        <f>48527.26641-2.56</f>
        <v>48524.706409999999</v>
      </c>
      <c r="P21" s="94">
        <f t="shared" si="1"/>
        <v>9.5130189988814756E-3</v>
      </c>
      <c r="Q21" s="94">
        <f>O21/'סכום נכסי הקרן'!$C$42</f>
        <v>6.9875194664798554E-4</v>
      </c>
    </row>
    <row r="22" spans="2:17" s="140" customFormat="1">
      <c r="B22" s="86" t="s">
        <v>3574</v>
      </c>
      <c r="C22" s="96" t="s">
        <v>3358</v>
      </c>
      <c r="D22" s="83">
        <v>5024</v>
      </c>
      <c r="E22" s="83"/>
      <c r="F22" s="83" t="s">
        <v>1942</v>
      </c>
      <c r="G22" s="105">
        <v>42551</v>
      </c>
      <c r="H22" s="83"/>
      <c r="I22" s="93">
        <v>6.96</v>
      </c>
      <c r="J22" s="96" t="s">
        <v>181</v>
      </c>
      <c r="K22" s="97">
        <v>3.7500000000000006E-2</v>
      </c>
      <c r="L22" s="97">
        <v>3.7500000000000006E-2</v>
      </c>
      <c r="M22" s="93">
        <v>40291346.25</v>
      </c>
      <c r="N22" s="95">
        <v>104.37</v>
      </c>
      <c r="O22" s="93">
        <v>42052.078079999999</v>
      </c>
      <c r="P22" s="94">
        <f t="shared" si="1"/>
        <v>8.2440935208841631E-3</v>
      </c>
      <c r="Q22" s="94">
        <f>O22/'סכום נכסי הקרן'!$C$42</f>
        <v>6.0554660899375613E-4</v>
      </c>
    </row>
    <row r="23" spans="2:17" s="140" customFormat="1">
      <c r="B23" s="86" t="s">
        <v>3574</v>
      </c>
      <c r="C23" s="96" t="s">
        <v>3358</v>
      </c>
      <c r="D23" s="83">
        <v>6026</v>
      </c>
      <c r="E23" s="83"/>
      <c r="F23" s="83" t="s">
        <v>1942</v>
      </c>
      <c r="G23" s="105">
        <v>43100</v>
      </c>
      <c r="H23" s="83"/>
      <c r="I23" s="93">
        <v>7.7100000000000009</v>
      </c>
      <c r="J23" s="96" t="s">
        <v>181</v>
      </c>
      <c r="K23" s="97">
        <v>3.4799999999999998E-2</v>
      </c>
      <c r="L23" s="97">
        <v>3.4799999999999998E-2</v>
      </c>
      <c r="M23" s="93">
        <v>108172090.69</v>
      </c>
      <c r="N23" s="95">
        <v>102.46</v>
      </c>
      <c r="O23" s="93">
        <v>110833.12411999998</v>
      </c>
      <c r="P23" s="94">
        <f t="shared" si="1"/>
        <v>2.1728263671507056E-2</v>
      </c>
      <c r="Q23" s="94">
        <f>O23/'סכום נכסי הקרן'!$C$42</f>
        <v>1.595988249317216E-3</v>
      </c>
    </row>
    <row r="24" spans="2:17" s="140" customFormat="1">
      <c r="B24" s="86" t="s">
        <v>3574</v>
      </c>
      <c r="C24" s="96" t="s">
        <v>3358</v>
      </c>
      <c r="D24" s="83">
        <v>5023</v>
      </c>
      <c r="E24" s="83"/>
      <c r="F24" s="83" t="s">
        <v>1942</v>
      </c>
      <c r="G24" s="105">
        <v>42551</v>
      </c>
      <c r="H24" s="83"/>
      <c r="I24" s="93">
        <v>9.620000000000001</v>
      </c>
      <c r="J24" s="96" t="s">
        <v>181</v>
      </c>
      <c r="K24" s="97">
        <v>2.69E-2</v>
      </c>
      <c r="L24" s="97">
        <v>2.69E-2</v>
      </c>
      <c r="M24" s="93">
        <v>45046144.439999998</v>
      </c>
      <c r="N24" s="95">
        <v>100.66</v>
      </c>
      <c r="O24" s="93">
        <f>45343.42872-2.8</f>
        <v>45340.628720000001</v>
      </c>
      <c r="P24" s="94">
        <f t="shared" si="1"/>
        <v>8.8887969520141837E-3</v>
      </c>
      <c r="Q24" s="94">
        <f>O24/'סכום נכסי הקרן'!$C$42</f>
        <v>6.5290147894258145E-4</v>
      </c>
    </row>
    <row r="25" spans="2:17" s="140" customFormat="1">
      <c r="B25" s="86" t="s">
        <v>3574</v>
      </c>
      <c r="C25" s="96" t="s">
        <v>3358</v>
      </c>
      <c r="D25" s="83">
        <v>5210</v>
      </c>
      <c r="E25" s="83"/>
      <c r="F25" s="83" t="s">
        <v>1942</v>
      </c>
      <c r="G25" s="105">
        <v>42643</v>
      </c>
      <c r="H25" s="83"/>
      <c r="I25" s="93">
        <v>8.8800000000000008</v>
      </c>
      <c r="J25" s="96" t="s">
        <v>181</v>
      </c>
      <c r="K25" s="97">
        <v>1.9000000000000006E-2</v>
      </c>
      <c r="L25" s="97">
        <v>1.9000000000000006E-2</v>
      </c>
      <c r="M25" s="93">
        <v>37886137.780000001</v>
      </c>
      <c r="N25" s="95">
        <v>106.85</v>
      </c>
      <c r="O25" s="93">
        <v>40481.321169999988</v>
      </c>
      <c r="P25" s="94">
        <f t="shared" si="1"/>
        <v>7.9361547112971557E-3</v>
      </c>
      <c r="Q25" s="94">
        <f>O25/'סכום נכסי הקרן'!$C$42</f>
        <v>5.8292783332720012E-4</v>
      </c>
    </row>
    <row r="26" spans="2:17" s="140" customFormat="1">
      <c r="B26" s="86" t="s">
        <v>3574</v>
      </c>
      <c r="C26" s="96" t="s">
        <v>3358</v>
      </c>
      <c r="D26" s="83">
        <v>6025</v>
      </c>
      <c r="E26" s="83"/>
      <c r="F26" s="83" t="s">
        <v>1942</v>
      </c>
      <c r="G26" s="105">
        <v>43100</v>
      </c>
      <c r="H26" s="83"/>
      <c r="I26" s="93">
        <v>9.9799999999999986</v>
      </c>
      <c r="J26" s="96" t="s">
        <v>181</v>
      </c>
      <c r="K26" s="97">
        <v>2.87E-2</v>
      </c>
      <c r="L26" s="97">
        <v>2.87E-2</v>
      </c>
      <c r="M26" s="93">
        <v>44371576.829999998</v>
      </c>
      <c r="N26" s="95">
        <v>106.64</v>
      </c>
      <c r="O26" s="93">
        <f>47317.84384-3.88</f>
        <v>47313.963840000004</v>
      </c>
      <c r="P26" s="94">
        <f t="shared" si="1"/>
        <v>9.2756591481314883E-3</v>
      </c>
      <c r="Q26" s="94">
        <f>O26/'סכום נכסי הקרן'!$C$42</f>
        <v>6.813173490941354E-4</v>
      </c>
    </row>
    <row r="27" spans="2:17" s="140" customFormat="1">
      <c r="B27" s="86" t="s">
        <v>3574</v>
      </c>
      <c r="C27" s="96" t="s">
        <v>3358</v>
      </c>
      <c r="D27" s="83">
        <v>5022</v>
      </c>
      <c r="E27" s="83"/>
      <c r="F27" s="83" t="s">
        <v>1942</v>
      </c>
      <c r="G27" s="105">
        <v>42551</v>
      </c>
      <c r="H27" s="83"/>
      <c r="I27" s="93">
        <v>8.18</v>
      </c>
      <c r="J27" s="96" t="s">
        <v>181</v>
      </c>
      <c r="K27" s="97">
        <v>2.46E-2</v>
      </c>
      <c r="L27" s="97">
        <v>2.46E-2</v>
      </c>
      <c r="M27" s="93">
        <v>33294581.789999999</v>
      </c>
      <c r="N27" s="95">
        <v>102.93</v>
      </c>
      <c r="O27" s="93">
        <f>34270.1041-2.8</f>
        <v>34267.304099999994</v>
      </c>
      <c r="P27" s="94">
        <f t="shared" si="1"/>
        <v>6.7179286400910554E-3</v>
      </c>
      <c r="Q27" s="94">
        <f>O27/'סכום נכסי הקרן'!$C$42</f>
        <v>4.9344647742822871E-4</v>
      </c>
    </row>
    <row r="28" spans="2:17" s="140" customFormat="1">
      <c r="B28" s="86" t="s">
        <v>3574</v>
      </c>
      <c r="C28" s="96" t="s">
        <v>3358</v>
      </c>
      <c r="D28" s="83">
        <v>6024</v>
      </c>
      <c r="E28" s="83"/>
      <c r="F28" s="83" t="s">
        <v>1942</v>
      </c>
      <c r="G28" s="105">
        <v>43100</v>
      </c>
      <c r="H28" s="83"/>
      <c r="I28" s="93">
        <v>8.9300000000000015</v>
      </c>
      <c r="J28" s="96" t="s">
        <v>181</v>
      </c>
      <c r="K28" s="97">
        <v>1.9300000000000001E-2</v>
      </c>
      <c r="L28" s="97">
        <v>1.9300000000000001E-2</v>
      </c>
      <c r="M28" s="93">
        <v>35101928.189999998</v>
      </c>
      <c r="N28" s="95">
        <v>107.95</v>
      </c>
      <c r="O28" s="93">
        <f>37892.53517-4.48</f>
        <v>37888.05517</v>
      </c>
      <c r="P28" s="94">
        <f t="shared" si="1"/>
        <v>7.4277582561241822E-3</v>
      </c>
      <c r="Q28" s="94">
        <f>O28/'סכום נכסי הקרן'!$C$42</f>
        <v>5.4558500737859016E-4</v>
      </c>
    </row>
    <row r="29" spans="2:17" s="140" customFormat="1">
      <c r="B29" s="86" t="s">
        <v>3574</v>
      </c>
      <c r="C29" s="96" t="s">
        <v>3358</v>
      </c>
      <c r="D29" s="83">
        <v>5209</v>
      </c>
      <c r="E29" s="83"/>
      <c r="F29" s="83" t="s">
        <v>1942</v>
      </c>
      <c r="G29" s="105">
        <v>42643</v>
      </c>
      <c r="H29" s="83"/>
      <c r="I29" s="93">
        <v>6.94</v>
      </c>
      <c r="J29" s="96" t="s">
        <v>181</v>
      </c>
      <c r="K29" s="97">
        <v>2.0799999999999999E-2</v>
      </c>
      <c r="L29" s="97">
        <v>2.0799999999999999E-2</v>
      </c>
      <c r="M29" s="93">
        <v>29169839.059999999</v>
      </c>
      <c r="N29" s="95">
        <v>104.3</v>
      </c>
      <c r="O29" s="93">
        <v>30424.151079999996</v>
      </c>
      <c r="P29" s="94">
        <f t="shared" si="1"/>
        <v>5.9644982661705573E-3</v>
      </c>
      <c r="Q29" s="94">
        <f>O29/'סכום נכסי הקרן'!$C$42</f>
        <v>4.3810537693189124E-4</v>
      </c>
    </row>
    <row r="30" spans="2:17" s="140" customFormat="1">
      <c r="B30" s="86" t="s">
        <v>3574</v>
      </c>
      <c r="C30" s="96" t="s">
        <v>3358</v>
      </c>
      <c r="D30" s="83">
        <v>6865</v>
      </c>
      <c r="E30" s="83"/>
      <c r="F30" s="83" t="s">
        <v>1942</v>
      </c>
      <c r="G30" s="105">
        <v>43555</v>
      </c>
      <c r="H30" s="83"/>
      <c r="I30" s="93">
        <v>5</v>
      </c>
      <c r="J30" s="96" t="s">
        <v>181</v>
      </c>
      <c r="K30" s="97">
        <v>2.4769940972328191E-2</v>
      </c>
      <c r="L30" s="97">
        <v>2.4769940972328191E-2</v>
      </c>
      <c r="M30" s="93">
        <v>28241200.963199999</v>
      </c>
      <c r="N30" s="95">
        <v>111.81778172920016</v>
      </c>
      <c r="O30" s="93">
        <v>31578.684450735742</v>
      </c>
      <c r="P30" s="94">
        <f t="shared" ref="P30:P35" si="2">O30/$O$10</f>
        <v>6.1908385926395578E-3</v>
      </c>
      <c r="Q30" s="94">
        <f>O30/'סכום נכסי הקרן'!$C$42</f>
        <v>4.5473056644783257E-4</v>
      </c>
    </row>
    <row r="31" spans="2:17" s="140" customFormat="1">
      <c r="B31" s="86" t="s">
        <v>3574</v>
      </c>
      <c r="C31" s="96" t="s">
        <v>3358</v>
      </c>
      <c r="D31" s="83">
        <v>6866</v>
      </c>
      <c r="E31" s="83"/>
      <c r="F31" s="83" t="s">
        <v>1942</v>
      </c>
      <c r="G31" s="105">
        <v>43555</v>
      </c>
      <c r="H31" s="83"/>
      <c r="I31" s="93">
        <v>7.6</v>
      </c>
      <c r="J31" s="96" t="s">
        <v>181</v>
      </c>
      <c r="K31" s="97">
        <v>7.4851125478744493E-3</v>
      </c>
      <c r="L31" s="97">
        <v>7.4851125478744493E-3</v>
      </c>
      <c r="M31" s="93">
        <v>38242924.553360008</v>
      </c>
      <c r="N31" s="95">
        <v>106.6749903291276</v>
      </c>
      <c r="O31" s="93">
        <v>40795.636068872336</v>
      </c>
      <c r="P31" s="94">
        <f t="shared" si="2"/>
        <v>7.9977745298559742E-3</v>
      </c>
      <c r="Q31" s="94">
        <f>O31/'סכום נכסי הקרן'!$C$42</f>
        <v>5.8745394309058158E-4</v>
      </c>
    </row>
    <row r="32" spans="2:17" s="140" customFormat="1">
      <c r="B32" s="86" t="s">
        <v>3574</v>
      </c>
      <c r="C32" s="96" t="s">
        <v>3358</v>
      </c>
      <c r="D32" s="83">
        <v>6867</v>
      </c>
      <c r="E32" s="83"/>
      <c r="F32" s="83" t="s">
        <v>1942</v>
      </c>
      <c r="G32" s="105">
        <v>43555</v>
      </c>
      <c r="H32" s="83"/>
      <c r="I32" s="93">
        <v>7.1</v>
      </c>
      <c r="J32" s="96" t="s">
        <v>181</v>
      </c>
      <c r="K32" s="97">
        <v>8.4714740514755249E-3</v>
      </c>
      <c r="L32" s="97">
        <v>8.4714740514755249E-3</v>
      </c>
      <c r="M32" s="93">
        <v>27425238.790520001</v>
      </c>
      <c r="N32" s="95">
        <v>107.93431188338856</v>
      </c>
      <c r="O32" s="93">
        <v>29601.242770923916</v>
      </c>
      <c r="P32" s="94">
        <f t="shared" si="2"/>
        <v>5.8031713266022038E-3</v>
      </c>
      <c r="Q32" s="94">
        <f>O32/'סכום נכסי הקרן'!$C$42</f>
        <v>4.2625556215874686E-4</v>
      </c>
    </row>
    <row r="33" spans="2:17" s="140" customFormat="1">
      <c r="B33" s="86" t="s">
        <v>3574</v>
      </c>
      <c r="C33" s="96" t="s">
        <v>3358</v>
      </c>
      <c r="D33" s="83">
        <v>6868</v>
      </c>
      <c r="E33" s="83"/>
      <c r="F33" s="83" t="s">
        <v>1942</v>
      </c>
      <c r="G33" s="105">
        <v>43555</v>
      </c>
      <c r="H33" s="83"/>
      <c r="I33" s="93">
        <v>7.2</v>
      </c>
      <c r="J33" s="96" t="s">
        <v>181</v>
      </c>
      <c r="K33" s="97">
        <v>9.8601549863815315E-3</v>
      </c>
      <c r="L33" s="97">
        <v>9.8601549863815315E-3</v>
      </c>
      <c r="M33" s="93">
        <v>11035320.09417</v>
      </c>
      <c r="N33" s="95">
        <v>109.70429223314338</v>
      </c>
      <c r="O33" s="93">
        <v>12106.21980497105</v>
      </c>
      <c r="P33" s="94">
        <f t="shared" si="2"/>
        <v>2.3733620979846087E-3</v>
      </c>
      <c r="Q33" s="94">
        <f>O33/'סכום נכסי הקרן'!$C$42</f>
        <v>1.7432861074515705E-4</v>
      </c>
    </row>
    <row r="34" spans="2:17" s="140" customFormat="1">
      <c r="B34" s="86" t="s">
        <v>3574</v>
      </c>
      <c r="C34" s="96" t="s">
        <v>3358</v>
      </c>
      <c r="D34" s="83">
        <v>6869</v>
      </c>
      <c r="E34" s="83"/>
      <c r="F34" s="83" t="s">
        <v>1942</v>
      </c>
      <c r="G34" s="105">
        <v>43555</v>
      </c>
      <c r="H34" s="83"/>
      <c r="I34" s="93">
        <v>4.9000000000000004</v>
      </c>
      <c r="J34" s="96" t="s">
        <v>181</v>
      </c>
      <c r="K34" s="97">
        <v>4.1784074902534482E-2</v>
      </c>
      <c r="L34" s="97">
        <v>4.1784074902534482E-2</v>
      </c>
      <c r="M34" s="93">
        <v>6484817.9289700016</v>
      </c>
      <c r="N34" s="95">
        <v>107.71531166408612</v>
      </c>
      <c r="O34" s="93">
        <v>6985.1418430385702</v>
      </c>
      <c r="P34" s="94">
        <f t="shared" si="2"/>
        <v>1.369401114996007E-3</v>
      </c>
      <c r="Q34" s="94">
        <f>O34/'סכום נכסי הקרן'!$C$42</f>
        <v>1.0058549183575573E-4</v>
      </c>
    </row>
    <row r="35" spans="2:17" s="140" customFormat="1">
      <c r="B35" s="86" t="s">
        <v>3574</v>
      </c>
      <c r="C35" s="96" t="s">
        <v>3358</v>
      </c>
      <c r="D35" s="83">
        <v>6870</v>
      </c>
      <c r="E35" s="83"/>
      <c r="F35" s="83" t="s">
        <v>1942</v>
      </c>
      <c r="G35" s="105">
        <v>43555</v>
      </c>
      <c r="H35" s="83"/>
      <c r="I35" s="93">
        <v>7.2</v>
      </c>
      <c r="J35" s="96" t="s">
        <v>181</v>
      </c>
      <c r="K35" s="97">
        <v>9.5522373914718635E-3</v>
      </c>
      <c r="L35" s="97">
        <v>9.5522373914718635E-3</v>
      </c>
      <c r="M35" s="93">
        <v>59112618.554639995</v>
      </c>
      <c r="N35" s="95">
        <v>100.14012521372169</v>
      </c>
      <c r="O35" s="93">
        <v>59195.450237726174</v>
      </c>
      <c r="P35" s="94">
        <f t="shared" si="2"/>
        <v>1.1604963418032807E-2</v>
      </c>
      <c r="Q35" s="94">
        <f>O35/'סכום נכסי הקרן'!$C$42</f>
        <v>8.5240981649280061E-4</v>
      </c>
    </row>
    <row r="36" spans="2:17" s="140" customFormat="1"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93"/>
      <c r="N36" s="95"/>
      <c r="O36" s="83"/>
      <c r="P36" s="94"/>
      <c r="Q36" s="83"/>
    </row>
    <row r="37" spans="2:17" s="140" customFormat="1">
      <c r="B37" s="101" t="s">
        <v>42</v>
      </c>
      <c r="C37" s="81"/>
      <c r="D37" s="81"/>
      <c r="E37" s="81"/>
      <c r="F37" s="81"/>
      <c r="G37" s="81"/>
      <c r="H37" s="81"/>
      <c r="I37" s="90">
        <v>4.7980496979910079</v>
      </c>
      <c r="J37" s="81"/>
      <c r="K37" s="81"/>
      <c r="L37" s="103">
        <v>2.4754589406697183E-2</v>
      </c>
      <c r="M37" s="90"/>
      <c r="N37" s="92"/>
      <c r="O37" s="90">
        <f>SUM(O38:O206)</f>
        <v>2315146.66139</v>
      </c>
      <c r="P37" s="91">
        <f t="shared" ref="P37:P100" si="3">O37/$O$10</f>
        <v>0.45387258995267948</v>
      </c>
      <c r="Q37" s="91">
        <f>O37/'סכום נכסי הקרן'!$C$42</f>
        <v>3.3337929399372274E-2</v>
      </c>
    </row>
    <row r="38" spans="2:17" s="140" customFormat="1">
      <c r="B38" s="86" t="s">
        <v>3575</v>
      </c>
      <c r="C38" s="96" t="s">
        <v>3364</v>
      </c>
      <c r="D38" s="83">
        <v>90148620</v>
      </c>
      <c r="E38" s="83"/>
      <c r="F38" s="83" t="s">
        <v>411</v>
      </c>
      <c r="G38" s="105">
        <v>42368</v>
      </c>
      <c r="H38" s="83" t="s">
        <v>375</v>
      </c>
      <c r="I38" s="93">
        <v>9.5900000000000034</v>
      </c>
      <c r="J38" s="96" t="s">
        <v>181</v>
      </c>
      <c r="K38" s="97">
        <v>3.1699999999999999E-2</v>
      </c>
      <c r="L38" s="97">
        <v>1.6300000000000002E-2</v>
      </c>
      <c r="M38" s="93">
        <v>4097644.68</v>
      </c>
      <c r="N38" s="95">
        <v>116.68</v>
      </c>
      <c r="O38" s="93">
        <v>4781.1322099999988</v>
      </c>
      <c r="P38" s="94">
        <f t="shared" si="3"/>
        <v>9.37316367575611E-4</v>
      </c>
      <c r="Q38" s="94">
        <f>O38/'סכום נכסי הקרן'!$C$42</f>
        <v>6.8847926882673627E-5</v>
      </c>
    </row>
    <row r="39" spans="2:17" s="140" customFormat="1">
      <c r="B39" s="86" t="s">
        <v>3575</v>
      </c>
      <c r="C39" s="96" t="s">
        <v>3364</v>
      </c>
      <c r="D39" s="83">
        <v>90148621</v>
      </c>
      <c r="E39" s="83"/>
      <c r="F39" s="83" t="s">
        <v>411</v>
      </c>
      <c r="G39" s="105">
        <v>42388</v>
      </c>
      <c r="H39" s="83" t="s">
        <v>375</v>
      </c>
      <c r="I39" s="93">
        <v>9.5699999999999985</v>
      </c>
      <c r="J39" s="96" t="s">
        <v>181</v>
      </c>
      <c r="K39" s="97">
        <v>3.1899999999999998E-2</v>
      </c>
      <c r="L39" s="97">
        <v>1.6299999999999999E-2</v>
      </c>
      <c r="M39" s="93">
        <v>5736702.4899999984</v>
      </c>
      <c r="N39" s="95">
        <v>116.97</v>
      </c>
      <c r="O39" s="93">
        <v>6710.220800000001</v>
      </c>
      <c r="P39" s="94">
        <f t="shared" si="3"/>
        <v>1.3155042591650719E-3</v>
      </c>
      <c r="Q39" s="94">
        <f>O39/'סכום נכסי הקרן'!$C$42</f>
        <v>9.6626650490594975E-5</v>
      </c>
    </row>
    <row r="40" spans="2:17" s="140" customFormat="1">
      <c r="B40" s="86" t="s">
        <v>3575</v>
      </c>
      <c r="C40" s="96" t="s">
        <v>3364</v>
      </c>
      <c r="D40" s="83">
        <v>90148622</v>
      </c>
      <c r="E40" s="83"/>
      <c r="F40" s="83" t="s">
        <v>411</v>
      </c>
      <c r="G40" s="105">
        <v>42509</v>
      </c>
      <c r="H40" s="83" t="s">
        <v>375</v>
      </c>
      <c r="I40" s="93">
        <v>9.66</v>
      </c>
      <c r="J40" s="96" t="s">
        <v>181</v>
      </c>
      <c r="K40" s="97">
        <v>2.7400000000000001E-2</v>
      </c>
      <c r="L40" s="97">
        <v>1.8399999999999996E-2</v>
      </c>
      <c r="M40" s="93">
        <v>5736702.4899999984</v>
      </c>
      <c r="N40" s="95">
        <v>110.9</v>
      </c>
      <c r="O40" s="93">
        <v>6362.0028200000015</v>
      </c>
      <c r="P40" s="94">
        <f t="shared" si="3"/>
        <v>1.2472379160057146E-3</v>
      </c>
      <c r="Q40" s="94">
        <f>O40/'סכום נכסי הקרן'!$C$42</f>
        <v>9.1612339031872051E-5</v>
      </c>
    </row>
    <row r="41" spans="2:17" s="140" customFormat="1">
      <c r="B41" s="86" t="s">
        <v>3575</v>
      </c>
      <c r="C41" s="96" t="s">
        <v>3364</v>
      </c>
      <c r="D41" s="83">
        <v>90148623</v>
      </c>
      <c r="E41" s="83"/>
      <c r="F41" s="83" t="s">
        <v>411</v>
      </c>
      <c r="G41" s="105">
        <v>42723</v>
      </c>
      <c r="H41" s="83" t="s">
        <v>375</v>
      </c>
      <c r="I41" s="93">
        <v>9.4700000000000006</v>
      </c>
      <c r="J41" s="96" t="s">
        <v>181</v>
      </c>
      <c r="K41" s="97">
        <v>3.15E-2</v>
      </c>
      <c r="L41" s="97">
        <v>2.1400000000000002E-2</v>
      </c>
      <c r="M41" s="93">
        <v>819528.91</v>
      </c>
      <c r="N41" s="95">
        <v>111.37</v>
      </c>
      <c r="O41" s="93">
        <v>912.70932999999991</v>
      </c>
      <c r="P41" s="94">
        <f t="shared" si="3"/>
        <v>1.7893196763282346E-4</v>
      </c>
      <c r="Q41" s="94">
        <f>O41/'סכום נכסי הקרן'!$C$42</f>
        <v>1.3142942394595285E-5</v>
      </c>
    </row>
    <row r="42" spans="2:17" s="140" customFormat="1">
      <c r="B42" s="86" t="s">
        <v>3575</v>
      </c>
      <c r="C42" s="96" t="s">
        <v>3364</v>
      </c>
      <c r="D42" s="83">
        <v>90148624</v>
      </c>
      <c r="E42" s="83"/>
      <c r="F42" s="83" t="s">
        <v>411</v>
      </c>
      <c r="G42" s="105">
        <v>42918</v>
      </c>
      <c r="H42" s="83" t="s">
        <v>375</v>
      </c>
      <c r="I42" s="93">
        <v>9.36</v>
      </c>
      <c r="J42" s="96" t="s">
        <v>181</v>
      </c>
      <c r="K42" s="97">
        <v>3.1899999999999998E-2</v>
      </c>
      <c r="L42" s="97">
        <v>2.58E-2</v>
      </c>
      <c r="M42" s="93">
        <v>4097644.68</v>
      </c>
      <c r="N42" s="95">
        <v>106.61</v>
      </c>
      <c r="O42" s="93">
        <v>4368.4987099999998</v>
      </c>
      <c r="P42" s="94">
        <f t="shared" si="3"/>
        <v>8.5642169318215589E-4</v>
      </c>
      <c r="Q42" s="94">
        <f>O42/'סכום נכסי הקרן'!$C$42</f>
        <v>6.2906037014428046E-5</v>
      </c>
    </row>
    <row r="43" spans="2:17" s="140" customFormat="1">
      <c r="B43" s="86" t="s">
        <v>3576</v>
      </c>
      <c r="C43" s="96" t="s">
        <v>3358</v>
      </c>
      <c r="D43" s="83">
        <v>507852</v>
      </c>
      <c r="E43" s="83"/>
      <c r="F43" s="83" t="s">
        <v>1907</v>
      </c>
      <c r="G43" s="105">
        <v>43185</v>
      </c>
      <c r="H43" s="83" t="s">
        <v>3353</v>
      </c>
      <c r="I43" s="93">
        <v>0.97</v>
      </c>
      <c r="J43" s="96" t="s">
        <v>180</v>
      </c>
      <c r="K43" s="97">
        <v>3.6974E-2</v>
      </c>
      <c r="L43" s="97">
        <v>3.7100000000000001E-2</v>
      </c>
      <c r="M43" s="93">
        <v>47659657.009999998</v>
      </c>
      <c r="N43" s="95">
        <v>100.09</v>
      </c>
      <c r="O43" s="93">
        <v>173255.66219999999</v>
      </c>
      <c r="P43" s="94">
        <f t="shared" si="3"/>
        <v>3.3965881055443792E-2</v>
      </c>
      <c r="Q43" s="94">
        <f>O43/'סכום נכסי הקרן'!$C$42</f>
        <v>2.4948678763172718E-3</v>
      </c>
    </row>
    <row r="44" spans="2:17" s="140" customFormat="1">
      <c r="B44" s="86" t="s">
        <v>3577</v>
      </c>
      <c r="C44" s="96" t="s">
        <v>3364</v>
      </c>
      <c r="D44" s="83">
        <v>90150400</v>
      </c>
      <c r="E44" s="83"/>
      <c r="F44" s="83" t="s">
        <v>447</v>
      </c>
      <c r="G44" s="105">
        <v>42229</v>
      </c>
      <c r="H44" s="83" t="s">
        <v>179</v>
      </c>
      <c r="I44" s="93">
        <v>4.0400000000000009</v>
      </c>
      <c r="J44" s="96" t="s">
        <v>180</v>
      </c>
      <c r="K44" s="97">
        <v>9.8519999999999996E-2</v>
      </c>
      <c r="L44" s="97">
        <v>3.6700000000000017E-2</v>
      </c>
      <c r="M44" s="93">
        <v>8306450.0000000009</v>
      </c>
      <c r="N44" s="95">
        <v>129.13999999999999</v>
      </c>
      <c r="O44" s="93">
        <v>38960.280739999995</v>
      </c>
      <c r="P44" s="94">
        <f t="shared" si="3"/>
        <v>7.637962561788861E-3</v>
      </c>
      <c r="Q44" s="94">
        <f>O44/'סכום נכסי הקרן'!$C$42</f>
        <v>5.6102497105302968E-4</v>
      </c>
    </row>
    <row r="45" spans="2:17" s="140" customFormat="1">
      <c r="B45" s="86" t="s">
        <v>3577</v>
      </c>
      <c r="C45" s="96" t="s">
        <v>3364</v>
      </c>
      <c r="D45" s="83">
        <v>520300</v>
      </c>
      <c r="E45" s="83"/>
      <c r="F45" s="83" t="s">
        <v>447</v>
      </c>
      <c r="G45" s="105">
        <v>43277</v>
      </c>
      <c r="H45" s="83" t="s">
        <v>179</v>
      </c>
      <c r="I45" s="93">
        <v>4.04</v>
      </c>
      <c r="J45" s="96" t="s">
        <v>180</v>
      </c>
      <c r="K45" s="97">
        <v>9.8519999999999996E-2</v>
      </c>
      <c r="L45" s="97">
        <v>3.6699999999999997E-2</v>
      </c>
      <c r="M45" s="93">
        <v>15930683.9</v>
      </c>
      <c r="N45" s="95">
        <v>129.13999999999999</v>
      </c>
      <c r="O45" s="93">
        <v>74720.71901999999</v>
      </c>
      <c r="P45" s="94">
        <f t="shared" si="3"/>
        <v>1.4648612474672452E-2</v>
      </c>
      <c r="Q45" s="94">
        <f>O45/'סכום נכסי הקרן'!$C$42</f>
        <v>1.0759724629555395E-3</v>
      </c>
    </row>
    <row r="46" spans="2:17" s="140" customFormat="1">
      <c r="B46" s="86" t="s">
        <v>3577</v>
      </c>
      <c r="C46" s="96" t="s">
        <v>3364</v>
      </c>
      <c r="D46" s="83">
        <v>90150520</v>
      </c>
      <c r="E46" s="83"/>
      <c r="F46" s="83" t="s">
        <v>447</v>
      </c>
      <c r="G46" s="105">
        <v>41274</v>
      </c>
      <c r="H46" s="83" t="s">
        <v>179</v>
      </c>
      <c r="I46" s="93">
        <v>4.0799999999999983</v>
      </c>
      <c r="J46" s="96" t="s">
        <v>181</v>
      </c>
      <c r="K46" s="97">
        <v>3.8450999999999999E-2</v>
      </c>
      <c r="L46" s="97">
        <v>2.3E-3</v>
      </c>
      <c r="M46" s="93">
        <v>57493093.689999998</v>
      </c>
      <c r="N46" s="95">
        <v>149.08000000000001</v>
      </c>
      <c r="O46" s="93">
        <v>85710.738520000014</v>
      </c>
      <c r="P46" s="94">
        <f t="shared" si="3"/>
        <v>1.6803149246481394E-2</v>
      </c>
      <c r="Q46" s="94">
        <f>O46/'סכום נכסי הקרן'!$C$42</f>
        <v>1.2342278773096135E-3</v>
      </c>
    </row>
    <row r="47" spans="2:17" s="140" customFormat="1">
      <c r="B47" s="86" t="s">
        <v>3578</v>
      </c>
      <c r="C47" s="96" t="s">
        <v>3364</v>
      </c>
      <c r="D47" s="83">
        <v>92322010</v>
      </c>
      <c r="E47" s="83"/>
      <c r="F47" s="83" t="s">
        <v>447</v>
      </c>
      <c r="G47" s="105">
        <v>42124</v>
      </c>
      <c r="H47" s="83" t="s">
        <v>375</v>
      </c>
      <c r="I47" s="93">
        <v>2.29</v>
      </c>
      <c r="J47" s="96" t="s">
        <v>181</v>
      </c>
      <c r="K47" s="97">
        <v>0.06</v>
      </c>
      <c r="L47" s="97">
        <v>4.4199999999999996E-2</v>
      </c>
      <c r="M47" s="93">
        <v>37962826.579999998</v>
      </c>
      <c r="N47" s="95">
        <v>107.06</v>
      </c>
      <c r="O47" s="93">
        <v>40643.002639999999</v>
      </c>
      <c r="P47" s="94">
        <f t="shared" si="3"/>
        <v>7.9678515315289248E-3</v>
      </c>
      <c r="Q47" s="94">
        <f>O47/'סכום נכסי הקרן'!$C$42</f>
        <v>5.8525603374833923E-4</v>
      </c>
    </row>
    <row r="48" spans="2:17" s="140" customFormat="1">
      <c r="B48" s="86" t="s">
        <v>3579</v>
      </c>
      <c r="C48" s="96" t="s">
        <v>3358</v>
      </c>
      <c r="D48" s="83">
        <v>6686</v>
      </c>
      <c r="E48" s="83"/>
      <c r="F48" s="83" t="s">
        <v>1907</v>
      </c>
      <c r="G48" s="105">
        <v>43471</v>
      </c>
      <c r="H48" s="83" t="s">
        <v>3353</v>
      </c>
      <c r="I48" s="93">
        <v>1.7400000000000002</v>
      </c>
      <c r="J48" s="96" t="s">
        <v>181</v>
      </c>
      <c r="K48" s="97">
        <v>2.2970000000000001E-2</v>
      </c>
      <c r="L48" s="97">
        <v>1.84E-2</v>
      </c>
      <c r="M48" s="93">
        <v>62336263</v>
      </c>
      <c r="N48" s="95">
        <v>101.33</v>
      </c>
      <c r="O48" s="93">
        <v>63165.33395</v>
      </c>
      <c r="P48" s="94">
        <f t="shared" si="3"/>
        <v>1.238323869205751E-2</v>
      </c>
      <c r="Q48" s="94">
        <f>O48/'סכום נכסי הקרן'!$C$42</f>
        <v>9.0957582896651656E-4</v>
      </c>
    </row>
    <row r="49" spans="2:17" s="140" customFormat="1">
      <c r="B49" s="86" t="s">
        <v>3580</v>
      </c>
      <c r="C49" s="96" t="s">
        <v>3358</v>
      </c>
      <c r="D49" s="83">
        <v>14811160</v>
      </c>
      <c r="E49" s="83"/>
      <c r="F49" s="83" t="s">
        <v>1907</v>
      </c>
      <c r="G49" s="105">
        <v>42201</v>
      </c>
      <c r="H49" s="83" t="s">
        <v>3353</v>
      </c>
      <c r="I49" s="93">
        <v>7.22</v>
      </c>
      <c r="J49" s="96" t="s">
        <v>181</v>
      </c>
      <c r="K49" s="97">
        <v>4.2030000000000005E-2</v>
      </c>
      <c r="L49" s="97">
        <v>1.9900000000000001E-2</v>
      </c>
      <c r="M49" s="93">
        <v>2769765.5</v>
      </c>
      <c r="N49" s="95">
        <v>118.07</v>
      </c>
      <c r="O49" s="93">
        <v>3270.2620099999999</v>
      </c>
      <c r="P49" s="94">
        <f t="shared" si="3"/>
        <v>6.4111803932602755E-4</v>
      </c>
      <c r="Q49" s="94">
        <f>O49/'סכום נכסי הקרן'!$C$42</f>
        <v>4.7091515118688875E-5</v>
      </c>
    </row>
    <row r="50" spans="2:17" s="140" customFormat="1">
      <c r="B50" s="86" t="s">
        <v>3581</v>
      </c>
      <c r="C50" s="96" t="s">
        <v>3364</v>
      </c>
      <c r="D50" s="83">
        <v>14760843</v>
      </c>
      <c r="E50" s="83"/>
      <c r="F50" s="83" t="s">
        <v>1907</v>
      </c>
      <c r="G50" s="105">
        <v>40742</v>
      </c>
      <c r="H50" s="83" t="s">
        <v>3353</v>
      </c>
      <c r="I50" s="93">
        <v>5.28</v>
      </c>
      <c r="J50" s="96" t="s">
        <v>181</v>
      </c>
      <c r="K50" s="97">
        <v>4.4999999999999998E-2</v>
      </c>
      <c r="L50" s="97">
        <v>3.4999999999999996E-3</v>
      </c>
      <c r="M50" s="93">
        <v>34922359.329999998</v>
      </c>
      <c r="N50" s="95">
        <v>128.43</v>
      </c>
      <c r="O50" s="93">
        <v>44850.784509999998</v>
      </c>
      <c r="P50" s="94">
        <f t="shared" si="3"/>
        <v>8.7927655152271328E-3</v>
      </c>
      <c r="Q50" s="94">
        <f>O50/'סכום נכסי הקרן'!$C$42</f>
        <v>6.4584776093757755E-4</v>
      </c>
    </row>
    <row r="51" spans="2:17" s="140" customFormat="1">
      <c r="B51" s="86" t="s">
        <v>3582</v>
      </c>
      <c r="C51" s="96" t="s">
        <v>3364</v>
      </c>
      <c r="D51" s="83">
        <v>11898601</v>
      </c>
      <c r="E51" s="83"/>
      <c r="F51" s="83" t="s">
        <v>550</v>
      </c>
      <c r="G51" s="105">
        <v>43276</v>
      </c>
      <c r="H51" s="83" t="s">
        <v>375</v>
      </c>
      <c r="I51" s="93">
        <v>10.66</v>
      </c>
      <c r="J51" s="96" t="s">
        <v>181</v>
      </c>
      <c r="K51" s="97">
        <v>3.56E-2</v>
      </c>
      <c r="L51" s="97">
        <v>3.7100000000000001E-2</v>
      </c>
      <c r="M51" s="93">
        <v>3135868.2</v>
      </c>
      <c r="N51" s="95">
        <v>98.97</v>
      </c>
      <c r="O51" s="93">
        <v>3103.56871</v>
      </c>
      <c r="P51" s="94">
        <f t="shared" si="3"/>
        <v>6.0843867561205241E-4</v>
      </c>
      <c r="Q51" s="94">
        <f>O51/'סכום נכסי הקרן'!$C$42</f>
        <v>4.4691144740679277E-5</v>
      </c>
    </row>
    <row r="52" spans="2:17" s="140" customFormat="1">
      <c r="B52" s="86" t="s">
        <v>3582</v>
      </c>
      <c r="C52" s="96" t="s">
        <v>3364</v>
      </c>
      <c r="D52" s="83">
        <v>11898600</v>
      </c>
      <c r="E52" s="83"/>
      <c r="F52" s="83" t="s">
        <v>550</v>
      </c>
      <c r="G52" s="105">
        <v>43222</v>
      </c>
      <c r="H52" s="83" t="s">
        <v>375</v>
      </c>
      <c r="I52" s="93">
        <v>10.680000000000001</v>
      </c>
      <c r="J52" s="96" t="s">
        <v>181</v>
      </c>
      <c r="K52" s="97">
        <v>3.5200000000000002E-2</v>
      </c>
      <c r="L52" s="97">
        <v>3.7100000000000001E-2</v>
      </c>
      <c r="M52" s="93">
        <v>14995713.17</v>
      </c>
      <c r="N52" s="95">
        <v>99.4</v>
      </c>
      <c r="O52" s="93">
        <v>14905.73913</v>
      </c>
      <c r="P52" s="94">
        <f t="shared" si="3"/>
        <v>2.9221934562151026E-3</v>
      </c>
      <c r="Q52" s="94">
        <f>O52/'סכום נכסי הקרן'!$C$42</f>
        <v>2.1464146831330722E-4</v>
      </c>
    </row>
    <row r="53" spans="2:17" s="140" customFormat="1">
      <c r="B53" s="86" t="s">
        <v>3582</v>
      </c>
      <c r="C53" s="96" t="s">
        <v>3364</v>
      </c>
      <c r="D53" s="83">
        <v>11898602</v>
      </c>
      <c r="E53" s="83"/>
      <c r="F53" s="83" t="s">
        <v>550</v>
      </c>
      <c r="G53" s="105">
        <v>43431</v>
      </c>
      <c r="H53" s="83" t="s">
        <v>375</v>
      </c>
      <c r="I53" s="93">
        <v>10.600000000000001</v>
      </c>
      <c r="J53" s="96" t="s">
        <v>181</v>
      </c>
      <c r="K53" s="97">
        <v>3.9599999999999996E-2</v>
      </c>
      <c r="L53" s="97">
        <v>3.5999999999999997E-2</v>
      </c>
      <c r="M53" s="93">
        <v>3125596.350000001</v>
      </c>
      <c r="N53" s="95">
        <v>104.3</v>
      </c>
      <c r="O53" s="93">
        <v>3259.9969700000001</v>
      </c>
      <c r="P53" s="94">
        <f t="shared" si="3"/>
        <v>6.3910563105467829E-4</v>
      </c>
      <c r="Q53" s="94">
        <f>O53/'סכום נכסי הקרן'!$C$42</f>
        <v>4.6943699351977893E-5</v>
      </c>
    </row>
    <row r="54" spans="2:17" s="140" customFormat="1">
      <c r="B54" s="86" t="s">
        <v>3582</v>
      </c>
      <c r="C54" s="96" t="s">
        <v>3364</v>
      </c>
      <c r="D54" s="83">
        <v>11898603</v>
      </c>
      <c r="E54" s="83"/>
      <c r="F54" s="83" t="s">
        <v>550</v>
      </c>
      <c r="G54" s="105">
        <v>43500</v>
      </c>
      <c r="H54" s="83" t="s">
        <v>375</v>
      </c>
      <c r="I54" s="93">
        <v>10.729999999999999</v>
      </c>
      <c r="J54" s="96" t="s">
        <v>181</v>
      </c>
      <c r="K54" s="97">
        <v>3.7499999999999999E-2</v>
      </c>
      <c r="L54" s="97">
        <v>3.3299999999999989E-2</v>
      </c>
      <c r="M54" s="93">
        <v>5888814.4400000004</v>
      </c>
      <c r="N54" s="95">
        <v>105</v>
      </c>
      <c r="O54" s="93">
        <v>6183.2553800000005</v>
      </c>
      <c r="P54" s="94">
        <f t="shared" si="3"/>
        <v>1.212195400171533E-3</v>
      </c>
      <c r="Q54" s="94">
        <f>O54/'סכום נכסי הקרן'!$C$42</f>
        <v>8.9038389988202915E-5</v>
      </c>
    </row>
    <row r="55" spans="2:17" s="140" customFormat="1">
      <c r="B55" s="86" t="s">
        <v>3582</v>
      </c>
      <c r="C55" s="96" t="s">
        <v>3364</v>
      </c>
      <c r="D55" s="83">
        <v>11898550</v>
      </c>
      <c r="E55" s="83"/>
      <c r="F55" s="83" t="s">
        <v>550</v>
      </c>
      <c r="G55" s="105">
        <v>43500</v>
      </c>
      <c r="H55" s="83" t="s">
        <v>375</v>
      </c>
      <c r="I55" s="93">
        <v>0</v>
      </c>
      <c r="J55" s="96" t="s">
        <v>181</v>
      </c>
      <c r="K55" s="97">
        <v>3.2500000000000001E-2</v>
      </c>
      <c r="L55" s="97">
        <v>-4.9988112818904864E-3</v>
      </c>
      <c r="M55" s="93">
        <v>5950732.3300000019</v>
      </c>
      <c r="N55" s="95">
        <v>100.5</v>
      </c>
      <c r="O55" s="93">
        <v>5980.485990000001</v>
      </c>
      <c r="P55" s="94">
        <f t="shared" si="3"/>
        <v>1.1724435046492124E-3</v>
      </c>
      <c r="Q55" s="94">
        <f>O55/'סכום נכסי הקרן'!$C$42</f>
        <v>8.6118526758408585E-5</v>
      </c>
    </row>
    <row r="56" spans="2:17" s="140" customFormat="1">
      <c r="B56" s="86" t="s">
        <v>3582</v>
      </c>
      <c r="C56" s="96" t="s">
        <v>3364</v>
      </c>
      <c r="D56" s="83">
        <v>11898551</v>
      </c>
      <c r="E56" s="83"/>
      <c r="F56" s="83" t="s">
        <v>550</v>
      </c>
      <c r="G56" s="105">
        <v>43500</v>
      </c>
      <c r="H56" s="83" t="s">
        <v>375</v>
      </c>
      <c r="I56" s="93">
        <v>0.25</v>
      </c>
      <c r="J56" s="96" t="s">
        <v>181</v>
      </c>
      <c r="K56" s="97">
        <v>3.2500000000000001E-2</v>
      </c>
      <c r="L56" s="97">
        <v>2.9900054919284089E-2</v>
      </c>
      <c r="M56" s="93">
        <v>457748.54</v>
      </c>
      <c r="N56" s="95">
        <v>100.56</v>
      </c>
      <c r="O56" s="93">
        <v>460.31189999999992</v>
      </c>
      <c r="P56" s="94">
        <f t="shared" si="3"/>
        <v>9.0241779375481421E-5</v>
      </c>
      <c r="Q56" s="94">
        <f>O56/'סכום נכסי הקרן'!$C$42</f>
        <v>6.6284550693118315E-6</v>
      </c>
    </row>
    <row r="57" spans="2:17" s="140" customFormat="1">
      <c r="B57" s="86" t="s">
        <v>3585</v>
      </c>
      <c r="C57" s="96" t="s">
        <v>3358</v>
      </c>
      <c r="D57" s="83">
        <v>472710</v>
      </c>
      <c r="E57" s="83"/>
      <c r="F57" s="83" t="s">
        <v>3365</v>
      </c>
      <c r="G57" s="105">
        <v>42901</v>
      </c>
      <c r="H57" s="83" t="s">
        <v>3353</v>
      </c>
      <c r="I57" s="93">
        <v>2.94</v>
      </c>
      <c r="J57" s="96" t="s">
        <v>181</v>
      </c>
      <c r="K57" s="97">
        <v>0.04</v>
      </c>
      <c r="L57" s="97">
        <v>2.4799999999999999E-2</v>
      </c>
      <c r="M57" s="93">
        <v>47233090</v>
      </c>
      <c r="N57" s="95">
        <v>105.72</v>
      </c>
      <c r="O57" s="93">
        <v>49934.8217</v>
      </c>
      <c r="P57" s="94">
        <f t="shared" si="3"/>
        <v>9.7894648454784749E-3</v>
      </c>
      <c r="Q57" s="94">
        <f>O57/'סכום נכסי הקרן'!$C$42</f>
        <v>7.1905749565142132E-4</v>
      </c>
    </row>
    <row r="58" spans="2:17" s="140" customFormat="1">
      <c r="B58" s="86" t="s">
        <v>3586</v>
      </c>
      <c r="C58" s="96" t="s">
        <v>3358</v>
      </c>
      <c r="D58" s="83">
        <v>454099</v>
      </c>
      <c r="E58" s="83"/>
      <c r="F58" s="83" t="s">
        <v>3365</v>
      </c>
      <c r="G58" s="105">
        <v>42719</v>
      </c>
      <c r="H58" s="83" t="s">
        <v>3353</v>
      </c>
      <c r="I58" s="93">
        <v>2.93</v>
      </c>
      <c r="J58" s="96" t="s">
        <v>181</v>
      </c>
      <c r="K58" s="97">
        <v>4.1500000000000002E-2</v>
      </c>
      <c r="L58" s="97">
        <v>2.1500000000000005E-2</v>
      </c>
      <c r="M58" s="93">
        <v>115813040</v>
      </c>
      <c r="N58" s="95">
        <v>107.18</v>
      </c>
      <c r="O58" s="93">
        <v>124128.42141999998</v>
      </c>
      <c r="P58" s="94">
        <f t="shared" si="3"/>
        <v>2.4334738293775204E-2</v>
      </c>
      <c r="Q58" s="94">
        <f>O58/'סכום נכסי הקרן'!$C$42</f>
        <v>1.7874394822447004E-3</v>
      </c>
    </row>
    <row r="59" spans="2:17" s="140" customFormat="1">
      <c r="B59" s="86" t="s">
        <v>3587</v>
      </c>
      <c r="C59" s="96" t="s">
        <v>3364</v>
      </c>
      <c r="D59" s="83">
        <v>11898420</v>
      </c>
      <c r="E59" s="83"/>
      <c r="F59" s="83" t="s">
        <v>550</v>
      </c>
      <c r="G59" s="105">
        <v>42033</v>
      </c>
      <c r="H59" s="83" t="s">
        <v>375</v>
      </c>
      <c r="I59" s="93">
        <v>5.73</v>
      </c>
      <c r="J59" s="96" t="s">
        <v>181</v>
      </c>
      <c r="K59" s="97">
        <v>5.0999999999999997E-2</v>
      </c>
      <c r="L59" s="97">
        <v>1.6500000000000001E-2</v>
      </c>
      <c r="M59" s="93">
        <v>2218564.75</v>
      </c>
      <c r="N59" s="95">
        <v>122.73</v>
      </c>
      <c r="O59" s="93">
        <v>2722.84447</v>
      </c>
      <c r="P59" s="94">
        <f t="shared" si="3"/>
        <v>5.3379964744663282E-4</v>
      </c>
      <c r="Q59" s="94">
        <f>O59/'סכום נכסי הקרן'!$C$42</f>
        <v>3.9208745700728551E-5</v>
      </c>
    </row>
    <row r="60" spans="2:17" s="140" customFormat="1">
      <c r="B60" s="86" t="s">
        <v>3587</v>
      </c>
      <c r="C60" s="96" t="s">
        <v>3364</v>
      </c>
      <c r="D60" s="83">
        <v>11898421</v>
      </c>
      <c r="E60" s="83"/>
      <c r="F60" s="83" t="s">
        <v>550</v>
      </c>
      <c r="G60" s="105">
        <v>42054</v>
      </c>
      <c r="H60" s="83" t="s">
        <v>375</v>
      </c>
      <c r="I60" s="93">
        <v>5.7299999999999995</v>
      </c>
      <c r="J60" s="96" t="s">
        <v>181</v>
      </c>
      <c r="K60" s="97">
        <v>5.0999999999999997E-2</v>
      </c>
      <c r="L60" s="97">
        <v>1.6399999999999998E-2</v>
      </c>
      <c r="M60" s="93">
        <v>4333768</v>
      </c>
      <c r="N60" s="95">
        <v>123.84</v>
      </c>
      <c r="O60" s="93">
        <v>5366.9384</v>
      </c>
      <c r="P60" s="94">
        <f t="shared" si="3"/>
        <v>1.0521606567516488E-3</v>
      </c>
      <c r="Q60" s="94">
        <f>O60/'סכום נכסי הקרן'!$C$42</f>
        <v>7.7283489834098005E-5</v>
      </c>
    </row>
    <row r="61" spans="2:17" s="140" customFormat="1">
      <c r="B61" s="86" t="s">
        <v>3587</v>
      </c>
      <c r="C61" s="96" t="s">
        <v>3364</v>
      </c>
      <c r="D61" s="83">
        <v>11898422</v>
      </c>
      <c r="E61" s="83"/>
      <c r="F61" s="83" t="s">
        <v>550</v>
      </c>
      <c r="G61" s="105">
        <v>42565</v>
      </c>
      <c r="H61" s="83" t="s">
        <v>375</v>
      </c>
      <c r="I61" s="93">
        <v>5.7299999999999995</v>
      </c>
      <c r="J61" s="96" t="s">
        <v>181</v>
      </c>
      <c r="K61" s="97">
        <v>5.0999999999999997E-2</v>
      </c>
      <c r="L61" s="97">
        <v>1.6500000000000001E-2</v>
      </c>
      <c r="M61" s="93">
        <v>5289749.28</v>
      </c>
      <c r="N61" s="95">
        <v>124.33</v>
      </c>
      <c r="O61" s="93">
        <v>6576.7449400000005</v>
      </c>
      <c r="P61" s="94">
        <f t="shared" si="3"/>
        <v>1.2893370036366515E-3</v>
      </c>
      <c r="Q61" s="94">
        <f>O61/'סכום נכסי הקרן'!$C$42</f>
        <v>9.4704608629744198E-5</v>
      </c>
    </row>
    <row r="62" spans="2:17" s="140" customFormat="1">
      <c r="B62" s="86" t="s">
        <v>3587</v>
      </c>
      <c r="C62" s="96" t="s">
        <v>3364</v>
      </c>
      <c r="D62" s="83">
        <v>11896110</v>
      </c>
      <c r="E62" s="83"/>
      <c r="F62" s="83" t="s">
        <v>550</v>
      </c>
      <c r="G62" s="105">
        <v>41367</v>
      </c>
      <c r="H62" s="83" t="s">
        <v>375</v>
      </c>
      <c r="I62" s="93">
        <v>5.83</v>
      </c>
      <c r="J62" s="96" t="s">
        <v>181</v>
      </c>
      <c r="K62" s="97">
        <v>5.0999999999999997E-2</v>
      </c>
      <c r="L62" s="97">
        <v>9.3999999999999986E-3</v>
      </c>
      <c r="M62" s="93">
        <v>26821375.289999999</v>
      </c>
      <c r="N62" s="95">
        <v>134.85</v>
      </c>
      <c r="O62" s="93">
        <v>36168.624960000001</v>
      </c>
      <c r="P62" s="94">
        <f t="shared" si="3"/>
        <v>7.090672811097978E-3</v>
      </c>
      <c r="Q62" s="94">
        <f>O62/'סכום נכסי הקרן'!$C$42</f>
        <v>5.2082534791333978E-4</v>
      </c>
    </row>
    <row r="63" spans="2:17" s="140" customFormat="1">
      <c r="B63" s="86" t="s">
        <v>3587</v>
      </c>
      <c r="C63" s="96" t="s">
        <v>3364</v>
      </c>
      <c r="D63" s="83">
        <v>11898200</v>
      </c>
      <c r="E63" s="83"/>
      <c r="F63" s="83" t="s">
        <v>550</v>
      </c>
      <c r="G63" s="105">
        <v>41207</v>
      </c>
      <c r="H63" s="83" t="s">
        <v>375</v>
      </c>
      <c r="I63" s="93">
        <v>5.83</v>
      </c>
      <c r="J63" s="96" t="s">
        <v>181</v>
      </c>
      <c r="K63" s="97">
        <v>5.0999999999999997E-2</v>
      </c>
      <c r="L63" s="97">
        <v>9.300000000000001E-3</v>
      </c>
      <c r="M63" s="93">
        <v>381247.71</v>
      </c>
      <c r="N63" s="95">
        <v>129.29</v>
      </c>
      <c r="O63" s="93">
        <v>492.91516999999999</v>
      </c>
      <c r="P63" s="94">
        <f t="shared" si="3"/>
        <v>9.6633482692860923E-5</v>
      </c>
      <c r="Q63" s="94">
        <f>O63/'סכום נכסי הקרן'!$C$42</f>
        <v>7.097939586891418E-6</v>
      </c>
    </row>
    <row r="64" spans="2:17" s="140" customFormat="1">
      <c r="B64" s="86" t="s">
        <v>3587</v>
      </c>
      <c r="C64" s="96" t="s">
        <v>3364</v>
      </c>
      <c r="D64" s="83">
        <v>11898230</v>
      </c>
      <c r="E64" s="83"/>
      <c r="F64" s="83" t="s">
        <v>550</v>
      </c>
      <c r="G64" s="105">
        <v>41239</v>
      </c>
      <c r="H64" s="83" t="s">
        <v>375</v>
      </c>
      <c r="I64" s="93">
        <v>5.7299999999999986</v>
      </c>
      <c r="J64" s="96" t="s">
        <v>181</v>
      </c>
      <c r="K64" s="97">
        <v>5.0999999999999997E-2</v>
      </c>
      <c r="L64" s="97">
        <v>1.6500000000000001E-2</v>
      </c>
      <c r="M64" s="93">
        <v>3362136.44</v>
      </c>
      <c r="N64" s="95">
        <v>124.35</v>
      </c>
      <c r="O64" s="93">
        <v>4180.8166200000005</v>
      </c>
      <c r="P64" s="94">
        <f t="shared" si="3"/>
        <v>8.1962758519035913E-4</v>
      </c>
      <c r="Q64" s="94">
        <f>O64/'סכום נכסי הקרן'!$C$42</f>
        <v>6.0203429715160881E-5</v>
      </c>
    </row>
    <row r="65" spans="2:17" s="140" customFormat="1">
      <c r="B65" s="86" t="s">
        <v>3587</v>
      </c>
      <c r="C65" s="96" t="s">
        <v>3364</v>
      </c>
      <c r="D65" s="83">
        <v>11898120</v>
      </c>
      <c r="E65" s="83"/>
      <c r="F65" s="83" t="s">
        <v>550</v>
      </c>
      <c r="G65" s="105">
        <v>41269</v>
      </c>
      <c r="H65" s="83" t="s">
        <v>375</v>
      </c>
      <c r="I65" s="93">
        <v>5.82</v>
      </c>
      <c r="J65" s="96" t="s">
        <v>181</v>
      </c>
      <c r="K65" s="97">
        <v>5.0999999999999997E-2</v>
      </c>
      <c r="L65" s="97">
        <v>9.4000000000000004E-3</v>
      </c>
      <c r="M65" s="93">
        <v>915359.12</v>
      </c>
      <c r="N65" s="95">
        <v>130.1</v>
      </c>
      <c r="O65" s="93">
        <v>1190.8822399999999</v>
      </c>
      <c r="P65" s="94">
        <f t="shared" si="3"/>
        <v>2.3346633524846768E-4</v>
      </c>
      <c r="Q65" s="94">
        <f>O65/'סכום נכסי הקרן'!$C$42</f>
        <v>1.7148610367625582E-5</v>
      </c>
    </row>
    <row r="66" spans="2:17" s="140" customFormat="1">
      <c r="B66" s="86" t="s">
        <v>3587</v>
      </c>
      <c r="C66" s="96" t="s">
        <v>3364</v>
      </c>
      <c r="D66" s="83">
        <v>11898130</v>
      </c>
      <c r="E66" s="83"/>
      <c r="F66" s="83" t="s">
        <v>550</v>
      </c>
      <c r="G66" s="105">
        <v>41298</v>
      </c>
      <c r="H66" s="83" t="s">
        <v>375</v>
      </c>
      <c r="I66" s="93">
        <v>5.73</v>
      </c>
      <c r="J66" s="96" t="s">
        <v>181</v>
      </c>
      <c r="K66" s="97">
        <v>5.0999999999999997E-2</v>
      </c>
      <c r="L66" s="97">
        <v>1.6500000000000001E-2</v>
      </c>
      <c r="M66" s="93">
        <v>1852218.77</v>
      </c>
      <c r="N66" s="95">
        <v>124.7</v>
      </c>
      <c r="O66" s="93">
        <v>2309.7168300000003</v>
      </c>
      <c r="P66" s="94">
        <f t="shared" si="3"/>
        <v>4.5280809944886583E-4</v>
      </c>
      <c r="Q66" s="94">
        <f>O66/'סכום נכסי הקרן'!$C$42</f>
        <v>3.3259740255440619E-5</v>
      </c>
    </row>
    <row r="67" spans="2:17" s="140" customFormat="1">
      <c r="B67" s="86" t="s">
        <v>3587</v>
      </c>
      <c r="C67" s="96" t="s">
        <v>3364</v>
      </c>
      <c r="D67" s="83">
        <v>11898140</v>
      </c>
      <c r="E67" s="83"/>
      <c r="F67" s="83" t="s">
        <v>550</v>
      </c>
      <c r="G67" s="105">
        <v>41330</v>
      </c>
      <c r="H67" s="83" t="s">
        <v>375</v>
      </c>
      <c r="I67" s="93">
        <v>5.73</v>
      </c>
      <c r="J67" s="96" t="s">
        <v>181</v>
      </c>
      <c r="K67" s="97">
        <v>5.0999999999999997E-2</v>
      </c>
      <c r="L67" s="97">
        <v>1.6500000000000001E-2</v>
      </c>
      <c r="M67" s="93">
        <v>2871254.87</v>
      </c>
      <c r="N67" s="95">
        <v>124.92</v>
      </c>
      <c r="O67" s="93">
        <v>3586.7715099999996</v>
      </c>
      <c r="P67" s="94">
        <f t="shared" si="3"/>
        <v>7.0316809814319897E-4</v>
      </c>
      <c r="Q67" s="94">
        <f>O67/'סכום נכסי הקרן'!$C$42</f>
        <v>5.1649226965287567E-5</v>
      </c>
    </row>
    <row r="68" spans="2:17" s="140" customFormat="1">
      <c r="B68" s="86" t="s">
        <v>3587</v>
      </c>
      <c r="C68" s="96" t="s">
        <v>3364</v>
      </c>
      <c r="D68" s="83">
        <v>11898150</v>
      </c>
      <c r="E68" s="83"/>
      <c r="F68" s="83" t="s">
        <v>550</v>
      </c>
      <c r="G68" s="105">
        <v>41389</v>
      </c>
      <c r="H68" s="83" t="s">
        <v>375</v>
      </c>
      <c r="I68" s="93">
        <v>5.82</v>
      </c>
      <c r="J68" s="96" t="s">
        <v>181</v>
      </c>
      <c r="K68" s="97">
        <v>5.0999999999999997E-2</v>
      </c>
      <c r="L68" s="97">
        <v>9.4000000000000004E-3</v>
      </c>
      <c r="M68" s="93">
        <v>1256791.3700000001</v>
      </c>
      <c r="N68" s="95">
        <v>129.76</v>
      </c>
      <c r="O68" s="93">
        <v>1630.8124800000001</v>
      </c>
      <c r="P68" s="94">
        <f t="shared" si="3"/>
        <v>3.197123950585282E-4</v>
      </c>
      <c r="Q68" s="94">
        <f>O68/'סכום נכסי הקרן'!$C$42</f>
        <v>2.3483571139814115E-5</v>
      </c>
    </row>
    <row r="69" spans="2:17" s="140" customFormat="1">
      <c r="B69" s="86" t="s">
        <v>3587</v>
      </c>
      <c r="C69" s="96" t="s">
        <v>3364</v>
      </c>
      <c r="D69" s="83">
        <v>11898160</v>
      </c>
      <c r="E69" s="83"/>
      <c r="F69" s="83" t="s">
        <v>550</v>
      </c>
      <c r="G69" s="105">
        <v>41422</v>
      </c>
      <c r="H69" s="83" t="s">
        <v>375</v>
      </c>
      <c r="I69" s="93">
        <v>5.8200000000000012</v>
      </c>
      <c r="J69" s="96" t="s">
        <v>181</v>
      </c>
      <c r="K69" s="97">
        <v>5.0999999999999997E-2</v>
      </c>
      <c r="L69" s="97">
        <v>9.6000000000000009E-3</v>
      </c>
      <c r="M69" s="93">
        <v>460305.61</v>
      </c>
      <c r="N69" s="95">
        <v>129.12</v>
      </c>
      <c r="O69" s="93">
        <v>594.34660999999994</v>
      </c>
      <c r="P69" s="94">
        <f t="shared" si="3"/>
        <v>1.1651859457073628E-4</v>
      </c>
      <c r="Q69" s="94">
        <f>O69/'סכום נכסי הקרן'!$C$42</f>
        <v>8.558544326103241E-6</v>
      </c>
    </row>
    <row r="70" spans="2:17" s="140" customFormat="1">
      <c r="B70" s="86" t="s">
        <v>3587</v>
      </c>
      <c r="C70" s="96" t="s">
        <v>3364</v>
      </c>
      <c r="D70" s="83">
        <v>11898270</v>
      </c>
      <c r="E70" s="83"/>
      <c r="F70" s="83" t="s">
        <v>550</v>
      </c>
      <c r="G70" s="105">
        <v>41450</v>
      </c>
      <c r="H70" s="83" t="s">
        <v>375</v>
      </c>
      <c r="I70" s="93">
        <v>5.8199999999999994</v>
      </c>
      <c r="J70" s="96" t="s">
        <v>181</v>
      </c>
      <c r="K70" s="97">
        <v>5.0999999999999997E-2</v>
      </c>
      <c r="L70" s="97">
        <v>9.7000000000000003E-3</v>
      </c>
      <c r="M70" s="93">
        <v>758318.12</v>
      </c>
      <c r="N70" s="95">
        <v>128.96</v>
      </c>
      <c r="O70" s="93">
        <v>977.92704000000003</v>
      </c>
      <c r="P70" s="94">
        <f t="shared" si="3"/>
        <v>1.9171756408860517E-4</v>
      </c>
      <c r="Q70" s="94">
        <f>O70/'סכום נכסי הקרן'!$C$42</f>
        <v>1.4082072276873822E-5</v>
      </c>
    </row>
    <row r="71" spans="2:17" s="140" customFormat="1">
      <c r="B71" s="86" t="s">
        <v>3587</v>
      </c>
      <c r="C71" s="96" t="s">
        <v>3364</v>
      </c>
      <c r="D71" s="83">
        <v>11898280</v>
      </c>
      <c r="E71" s="83"/>
      <c r="F71" s="83" t="s">
        <v>550</v>
      </c>
      <c r="G71" s="105">
        <v>41480</v>
      </c>
      <c r="H71" s="83" t="s">
        <v>375</v>
      </c>
      <c r="I71" s="93">
        <v>5.8</v>
      </c>
      <c r="J71" s="96" t="s">
        <v>181</v>
      </c>
      <c r="K71" s="97">
        <v>5.0999999999999997E-2</v>
      </c>
      <c r="L71" s="97">
        <v>1.09E-2</v>
      </c>
      <c r="M71" s="93">
        <v>665952.66</v>
      </c>
      <c r="N71" s="95">
        <v>127.01</v>
      </c>
      <c r="O71" s="93">
        <v>845.82649000000004</v>
      </c>
      <c r="P71" s="94">
        <f t="shared" si="3"/>
        <v>1.6581993100877441E-4</v>
      </c>
      <c r="Q71" s="94">
        <f>O71/'סכום נכסי הקרן'!$C$42</f>
        <v>1.2179834771594509E-5</v>
      </c>
    </row>
    <row r="72" spans="2:17" s="140" customFormat="1">
      <c r="B72" s="86" t="s">
        <v>3588</v>
      </c>
      <c r="C72" s="96" t="s">
        <v>3364</v>
      </c>
      <c r="D72" s="83">
        <v>11898290</v>
      </c>
      <c r="E72" s="83"/>
      <c r="F72" s="83" t="s">
        <v>550</v>
      </c>
      <c r="G72" s="105">
        <v>41512</v>
      </c>
      <c r="H72" s="83" t="s">
        <v>375</v>
      </c>
      <c r="I72" s="93">
        <v>5.73</v>
      </c>
      <c r="J72" s="96" t="s">
        <v>181</v>
      </c>
      <c r="K72" s="97">
        <v>5.0999999999999997E-2</v>
      </c>
      <c r="L72" s="97">
        <v>1.6500000000000001E-2</v>
      </c>
      <c r="M72" s="93">
        <v>2076228.06</v>
      </c>
      <c r="N72" s="95">
        <v>122.73</v>
      </c>
      <c r="O72" s="93">
        <v>2548.1546499999999</v>
      </c>
      <c r="P72" s="94">
        <f t="shared" si="3"/>
        <v>4.9955260713422159E-4</v>
      </c>
      <c r="Q72" s="94">
        <f>O72/'סכום נכסי הקרן'!$C$42</f>
        <v>3.6693226065159338E-5</v>
      </c>
    </row>
    <row r="73" spans="2:17" s="140" customFormat="1">
      <c r="B73" s="86" t="s">
        <v>3587</v>
      </c>
      <c r="C73" s="96" t="s">
        <v>3364</v>
      </c>
      <c r="D73" s="83">
        <v>11896120</v>
      </c>
      <c r="E73" s="83"/>
      <c r="F73" s="83" t="s">
        <v>550</v>
      </c>
      <c r="G73" s="105">
        <v>41445</v>
      </c>
      <c r="H73" s="83" t="s">
        <v>375</v>
      </c>
      <c r="I73" s="93">
        <v>5.73</v>
      </c>
      <c r="J73" s="96" t="s">
        <v>181</v>
      </c>
      <c r="K73" s="97">
        <v>5.1879999999999996E-2</v>
      </c>
      <c r="L73" s="97">
        <v>1.6400000000000005E-2</v>
      </c>
      <c r="M73" s="93">
        <v>1044885.03</v>
      </c>
      <c r="N73" s="95">
        <v>127.22</v>
      </c>
      <c r="O73" s="93">
        <v>1329.30269</v>
      </c>
      <c r="P73" s="94">
        <f t="shared" si="3"/>
        <v>2.6060295220309098E-4</v>
      </c>
      <c r="Q73" s="94">
        <f>O73/'סכום נכסי הקרן'!$C$42</f>
        <v>1.9141853934648126E-5</v>
      </c>
    </row>
    <row r="74" spans="2:17" s="140" customFormat="1">
      <c r="B74" s="86" t="s">
        <v>3587</v>
      </c>
      <c r="C74" s="96" t="s">
        <v>3364</v>
      </c>
      <c r="D74" s="83">
        <v>11898300</v>
      </c>
      <c r="E74" s="83"/>
      <c r="F74" s="83" t="s">
        <v>550</v>
      </c>
      <c r="G74" s="105">
        <v>41547</v>
      </c>
      <c r="H74" s="83" t="s">
        <v>375</v>
      </c>
      <c r="I74" s="93">
        <v>5.7299999999999995</v>
      </c>
      <c r="J74" s="96" t="s">
        <v>181</v>
      </c>
      <c r="K74" s="97">
        <v>5.0999999999999997E-2</v>
      </c>
      <c r="L74" s="97">
        <v>1.6399999999999998E-2</v>
      </c>
      <c r="M74" s="93">
        <v>1519194.32</v>
      </c>
      <c r="N74" s="95">
        <v>122.74</v>
      </c>
      <c r="O74" s="93">
        <v>1864.6590800000001</v>
      </c>
      <c r="P74" s="94">
        <f t="shared" si="3"/>
        <v>3.6555681768785076E-4</v>
      </c>
      <c r="Q74" s="94">
        <f>O74/'סכום נכסי הקרן'!$C$42</f>
        <v>2.6850943743501609E-5</v>
      </c>
    </row>
    <row r="75" spans="2:17" s="140" customFormat="1">
      <c r="B75" s="86" t="s">
        <v>3587</v>
      </c>
      <c r="C75" s="96" t="s">
        <v>3364</v>
      </c>
      <c r="D75" s="83">
        <v>11898310</v>
      </c>
      <c r="E75" s="83"/>
      <c r="F75" s="83" t="s">
        <v>550</v>
      </c>
      <c r="G75" s="105">
        <v>41571</v>
      </c>
      <c r="H75" s="83" t="s">
        <v>375</v>
      </c>
      <c r="I75" s="93">
        <v>5.7899999999999983</v>
      </c>
      <c r="J75" s="96" t="s">
        <v>181</v>
      </c>
      <c r="K75" s="97">
        <v>5.0999999999999997E-2</v>
      </c>
      <c r="L75" s="97">
        <v>1.2499999999999997E-2</v>
      </c>
      <c r="M75" s="93">
        <v>740751.9</v>
      </c>
      <c r="N75" s="95">
        <v>125.52</v>
      </c>
      <c r="O75" s="93">
        <v>929.79177000000004</v>
      </c>
      <c r="P75" s="94">
        <f t="shared" si="3"/>
        <v>1.8228089209398754E-4</v>
      </c>
      <c r="Q75" s="94">
        <f>O75/'סכום נכסי הקרן'!$C$42</f>
        <v>1.3388928183826925E-5</v>
      </c>
    </row>
    <row r="76" spans="2:17" s="140" customFormat="1">
      <c r="B76" s="86" t="s">
        <v>3587</v>
      </c>
      <c r="C76" s="96" t="s">
        <v>3364</v>
      </c>
      <c r="D76" s="83">
        <v>11898320</v>
      </c>
      <c r="E76" s="83"/>
      <c r="F76" s="83" t="s">
        <v>550</v>
      </c>
      <c r="G76" s="105">
        <v>41597</v>
      </c>
      <c r="H76" s="83" t="s">
        <v>375</v>
      </c>
      <c r="I76" s="93">
        <v>5.7799999999999994</v>
      </c>
      <c r="J76" s="96" t="s">
        <v>181</v>
      </c>
      <c r="K76" s="97">
        <v>5.0999999999999997E-2</v>
      </c>
      <c r="L76" s="97">
        <v>1.3100000000000001E-2</v>
      </c>
      <c r="M76" s="93">
        <v>191306.23</v>
      </c>
      <c r="N76" s="95">
        <v>125.09</v>
      </c>
      <c r="O76" s="93">
        <v>239.30495999999999</v>
      </c>
      <c r="P76" s="94">
        <f t="shared" si="3"/>
        <v>4.691450602032754E-5</v>
      </c>
      <c r="Q76" s="94">
        <f>O76/'סכום נכסי הקרן'!$C$42</f>
        <v>3.4459725573539708E-6</v>
      </c>
    </row>
    <row r="77" spans="2:17" s="140" customFormat="1">
      <c r="B77" s="86" t="s">
        <v>3587</v>
      </c>
      <c r="C77" s="96" t="s">
        <v>3364</v>
      </c>
      <c r="D77" s="83">
        <v>11898330</v>
      </c>
      <c r="E77" s="83"/>
      <c r="F77" s="83" t="s">
        <v>550</v>
      </c>
      <c r="G77" s="105">
        <v>41630</v>
      </c>
      <c r="H77" s="83" t="s">
        <v>375</v>
      </c>
      <c r="I77" s="93">
        <v>5.7299999999999995</v>
      </c>
      <c r="J77" s="96" t="s">
        <v>181</v>
      </c>
      <c r="K77" s="97">
        <v>5.0999999999999997E-2</v>
      </c>
      <c r="L77" s="97">
        <v>1.6500000000000001E-2</v>
      </c>
      <c r="M77" s="93">
        <v>2176447.31</v>
      </c>
      <c r="N77" s="95">
        <v>122.73</v>
      </c>
      <c r="O77" s="93">
        <v>2671.1537400000002</v>
      </c>
      <c r="P77" s="94">
        <f t="shared" si="3"/>
        <v>5.2366594581428831E-4</v>
      </c>
      <c r="Q77" s="94">
        <f>O77/'סכום נכסי הקרן'!$C$42</f>
        <v>3.8464403263991789E-5</v>
      </c>
    </row>
    <row r="78" spans="2:17" s="140" customFormat="1">
      <c r="B78" s="86" t="s">
        <v>3587</v>
      </c>
      <c r="C78" s="96" t="s">
        <v>3364</v>
      </c>
      <c r="D78" s="83">
        <v>11898340</v>
      </c>
      <c r="E78" s="83"/>
      <c r="F78" s="83" t="s">
        <v>550</v>
      </c>
      <c r="G78" s="105">
        <v>41666</v>
      </c>
      <c r="H78" s="83" t="s">
        <v>375</v>
      </c>
      <c r="I78" s="93">
        <v>5.7299999999999986</v>
      </c>
      <c r="J78" s="96" t="s">
        <v>181</v>
      </c>
      <c r="K78" s="97">
        <v>5.0999999999999997E-2</v>
      </c>
      <c r="L78" s="97">
        <v>1.6500000000000001E-2</v>
      </c>
      <c r="M78" s="93">
        <v>420967.98</v>
      </c>
      <c r="N78" s="95">
        <v>122.72</v>
      </c>
      <c r="O78" s="93">
        <v>516.61189000000002</v>
      </c>
      <c r="P78" s="94">
        <f t="shared" si="3"/>
        <v>1.0127910271303106E-4</v>
      </c>
      <c r="Q78" s="94">
        <f>O78/'סכום נכסי הקרן'!$C$42</f>
        <v>7.4391704866575616E-6</v>
      </c>
    </row>
    <row r="79" spans="2:17" s="140" customFormat="1">
      <c r="B79" s="86" t="s">
        <v>3587</v>
      </c>
      <c r="C79" s="96" t="s">
        <v>3364</v>
      </c>
      <c r="D79" s="83">
        <v>11898350</v>
      </c>
      <c r="E79" s="83"/>
      <c r="F79" s="83" t="s">
        <v>550</v>
      </c>
      <c r="G79" s="105">
        <v>41696</v>
      </c>
      <c r="H79" s="83" t="s">
        <v>375</v>
      </c>
      <c r="I79" s="93">
        <v>5.7299999999999995</v>
      </c>
      <c r="J79" s="96" t="s">
        <v>181</v>
      </c>
      <c r="K79" s="97">
        <v>5.0999999999999997E-2</v>
      </c>
      <c r="L79" s="97">
        <v>1.6500000000000001E-2</v>
      </c>
      <c r="M79" s="93">
        <v>405181.52</v>
      </c>
      <c r="N79" s="95">
        <v>123.21</v>
      </c>
      <c r="O79" s="93">
        <v>499.22415000000001</v>
      </c>
      <c r="P79" s="94">
        <f t="shared" si="3"/>
        <v>9.7870325757844307E-5</v>
      </c>
      <c r="Q79" s="94">
        <f>O79/'סכום נכסי הקרן'!$C$42</f>
        <v>7.1887884014955747E-6</v>
      </c>
    </row>
    <row r="80" spans="2:17" s="140" customFormat="1">
      <c r="B80" s="86" t="s">
        <v>3587</v>
      </c>
      <c r="C80" s="96" t="s">
        <v>3364</v>
      </c>
      <c r="D80" s="83">
        <v>11898360</v>
      </c>
      <c r="E80" s="83"/>
      <c r="F80" s="83" t="s">
        <v>550</v>
      </c>
      <c r="G80" s="105">
        <v>41725</v>
      </c>
      <c r="H80" s="83" t="s">
        <v>375</v>
      </c>
      <c r="I80" s="93">
        <v>5.7299999999999995</v>
      </c>
      <c r="J80" s="96" t="s">
        <v>181</v>
      </c>
      <c r="K80" s="97">
        <v>5.0999999999999997E-2</v>
      </c>
      <c r="L80" s="97">
        <v>1.6399999999999998E-2</v>
      </c>
      <c r="M80" s="93">
        <v>806931.39</v>
      </c>
      <c r="N80" s="95">
        <v>123.45</v>
      </c>
      <c r="O80" s="93">
        <v>996.15681000000006</v>
      </c>
      <c r="P80" s="94">
        <f t="shared" si="3"/>
        <v>1.9529141669247176E-4</v>
      </c>
      <c r="Q80" s="94">
        <f>O80/'סכום נכסי הקרן'!$C$42</f>
        <v>1.4344579527650717E-5</v>
      </c>
    </row>
    <row r="81" spans="2:17" s="140" customFormat="1">
      <c r="B81" s="86" t="s">
        <v>3587</v>
      </c>
      <c r="C81" s="96" t="s">
        <v>3364</v>
      </c>
      <c r="D81" s="83">
        <v>11898380</v>
      </c>
      <c r="E81" s="83"/>
      <c r="F81" s="83" t="s">
        <v>550</v>
      </c>
      <c r="G81" s="105">
        <v>41787</v>
      </c>
      <c r="H81" s="83" t="s">
        <v>375</v>
      </c>
      <c r="I81" s="93">
        <v>5.7299999999999995</v>
      </c>
      <c r="J81" s="96" t="s">
        <v>181</v>
      </c>
      <c r="K81" s="97">
        <v>5.0999999999999997E-2</v>
      </c>
      <c r="L81" s="97">
        <v>1.6500000000000001E-2</v>
      </c>
      <c r="M81" s="93">
        <v>508017.38</v>
      </c>
      <c r="N81" s="95">
        <v>122.96</v>
      </c>
      <c r="O81" s="93">
        <v>624.65818000000002</v>
      </c>
      <c r="P81" s="94">
        <f t="shared" si="3"/>
        <v>1.2246102189547949E-4</v>
      </c>
      <c r="Q81" s="94">
        <f>O81/'סכום נכסי הקרן'!$C$42</f>
        <v>8.9950285443589519E-6</v>
      </c>
    </row>
    <row r="82" spans="2:17" s="140" customFormat="1">
      <c r="B82" s="86" t="s">
        <v>3587</v>
      </c>
      <c r="C82" s="96" t="s">
        <v>3364</v>
      </c>
      <c r="D82" s="83">
        <v>11898390</v>
      </c>
      <c r="E82" s="83"/>
      <c r="F82" s="83" t="s">
        <v>550</v>
      </c>
      <c r="G82" s="105">
        <v>41815</v>
      </c>
      <c r="H82" s="83" t="s">
        <v>375</v>
      </c>
      <c r="I82" s="93">
        <v>5.7300000000000013</v>
      </c>
      <c r="J82" s="96" t="s">
        <v>181</v>
      </c>
      <c r="K82" s="97">
        <v>5.0999999999999997E-2</v>
      </c>
      <c r="L82" s="97">
        <v>1.6400000000000001E-2</v>
      </c>
      <c r="M82" s="93">
        <v>285634.74</v>
      </c>
      <c r="N82" s="95">
        <v>122.85</v>
      </c>
      <c r="O82" s="93">
        <v>350.90228999999999</v>
      </c>
      <c r="P82" s="94">
        <f t="shared" si="3"/>
        <v>6.8792588322246729E-5</v>
      </c>
      <c r="Q82" s="94">
        <f>O82/'סכום נכסי הקרן'!$C$42</f>
        <v>5.0529653110936969E-6</v>
      </c>
    </row>
    <row r="83" spans="2:17" s="140" customFormat="1">
      <c r="B83" s="86" t="s">
        <v>3587</v>
      </c>
      <c r="C83" s="96" t="s">
        <v>3364</v>
      </c>
      <c r="D83" s="83">
        <v>11898400</v>
      </c>
      <c r="E83" s="83"/>
      <c r="F83" s="83" t="s">
        <v>550</v>
      </c>
      <c r="G83" s="105">
        <v>41836</v>
      </c>
      <c r="H83" s="83" t="s">
        <v>375</v>
      </c>
      <c r="I83" s="93">
        <v>5.73</v>
      </c>
      <c r="J83" s="96" t="s">
        <v>181</v>
      </c>
      <c r="K83" s="97">
        <v>5.0999999999999997E-2</v>
      </c>
      <c r="L83" s="97">
        <v>1.6500000000000004E-2</v>
      </c>
      <c r="M83" s="93">
        <v>849158.59</v>
      </c>
      <c r="N83" s="95">
        <v>122.73</v>
      </c>
      <c r="O83" s="93">
        <v>1042.1723199999999</v>
      </c>
      <c r="P83" s="94">
        <f t="shared" si="3"/>
        <v>2.0431252064670419E-4</v>
      </c>
      <c r="Q83" s="94">
        <f>O83/'סכום נכסי הקרן'!$C$42</f>
        <v>1.5007199243818098E-5</v>
      </c>
    </row>
    <row r="84" spans="2:17" s="140" customFormat="1">
      <c r="B84" s="86" t="s">
        <v>3587</v>
      </c>
      <c r="C84" s="96" t="s">
        <v>3364</v>
      </c>
      <c r="D84" s="83">
        <v>11896130</v>
      </c>
      <c r="E84" s="83"/>
      <c r="F84" s="83" t="s">
        <v>550</v>
      </c>
      <c r="G84" s="105">
        <v>40903</v>
      </c>
      <c r="H84" s="83" t="s">
        <v>375</v>
      </c>
      <c r="I84" s="93">
        <v>5.81</v>
      </c>
      <c r="J84" s="96" t="s">
        <v>181</v>
      </c>
      <c r="K84" s="97">
        <v>5.2619999999999993E-2</v>
      </c>
      <c r="L84" s="97">
        <v>9.300000000000001E-3</v>
      </c>
      <c r="M84" s="93">
        <v>1072066.93</v>
      </c>
      <c r="N84" s="95">
        <v>133.15</v>
      </c>
      <c r="O84" s="93">
        <v>1427.45715</v>
      </c>
      <c r="P84" s="94">
        <f t="shared" si="3"/>
        <v>2.7984562901426946E-4</v>
      </c>
      <c r="Q84" s="94">
        <f>O84/'סכום נכסי הקרן'!$C$42</f>
        <v>2.0555270420214903E-5</v>
      </c>
    </row>
    <row r="85" spans="2:17" s="140" customFormat="1">
      <c r="B85" s="86" t="s">
        <v>3587</v>
      </c>
      <c r="C85" s="96" t="s">
        <v>3364</v>
      </c>
      <c r="D85" s="83">
        <v>11898410</v>
      </c>
      <c r="E85" s="83"/>
      <c r="F85" s="83" t="s">
        <v>550</v>
      </c>
      <c r="G85" s="105">
        <v>41911</v>
      </c>
      <c r="H85" s="83" t="s">
        <v>375</v>
      </c>
      <c r="I85" s="93">
        <v>5.73</v>
      </c>
      <c r="J85" s="96" t="s">
        <v>181</v>
      </c>
      <c r="K85" s="97">
        <v>5.0999999999999997E-2</v>
      </c>
      <c r="L85" s="97">
        <v>1.6500000000000001E-2</v>
      </c>
      <c r="M85" s="93">
        <v>333293.58</v>
      </c>
      <c r="N85" s="95">
        <v>122.73</v>
      </c>
      <c r="O85" s="93">
        <v>409.05119999999999</v>
      </c>
      <c r="P85" s="94">
        <f t="shared" si="3"/>
        <v>8.0192382911838542E-5</v>
      </c>
      <c r="Q85" s="94">
        <f>O85/'סכום נכסי הקרן'!$C$42</f>
        <v>5.8903050306717861E-6</v>
      </c>
    </row>
    <row r="86" spans="2:17" s="140" customFormat="1">
      <c r="B86" s="86" t="s">
        <v>3587</v>
      </c>
      <c r="C86" s="96" t="s">
        <v>3364</v>
      </c>
      <c r="D86" s="83">
        <v>11896140</v>
      </c>
      <c r="E86" s="83"/>
      <c r="F86" s="83" t="s">
        <v>550</v>
      </c>
      <c r="G86" s="105">
        <v>40933</v>
      </c>
      <c r="H86" s="83" t="s">
        <v>375</v>
      </c>
      <c r="I86" s="93">
        <v>5.7299999999999995</v>
      </c>
      <c r="J86" s="96" t="s">
        <v>181</v>
      </c>
      <c r="K86" s="97">
        <v>5.1330999999999995E-2</v>
      </c>
      <c r="L86" s="97">
        <v>1.6500000000000001E-2</v>
      </c>
      <c r="M86" s="93">
        <v>3953305.38</v>
      </c>
      <c r="N86" s="95">
        <v>126.95</v>
      </c>
      <c r="O86" s="93">
        <v>5018.7212300000001</v>
      </c>
      <c r="P86" s="94">
        <f t="shared" si="3"/>
        <v>9.8389447238862358E-4</v>
      </c>
      <c r="Q86" s="94">
        <f>O86/'סכום נכסי הקרן'!$C$42</f>
        <v>7.2269190039311201E-5</v>
      </c>
    </row>
    <row r="87" spans="2:17" s="140" customFormat="1">
      <c r="B87" s="86" t="s">
        <v>3587</v>
      </c>
      <c r="C87" s="96" t="s">
        <v>3364</v>
      </c>
      <c r="D87" s="83">
        <v>11896150</v>
      </c>
      <c r="E87" s="83"/>
      <c r="F87" s="83" t="s">
        <v>550</v>
      </c>
      <c r="G87" s="105">
        <v>40993</v>
      </c>
      <c r="H87" s="83" t="s">
        <v>375</v>
      </c>
      <c r="I87" s="93">
        <v>5.73</v>
      </c>
      <c r="J87" s="96" t="s">
        <v>181</v>
      </c>
      <c r="K87" s="97">
        <v>5.1451999999999998E-2</v>
      </c>
      <c r="L87" s="97">
        <v>1.6399999999999998E-2</v>
      </c>
      <c r="M87" s="93">
        <v>2300720.9900000002</v>
      </c>
      <c r="N87" s="95">
        <v>127.05</v>
      </c>
      <c r="O87" s="93">
        <v>2923.0661500000001</v>
      </c>
      <c r="P87" s="94">
        <f t="shared" si="3"/>
        <v>5.7305207753316381E-4</v>
      </c>
      <c r="Q87" s="94">
        <f>O87/'סכום נכסי הקרן'!$C$42</f>
        <v>4.2091922107382673E-5</v>
      </c>
    </row>
    <row r="88" spans="2:17" s="140" customFormat="1">
      <c r="B88" s="86" t="s">
        <v>3587</v>
      </c>
      <c r="C88" s="96" t="s">
        <v>3364</v>
      </c>
      <c r="D88" s="83">
        <v>11896160</v>
      </c>
      <c r="E88" s="83"/>
      <c r="F88" s="83" t="s">
        <v>550</v>
      </c>
      <c r="G88" s="105">
        <v>41053</v>
      </c>
      <c r="H88" s="83" t="s">
        <v>375</v>
      </c>
      <c r="I88" s="93">
        <v>5.7299999999999995</v>
      </c>
      <c r="J88" s="96" t="s">
        <v>181</v>
      </c>
      <c r="K88" s="97">
        <v>5.0999999999999997E-2</v>
      </c>
      <c r="L88" s="97">
        <v>1.6399999999999998E-2</v>
      </c>
      <c r="M88" s="93">
        <v>1620573.81</v>
      </c>
      <c r="N88" s="95">
        <v>125.19</v>
      </c>
      <c r="O88" s="93">
        <v>2028.79628</v>
      </c>
      <c r="P88" s="94">
        <f t="shared" si="3"/>
        <v>3.9773507114970844E-4</v>
      </c>
      <c r="Q88" s="94">
        <f>O88/'סכום נכסי הקרן'!$C$42</f>
        <v>2.9214506483032457E-5</v>
      </c>
    </row>
    <row r="89" spans="2:17" s="140" customFormat="1">
      <c r="B89" s="86" t="s">
        <v>3587</v>
      </c>
      <c r="C89" s="96" t="s">
        <v>3364</v>
      </c>
      <c r="D89" s="83">
        <v>11898170</v>
      </c>
      <c r="E89" s="83"/>
      <c r="F89" s="83" t="s">
        <v>550</v>
      </c>
      <c r="G89" s="105">
        <v>41085</v>
      </c>
      <c r="H89" s="83" t="s">
        <v>375</v>
      </c>
      <c r="I89" s="93">
        <v>5.7299999999999995</v>
      </c>
      <c r="J89" s="96" t="s">
        <v>181</v>
      </c>
      <c r="K89" s="97">
        <v>5.0999999999999997E-2</v>
      </c>
      <c r="L89" s="97">
        <v>1.6399999999999998E-2</v>
      </c>
      <c r="M89" s="93">
        <v>2981968.01</v>
      </c>
      <c r="N89" s="95">
        <v>125.19</v>
      </c>
      <c r="O89" s="93">
        <v>3733.1256400000002</v>
      </c>
      <c r="P89" s="94">
        <f t="shared" si="3"/>
        <v>7.3186007223761311E-4</v>
      </c>
      <c r="Q89" s="94">
        <f>O89/'סכום נכסי הקרן'!$C$42</f>
        <v>5.3756714898823996E-5</v>
      </c>
    </row>
    <row r="90" spans="2:17" s="140" customFormat="1">
      <c r="B90" s="86" t="s">
        <v>3587</v>
      </c>
      <c r="C90" s="96" t="s">
        <v>3364</v>
      </c>
      <c r="D90" s="83">
        <v>11898180</v>
      </c>
      <c r="E90" s="83"/>
      <c r="F90" s="83" t="s">
        <v>550</v>
      </c>
      <c r="G90" s="105">
        <v>41115</v>
      </c>
      <c r="H90" s="83" t="s">
        <v>375</v>
      </c>
      <c r="I90" s="93">
        <v>5.7299999999999995</v>
      </c>
      <c r="J90" s="96" t="s">
        <v>181</v>
      </c>
      <c r="K90" s="97">
        <v>5.0999999999999997E-2</v>
      </c>
      <c r="L90" s="97">
        <v>1.6400000000000005E-2</v>
      </c>
      <c r="M90" s="93">
        <v>1322354.7</v>
      </c>
      <c r="N90" s="95">
        <v>125.54</v>
      </c>
      <c r="O90" s="93">
        <v>1660.0840499999999</v>
      </c>
      <c r="P90" s="94">
        <f t="shared" si="3"/>
        <v>3.2545093573478265E-4</v>
      </c>
      <c r="Q90" s="94">
        <f>O90/'סכום נכסי הקרן'!$C$42</f>
        <v>2.3905079440062742E-5</v>
      </c>
    </row>
    <row r="91" spans="2:17" s="140" customFormat="1">
      <c r="B91" s="86" t="s">
        <v>3587</v>
      </c>
      <c r="C91" s="96" t="s">
        <v>3364</v>
      </c>
      <c r="D91" s="83">
        <v>11898190</v>
      </c>
      <c r="E91" s="83"/>
      <c r="F91" s="83" t="s">
        <v>550</v>
      </c>
      <c r="G91" s="105">
        <v>41179</v>
      </c>
      <c r="H91" s="83" t="s">
        <v>375</v>
      </c>
      <c r="I91" s="93">
        <v>5.73</v>
      </c>
      <c r="J91" s="96" t="s">
        <v>181</v>
      </c>
      <c r="K91" s="97">
        <v>5.0999999999999997E-2</v>
      </c>
      <c r="L91" s="97">
        <v>1.6500000000000001E-2</v>
      </c>
      <c r="M91" s="93">
        <v>1667489.39</v>
      </c>
      <c r="N91" s="95">
        <v>124.12</v>
      </c>
      <c r="O91" s="93">
        <v>2069.6878000000002</v>
      </c>
      <c r="P91" s="94">
        <f t="shared" si="3"/>
        <v>4.0575164323087361E-4</v>
      </c>
      <c r="Q91" s="94">
        <f>O91/'סכום נכסי הקרן'!$C$42</f>
        <v>2.9803341147171851E-5</v>
      </c>
    </row>
    <row r="92" spans="2:17" s="140" customFormat="1">
      <c r="B92" s="86" t="s">
        <v>3589</v>
      </c>
      <c r="C92" s="96" t="s">
        <v>3364</v>
      </c>
      <c r="D92" s="83">
        <v>90145563</v>
      </c>
      <c r="E92" s="83"/>
      <c r="F92" s="83" t="s">
        <v>550</v>
      </c>
      <c r="G92" s="105">
        <v>42122</v>
      </c>
      <c r="H92" s="83" t="s">
        <v>179</v>
      </c>
      <c r="I92" s="93">
        <v>6</v>
      </c>
      <c r="J92" s="96" t="s">
        <v>181</v>
      </c>
      <c r="K92" s="97">
        <v>2.4799999999999999E-2</v>
      </c>
      <c r="L92" s="97">
        <v>1.5599999999999998E-2</v>
      </c>
      <c r="M92" s="93">
        <v>113611966.88</v>
      </c>
      <c r="N92" s="95">
        <v>107.05</v>
      </c>
      <c r="O92" s="93">
        <v>121621.61262999999</v>
      </c>
      <c r="P92" s="94">
        <f t="shared" si="3"/>
        <v>2.3843291329741258E-2</v>
      </c>
      <c r="Q92" s="94">
        <f>O92/'סכום נכסי הקרן'!$C$42</f>
        <v>1.7513416333038608E-3</v>
      </c>
    </row>
    <row r="93" spans="2:17" s="140" customFormat="1">
      <c r="B93" s="86" t="s">
        <v>3577</v>
      </c>
      <c r="C93" s="96" t="s">
        <v>3364</v>
      </c>
      <c r="D93" s="83">
        <v>90150300</v>
      </c>
      <c r="E93" s="83"/>
      <c r="F93" s="83" t="s">
        <v>550</v>
      </c>
      <c r="G93" s="105">
        <v>41455</v>
      </c>
      <c r="H93" s="83" t="s">
        <v>179</v>
      </c>
      <c r="I93" s="93">
        <v>4.29</v>
      </c>
      <c r="J93" s="96" t="s">
        <v>181</v>
      </c>
      <c r="K93" s="97">
        <v>4.7039999999999998E-2</v>
      </c>
      <c r="L93" s="97">
        <v>2.1999999999999997E-3</v>
      </c>
      <c r="M93" s="93">
        <v>19940782.109999999</v>
      </c>
      <c r="N93" s="95">
        <v>146.53</v>
      </c>
      <c r="O93" s="93">
        <v>29219.228370000001</v>
      </c>
      <c r="P93" s="94">
        <f t="shared" si="3"/>
        <v>5.7282793690264103E-3</v>
      </c>
      <c r="Q93" s="94">
        <f>O93/'סכום נכסי הקרן'!$C$42</f>
        <v>4.2075458490320716E-4</v>
      </c>
    </row>
    <row r="94" spans="2:17" s="140" customFormat="1">
      <c r="B94" s="86" t="s">
        <v>3590</v>
      </c>
      <c r="C94" s="96" t="s">
        <v>3364</v>
      </c>
      <c r="D94" s="83">
        <v>95350502</v>
      </c>
      <c r="E94" s="83"/>
      <c r="F94" s="83" t="s">
        <v>550</v>
      </c>
      <c r="G94" s="105">
        <v>41767</v>
      </c>
      <c r="H94" s="83" t="s">
        <v>179</v>
      </c>
      <c r="I94" s="93">
        <v>6.5900000000000007</v>
      </c>
      <c r="J94" s="96" t="s">
        <v>181</v>
      </c>
      <c r="K94" s="97">
        <v>5.3499999999999999E-2</v>
      </c>
      <c r="L94" s="97">
        <v>1.6800000000000002E-2</v>
      </c>
      <c r="M94" s="93">
        <v>682121.37</v>
      </c>
      <c r="N94" s="95">
        <v>126.17</v>
      </c>
      <c r="O94" s="93">
        <v>860.63249999999994</v>
      </c>
      <c r="P94" s="94">
        <f t="shared" si="3"/>
        <v>1.6872257308222756E-4</v>
      </c>
      <c r="Q94" s="94">
        <f>O94/'סכום נכסי הקרן'!$C$42</f>
        <v>1.2393040148298394E-5</v>
      </c>
    </row>
    <row r="95" spans="2:17" s="140" customFormat="1">
      <c r="B95" s="86" t="s">
        <v>3590</v>
      </c>
      <c r="C95" s="96" t="s">
        <v>3364</v>
      </c>
      <c r="D95" s="83">
        <v>95350101</v>
      </c>
      <c r="E95" s="83"/>
      <c r="F95" s="83" t="s">
        <v>550</v>
      </c>
      <c r="G95" s="105">
        <v>41269</v>
      </c>
      <c r="H95" s="83" t="s">
        <v>179</v>
      </c>
      <c r="I95" s="93">
        <v>6.7199999999999989</v>
      </c>
      <c r="J95" s="96" t="s">
        <v>181</v>
      </c>
      <c r="K95" s="97">
        <v>5.3499999999999999E-2</v>
      </c>
      <c r="L95" s="97">
        <v>8.2999999999999966E-3</v>
      </c>
      <c r="M95" s="93">
        <v>3387795.78</v>
      </c>
      <c r="N95" s="95">
        <v>135.4</v>
      </c>
      <c r="O95" s="93">
        <v>4587.0752900000007</v>
      </c>
      <c r="P95" s="94">
        <f t="shared" si="3"/>
        <v>8.9927250696517427E-4</v>
      </c>
      <c r="Q95" s="94">
        <f>O95/'סכום נכסי הקרן'!$C$42</f>
        <v>6.6053522533993897E-5</v>
      </c>
    </row>
    <row r="96" spans="2:17" s="140" customFormat="1">
      <c r="B96" s="86" t="s">
        <v>3590</v>
      </c>
      <c r="C96" s="96" t="s">
        <v>3364</v>
      </c>
      <c r="D96" s="83">
        <v>95350102</v>
      </c>
      <c r="E96" s="83"/>
      <c r="F96" s="83" t="s">
        <v>550</v>
      </c>
      <c r="G96" s="105">
        <v>41767</v>
      </c>
      <c r="H96" s="83" t="s">
        <v>179</v>
      </c>
      <c r="I96" s="93">
        <v>7.0600000000000023</v>
      </c>
      <c r="J96" s="96" t="s">
        <v>181</v>
      </c>
      <c r="K96" s="97">
        <v>5.3499999999999999E-2</v>
      </c>
      <c r="L96" s="97">
        <v>1.9200000000000009E-2</v>
      </c>
      <c r="M96" s="93">
        <v>533834.17000000004</v>
      </c>
      <c r="N96" s="95">
        <v>126.17</v>
      </c>
      <c r="O96" s="93">
        <v>673.53852999999981</v>
      </c>
      <c r="P96" s="94">
        <f t="shared" si="3"/>
        <v>1.3204376299015097E-4</v>
      </c>
      <c r="Q96" s="94">
        <f>O96/'סכום נכסי הקרן'!$C$42</f>
        <v>9.698901730664226E-6</v>
      </c>
    </row>
    <row r="97" spans="2:17" s="140" customFormat="1">
      <c r="B97" s="86" t="s">
        <v>3590</v>
      </c>
      <c r="C97" s="96" t="s">
        <v>3364</v>
      </c>
      <c r="D97" s="83">
        <v>95350202</v>
      </c>
      <c r="E97" s="83"/>
      <c r="F97" s="83" t="s">
        <v>550</v>
      </c>
      <c r="G97" s="105">
        <v>41767</v>
      </c>
      <c r="H97" s="83" t="s">
        <v>179</v>
      </c>
      <c r="I97" s="93">
        <v>6.5900000000000007</v>
      </c>
      <c r="J97" s="96" t="s">
        <v>181</v>
      </c>
      <c r="K97" s="97">
        <v>5.3499999999999999E-2</v>
      </c>
      <c r="L97" s="97">
        <v>1.6800000000000002E-2</v>
      </c>
      <c r="M97" s="93">
        <v>682121.37</v>
      </c>
      <c r="N97" s="95">
        <v>126.17</v>
      </c>
      <c r="O97" s="93">
        <v>860.63250000000005</v>
      </c>
      <c r="P97" s="94">
        <f t="shared" si="3"/>
        <v>1.6872257308222759E-4</v>
      </c>
      <c r="Q97" s="94">
        <f>O97/'סכום נכסי הקרן'!$C$42</f>
        <v>1.2393040148298395E-5</v>
      </c>
    </row>
    <row r="98" spans="2:17" s="140" customFormat="1">
      <c r="B98" s="86" t="s">
        <v>3590</v>
      </c>
      <c r="C98" s="96" t="s">
        <v>3364</v>
      </c>
      <c r="D98" s="83">
        <v>95350201</v>
      </c>
      <c r="E98" s="83"/>
      <c r="F98" s="83" t="s">
        <v>550</v>
      </c>
      <c r="G98" s="105">
        <v>41269</v>
      </c>
      <c r="H98" s="83" t="s">
        <v>179</v>
      </c>
      <c r="I98" s="93">
        <v>6.72</v>
      </c>
      <c r="J98" s="96" t="s">
        <v>181</v>
      </c>
      <c r="K98" s="97">
        <v>5.3499999999999999E-2</v>
      </c>
      <c r="L98" s="97">
        <v>8.2999999999999984E-3</v>
      </c>
      <c r="M98" s="93">
        <v>3599533.0400000005</v>
      </c>
      <c r="N98" s="95">
        <v>135.4</v>
      </c>
      <c r="O98" s="93">
        <v>4873.7675300000001</v>
      </c>
      <c r="P98" s="94">
        <f t="shared" si="3"/>
        <v>9.5547704538953939E-4</v>
      </c>
      <c r="Q98" s="94">
        <f>O98/'סכום נכסי הקרן'!$C$42</f>
        <v>7.0181868187365801E-5</v>
      </c>
    </row>
    <row r="99" spans="2:17" s="140" customFormat="1">
      <c r="B99" s="86" t="s">
        <v>3590</v>
      </c>
      <c r="C99" s="96" t="s">
        <v>3364</v>
      </c>
      <c r="D99" s="83">
        <v>95350301</v>
      </c>
      <c r="E99" s="83"/>
      <c r="F99" s="83" t="s">
        <v>550</v>
      </c>
      <c r="G99" s="105">
        <v>41281</v>
      </c>
      <c r="H99" s="83" t="s">
        <v>179</v>
      </c>
      <c r="I99" s="93">
        <v>6.7099999999999991</v>
      </c>
      <c r="J99" s="96" t="s">
        <v>181</v>
      </c>
      <c r="K99" s="97">
        <v>5.3499999999999999E-2</v>
      </c>
      <c r="L99" s="97">
        <v>8.4999999999999989E-3</v>
      </c>
      <c r="M99" s="93">
        <v>4534892.09</v>
      </c>
      <c r="N99" s="95">
        <v>135.28</v>
      </c>
      <c r="O99" s="93">
        <v>6134.8017399999999</v>
      </c>
      <c r="P99" s="94">
        <f t="shared" si="3"/>
        <v>1.2026963133766465E-3</v>
      </c>
      <c r="Q99" s="94">
        <f>O99/'סכום נכסי הקרן'!$C$42</f>
        <v>8.8340661392256092E-5</v>
      </c>
    </row>
    <row r="100" spans="2:17" s="140" customFormat="1">
      <c r="B100" s="86" t="s">
        <v>3590</v>
      </c>
      <c r="C100" s="96" t="s">
        <v>3364</v>
      </c>
      <c r="D100" s="83">
        <v>95350302</v>
      </c>
      <c r="E100" s="83"/>
      <c r="F100" s="83" t="s">
        <v>550</v>
      </c>
      <c r="G100" s="105">
        <v>41767</v>
      </c>
      <c r="H100" s="83" t="s">
        <v>179</v>
      </c>
      <c r="I100" s="93">
        <v>6.59</v>
      </c>
      <c r="J100" s="96" t="s">
        <v>181</v>
      </c>
      <c r="K100" s="97">
        <v>5.3499999999999999E-2</v>
      </c>
      <c r="L100" s="97">
        <v>1.6800000000000002E-2</v>
      </c>
      <c r="M100" s="93">
        <v>800751.08</v>
      </c>
      <c r="N100" s="95">
        <v>126.17</v>
      </c>
      <c r="O100" s="93">
        <v>1010.3076</v>
      </c>
      <c r="P100" s="94">
        <f t="shared" si="3"/>
        <v>1.980656062564799E-4</v>
      </c>
      <c r="Q100" s="94">
        <f>O100/'סכום נכסי הקרן'!$C$42</f>
        <v>1.4548349788011717E-5</v>
      </c>
    </row>
    <row r="101" spans="2:17" s="140" customFormat="1">
      <c r="B101" s="86" t="s">
        <v>3590</v>
      </c>
      <c r="C101" s="96" t="s">
        <v>3364</v>
      </c>
      <c r="D101" s="83">
        <v>95350401</v>
      </c>
      <c r="E101" s="83"/>
      <c r="F101" s="83" t="s">
        <v>550</v>
      </c>
      <c r="G101" s="105">
        <v>41281</v>
      </c>
      <c r="H101" s="83" t="s">
        <v>179</v>
      </c>
      <c r="I101" s="93">
        <v>6.71</v>
      </c>
      <c r="J101" s="96" t="s">
        <v>181</v>
      </c>
      <c r="K101" s="97">
        <v>5.3499999999999999E-2</v>
      </c>
      <c r="L101" s="97">
        <v>8.5000000000000006E-3</v>
      </c>
      <c r="M101" s="93">
        <v>3266659.5199999986</v>
      </c>
      <c r="N101" s="95">
        <v>135.28</v>
      </c>
      <c r="O101" s="93">
        <v>4419.1368400000001</v>
      </c>
      <c r="P101" s="94">
        <f t="shared" ref="P101:P145" si="4">O101/$O$10</f>
        <v>8.6634903800084724E-4</v>
      </c>
      <c r="Q101" s="94">
        <f>O101/'סכום נכסי הקרן'!$C$42</f>
        <v>6.3635222094151104E-5</v>
      </c>
    </row>
    <row r="102" spans="2:17" s="140" customFormat="1">
      <c r="B102" s="86" t="s">
        <v>3590</v>
      </c>
      <c r="C102" s="96" t="s">
        <v>3364</v>
      </c>
      <c r="D102" s="83">
        <v>95350402</v>
      </c>
      <c r="E102" s="83"/>
      <c r="F102" s="83" t="s">
        <v>550</v>
      </c>
      <c r="G102" s="105">
        <v>41767</v>
      </c>
      <c r="H102" s="83" t="s">
        <v>179</v>
      </c>
      <c r="I102" s="93">
        <v>6.59</v>
      </c>
      <c r="J102" s="96" t="s">
        <v>181</v>
      </c>
      <c r="K102" s="97">
        <v>5.3499999999999999E-2</v>
      </c>
      <c r="L102" s="97">
        <v>1.6799999999999995E-2</v>
      </c>
      <c r="M102" s="93">
        <v>652463.91</v>
      </c>
      <c r="N102" s="95">
        <v>126.17</v>
      </c>
      <c r="O102" s="93">
        <v>823.21368000000007</v>
      </c>
      <c r="P102" s="94">
        <f t="shared" si="4"/>
        <v>1.6138680596664606E-4</v>
      </c>
      <c r="Q102" s="94">
        <f>O102/'סכום נכסי הקרן'!$C$42</f>
        <v>1.1854212090373611E-5</v>
      </c>
    </row>
    <row r="103" spans="2:17" s="140" customFormat="1">
      <c r="B103" s="86" t="s">
        <v>3590</v>
      </c>
      <c r="C103" s="96" t="s">
        <v>3364</v>
      </c>
      <c r="D103" s="83">
        <v>95350501</v>
      </c>
      <c r="E103" s="83"/>
      <c r="F103" s="83" t="s">
        <v>550</v>
      </c>
      <c r="G103" s="105">
        <v>41281</v>
      </c>
      <c r="H103" s="83" t="s">
        <v>179</v>
      </c>
      <c r="I103" s="93">
        <v>6.7099999999999991</v>
      </c>
      <c r="J103" s="96" t="s">
        <v>181</v>
      </c>
      <c r="K103" s="97">
        <v>5.3499999999999999E-2</v>
      </c>
      <c r="L103" s="97">
        <v>8.4999999999999989E-3</v>
      </c>
      <c r="M103" s="93">
        <v>3923194.19</v>
      </c>
      <c r="N103" s="95">
        <v>135.28</v>
      </c>
      <c r="O103" s="93">
        <v>5307.2968500000006</v>
      </c>
      <c r="P103" s="94">
        <f t="shared" si="4"/>
        <v>1.0404682377707108E-3</v>
      </c>
      <c r="Q103" s="94">
        <f>O103/'סכום נכסי הקרן'!$C$42</f>
        <v>7.6424656216198675E-5</v>
      </c>
    </row>
    <row r="104" spans="2:17" s="140" customFormat="1">
      <c r="B104" s="86" t="s">
        <v>3583</v>
      </c>
      <c r="C104" s="96" t="s">
        <v>3358</v>
      </c>
      <c r="D104" s="83">
        <v>22333</v>
      </c>
      <c r="E104" s="83"/>
      <c r="F104" s="83" t="s">
        <v>3365</v>
      </c>
      <c r="G104" s="105">
        <v>41639</v>
      </c>
      <c r="H104" s="83" t="s">
        <v>3353</v>
      </c>
      <c r="I104" s="93">
        <v>2.44</v>
      </c>
      <c r="J104" s="96" t="s">
        <v>181</v>
      </c>
      <c r="K104" s="97">
        <v>3.7000000000000005E-2</v>
      </c>
      <c r="L104" s="97">
        <v>1.4999999999999996E-3</v>
      </c>
      <c r="M104" s="93">
        <v>40480000.030000001</v>
      </c>
      <c r="N104" s="95">
        <v>109.79</v>
      </c>
      <c r="O104" s="93">
        <v>44442.991520000003</v>
      </c>
      <c r="P104" s="94">
        <f t="shared" si="4"/>
        <v>8.7128197979114436E-3</v>
      </c>
      <c r="Q104" s="94">
        <f>O104/'סכום נכסי הקרן'!$C$42</f>
        <v>6.3997557403170941E-4</v>
      </c>
    </row>
    <row r="105" spans="2:17" s="140" customFormat="1">
      <c r="B105" s="86" t="s">
        <v>3583</v>
      </c>
      <c r="C105" s="96" t="s">
        <v>3358</v>
      </c>
      <c r="D105" s="83">
        <v>22334</v>
      </c>
      <c r="E105" s="83"/>
      <c r="F105" s="83" t="s">
        <v>3365</v>
      </c>
      <c r="G105" s="105">
        <v>42004</v>
      </c>
      <c r="H105" s="83" t="s">
        <v>3353</v>
      </c>
      <c r="I105" s="93">
        <v>2.9000000000000008</v>
      </c>
      <c r="J105" s="96" t="s">
        <v>181</v>
      </c>
      <c r="K105" s="97">
        <v>3.7000000000000005E-2</v>
      </c>
      <c r="L105" s="97">
        <v>3.7999999999999996E-3</v>
      </c>
      <c r="M105" s="93">
        <v>16192000.059999997</v>
      </c>
      <c r="N105" s="95">
        <v>110.81</v>
      </c>
      <c r="O105" s="93">
        <v>17942.355069999998</v>
      </c>
      <c r="P105" s="94">
        <f t="shared" si="4"/>
        <v>3.5175063857864428E-3</v>
      </c>
      <c r="Q105" s="94">
        <f>O105/'סכום נכסי הקרן'!$C$42</f>
        <v>2.5836849844449892E-4</v>
      </c>
    </row>
    <row r="106" spans="2:17" s="140" customFormat="1">
      <c r="B106" s="86" t="s">
        <v>3584</v>
      </c>
      <c r="C106" s="96" t="s">
        <v>3358</v>
      </c>
      <c r="D106" s="83">
        <v>458870</v>
      </c>
      <c r="E106" s="83"/>
      <c r="F106" s="83" t="s">
        <v>3365</v>
      </c>
      <c r="G106" s="105">
        <v>42759</v>
      </c>
      <c r="H106" s="83" t="s">
        <v>3353</v>
      </c>
      <c r="I106" s="93">
        <v>4.22</v>
      </c>
      <c r="J106" s="96" t="s">
        <v>181</v>
      </c>
      <c r="K106" s="97">
        <v>2.5499999999999998E-2</v>
      </c>
      <c r="L106" s="97">
        <v>1.3300000000000001E-2</v>
      </c>
      <c r="M106" s="93">
        <v>14395575.850000001</v>
      </c>
      <c r="N106" s="95">
        <v>105.69</v>
      </c>
      <c r="O106" s="93">
        <v>15214.68446</v>
      </c>
      <c r="P106" s="94">
        <f t="shared" si="4"/>
        <v>2.9827605984266013E-3</v>
      </c>
      <c r="Q106" s="94">
        <f>O106/'סכום נכסי הקרן'!$C$42</f>
        <v>2.1909025670826011E-4</v>
      </c>
    </row>
    <row r="107" spans="2:17" s="140" customFormat="1">
      <c r="B107" s="86" t="s">
        <v>3584</v>
      </c>
      <c r="C107" s="96" t="s">
        <v>3358</v>
      </c>
      <c r="D107" s="83">
        <v>458869</v>
      </c>
      <c r="E107" s="83"/>
      <c r="F107" s="83" t="s">
        <v>3365</v>
      </c>
      <c r="G107" s="105">
        <v>42759</v>
      </c>
      <c r="H107" s="83" t="s">
        <v>3353</v>
      </c>
      <c r="I107" s="93">
        <v>4.0699999999999994</v>
      </c>
      <c r="J107" s="96" t="s">
        <v>181</v>
      </c>
      <c r="K107" s="97">
        <v>3.8800000000000001E-2</v>
      </c>
      <c r="L107" s="97">
        <v>2.9099999999999997E-2</v>
      </c>
      <c r="M107" s="93">
        <v>14395575.850000001</v>
      </c>
      <c r="N107" s="95">
        <v>104.73</v>
      </c>
      <c r="O107" s="93">
        <v>15076.486490000003</v>
      </c>
      <c r="P107" s="94">
        <f t="shared" si="4"/>
        <v>2.9556675975311668E-3</v>
      </c>
      <c r="Q107" s="94">
        <f>O107/'סכום נכסי הקרן'!$C$42</f>
        <v>2.1710021683569745E-4</v>
      </c>
    </row>
    <row r="108" spans="2:17" s="140" customFormat="1">
      <c r="B108" s="86" t="s">
        <v>3591</v>
      </c>
      <c r="C108" s="96" t="s">
        <v>3358</v>
      </c>
      <c r="D108" s="83">
        <v>4069</v>
      </c>
      <c r="E108" s="83"/>
      <c r="F108" s="83" t="s">
        <v>642</v>
      </c>
      <c r="G108" s="105">
        <v>42052</v>
      </c>
      <c r="H108" s="83" t="s">
        <v>179</v>
      </c>
      <c r="I108" s="93">
        <v>5.9699999999999989</v>
      </c>
      <c r="J108" s="96" t="s">
        <v>181</v>
      </c>
      <c r="K108" s="97">
        <v>2.9779E-2</v>
      </c>
      <c r="L108" s="97">
        <v>9.3999999999999986E-3</v>
      </c>
      <c r="M108" s="93">
        <v>17175430.640000001</v>
      </c>
      <c r="N108" s="95">
        <v>113.53</v>
      </c>
      <c r="O108" s="93">
        <v>19499.266650000001</v>
      </c>
      <c r="P108" s="94">
        <f t="shared" si="4"/>
        <v>3.8227308896706409E-3</v>
      </c>
      <c r="Q108" s="94">
        <f>O108/'סכום נכסי הקרן'!$C$42</f>
        <v>2.8078790245061153E-4</v>
      </c>
    </row>
    <row r="109" spans="2:17" s="140" customFormat="1">
      <c r="B109" s="86" t="s">
        <v>3592</v>
      </c>
      <c r="C109" s="96" t="s">
        <v>3358</v>
      </c>
      <c r="D109" s="83">
        <v>2963</v>
      </c>
      <c r="E109" s="83"/>
      <c r="F109" s="83" t="s">
        <v>642</v>
      </c>
      <c r="G109" s="105">
        <v>41423</v>
      </c>
      <c r="H109" s="83" t="s">
        <v>179</v>
      </c>
      <c r="I109" s="93">
        <v>4.8199999999999994</v>
      </c>
      <c r="J109" s="96" t="s">
        <v>181</v>
      </c>
      <c r="K109" s="97">
        <v>0.05</v>
      </c>
      <c r="L109" s="97">
        <v>8.3999999999999977E-3</v>
      </c>
      <c r="M109" s="93">
        <v>9909269.209999999</v>
      </c>
      <c r="N109" s="95">
        <v>123.86</v>
      </c>
      <c r="O109" s="93">
        <v>12273.620350000001</v>
      </c>
      <c r="P109" s="94">
        <f t="shared" si="4"/>
        <v>2.4061801134472502E-3</v>
      </c>
      <c r="Q109" s="94">
        <f>O109/'סכום נכסי הקרן'!$C$42</f>
        <v>1.7673916539582481E-4</v>
      </c>
    </row>
    <row r="110" spans="2:17" s="140" customFormat="1">
      <c r="B110" s="86" t="s">
        <v>3592</v>
      </c>
      <c r="C110" s="96" t="s">
        <v>3358</v>
      </c>
      <c r="D110" s="83">
        <v>2968</v>
      </c>
      <c r="E110" s="83"/>
      <c r="F110" s="83" t="s">
        <v>642</v>
      </c>
      <c r="G110" s="105">
        <v>41423</v>
      </c>
      <c r="H110" s="83" t="s">
        <v>179</v>
      </c>
      <c r="I110" s="93">
        <v>4.82</v>
      </c>
      <c r="J110" s="96" t="s">
        <v>181</v>
      </c>
      <c r="K110" s="97">
        <v>0.05</v>
      </c>
      <c r="L110" s="97">
        <v>8.4000000000000012E-3</v>
      </c>
      <c r="M110" s="93">
        <v>3187017.95</v>
      </c>
      <c r="N110" s="95">
        <v>123.86</v>
      </c>
      <c r="O110" s="93">
        <v>3947.4402999999998</v>
      </c>
      <c r="P110" s="94">
        <f t="shared" si="4"/>
        <v>7.7387535853512416E-4</v>
      </c>
      <c r="Q110" s="94">
        <f>O110/'סכום נכסי הקרן'!$C$42</f>
        <v>5.6842829106396815E-5</v>
      </c>
    </row>
    <row r="111" spans="2:17" s="140" customFormat="1">
      <c r="B111" s="86" t="s">
        <v>3592</v>
      </c>
      <c r="C111" s="96" t="s">
        <v>3358</v>
      </c>
      <c r="D111" s="83">
        <v>4605</v>
      </c>
      <c r="E111" s="83"/>
      <c r="F111" s="83" t="s">
        <v>642</v>
      </c>
      <c r="G111" s="105">
        <v>42352</v>
      </c>
      <c r="H111" s="83" t="s">
        <v>179</v>
      </c>
      <c r="I111" s="93">
        <v>6.8599999999999994</v>
      </c>
      <c r="J111" s="96" t="s">
        <v>181</v>
      </c>
      <c r="K111" s="97">
        <v>0.05</v>
      </c>
      <c r="L111" s="97">
        <v>1.9099999999999999E-2</v>
      </c>
      <c r="M111" s="93">
        <v>9683132.5799999982</v>
      </c>
      <c r="N111" s="95">
        <v>124.16</v>
      </c>
      <c r="O111" s="93">
        <v>12022.576710000001</v>
      </c>
      <c r="P111" s="94">
        <f t="shared" si="4"/>
        <v>2.3569642996164593E-3</v>
      </c>
      <c r="Q111" s="94">
        <f>O111/'סכום נכסי הקרן'!$C$42</f>
        <v>1.7312415677194068E-4</v>
      </c>
    </row>
    <row r="112" spans="2:17" s="140" customFormat="1">
      <c r="B112" s="86" t="s">
        <v>3592</v>
      </c>
      <c r="C112" s="96" t="s">
        <v>3358</v>
      </c>
      <c r="D112" s="83">
        <v>4606</v>
      </c>
      <c r="E112" s="83"/>
      <c r="F112" s="83" t="s">
        <v>642</v>
      </c>
      <c r="G112" s="105">
        <v>42352</v>
      </c>
      <c r="H112" s="83" t="s">
        <v>179</v>
      </c>
      <c r="I112" s="93">
        <v>8.8899999999999988</v>
      </c>
      <c r="J112" s="96" t="s">
        <v>181</v>
      </c>
      <c r="K112" s="97">
        <v>4.0999999999999995E-2</v>
      </c>
      <c r="L112" s="97">
        <v>2.06E-2</v>
      </c>
      <c r="M112" s="93">
        <v>25715072.789999999</v>
      </c>
      <c r="N112" s="95">
        <v>120.7</v>
      </c>
      <c r="O112" s="93">
        <v>31038.091629999999</v>
      </c>
      <c r="P112" s="94">
        <f t="shared" si="4"/>
        <v>6.084858151854073E-3</v>
      </c>
      <c r="Q112" s="94">
        <f>O112/'סכום נכסי הקרן'!$C$42</f>
        <v>4.4694607244922114E-4</v>
      </c>
    </row>
    <row r="113" spans="2:17" s="140" customFormat="1">
      <c r="B113" s="86" t="s">
        <v>3592</v>
      </c>
      <c r="C113" s="96" t="s">
        <v>3358</v>
      </c>
      <c r="D113" s="83">
        <v>5150</v>
      </c>
      <c r="E113" s="83"/>
      <c r="F113" s="83" t="s">
        <v>642</v>
      </c>
      <c r="G113" s="105">
        <v>42631</v>
      </c>
      <c r="H113" s="83" t="s">
        <v>179</v>
      </c>
      <c r="I113" s="93">
        <v>8.7100000000000009</v>
      </c>
      <c r="J113" s="96" t="s">
        <v>181</v>
      </c>
      <c r="K113" s="97">
        <v>4.0999999999999995E-2</v>
      </c>
      <c r="L113" s="97">
        <v>2.7200000000000002E-2</v>
      </c>
      <c r="M113" s="93">
        <v>7630967.0599999996</v>
      </c>
      <c r="N113" s="95">
        <v>114.56</v>
      </c>
      <c r="O113" s="93">
        <v>8742.0361400000002</v>
      </c>
      <c r="P113" s="94">
        <f t="shared" si="4"/>
        <v>1.7138312014926519E-3</v>
      </c>
      <c r="Q113" s="94">
        <f>O113/'סכום נכסי הקרן'!$C$42</f>
        <v>1.258846311996067E-4</v>
      </c>
    </row>
    <row r="114" spans="2:17" s="140" customFormat="1">
      <c r="B114" s="86" t="s">
        <v>3593</v>
      </c>
      <c r="C114" s="96" t="s">
        <v>3364</v>
      </c>
      <c r="D114" s="83">
        <v>455954</v>
      </c>
      <c r="E114" s="83"/>
      <c r="F114" s="83" t="s">
        <v>975</v>
      </c>
      <c r="G114" s="105">
        <v>42732</v>
      </c>
      <c r="H114" s="83" t="s">
        <v>3353</v>
      </c>
      <c r="I114" s="93">
        <v>3.9299999999999997</v>
      </c>
      <c r="J114" s="96" t="s">
        <v>181</v>
      </c>
      <c r="K114" s="97">
        <v>2.1613000000000004E-2</v>
      </c>
      <c r="L114" s="97">
        <v>1.3399999999999999E-2</v>
      </c>
      <c r="M114" s="93">
        <v>31072093.09</v>
      </c>
      <c r="N114" s="95">
        <v>104.54</v>
      </c>
      <c r="O114" s="93">
        <v>32482.76844</v>
      </c>
      <c r="P114" s="94">
        <f t="shared" si="4"/>
        <v>6.3680796066044165E-3</v>
      </c>
      <c r="Q114" s="94">
        <f>O114/'סכום נכסי הקרן'!$C$42</f>
        <v>4.6774930461584936E-4</v>
      </c>
    </row>
    <row r="115" spans="2:17" s="140" customFormat="1">
      <c r="B115" s="86" t="s">
        <v>3594</v>
      </c>
      <c r="C115" s="96" t="s">
        <v>3364</v>
      </c>
      <c r="D115" s="83">
        <v>90840002</v>
      </c>
      <c r="E115" s="83"/>
      <c r="F115" s="83" t="s">
        <v>642</v>
      </c>
      <c r="G115" s="105">
        <v>43011</v>
      </c>
      <c r="H115" s="83" t="s">
        <v>179</v>
      </c>
      <c r="I115" s="93">
        <v>9.1500000000000021</v>
      </c>
      <c r="J115" s="96" t="s">
        <v>181</v>
      </c>
      <c r="K115" s="97">
        <v>3.9E-2</v>
      </c>
      <c r="L115" s="97">
        <v>3.8100000000000002E-2</v>
      </c>
      <c r="M115" s="93">
        <v>2637450.8300000005</v>
      </c>
      <c r="N115" s="95">
        <v>102.39</v>
      </c>
      <c r="O115" s="93">
        <v>2700.4860099999996</v>
      </c>
      <c r="P115" s="94">
        <f t="shared" si="4"/>
        <v>5.2941638641319962E-4</v>
      </c>
      <c r="Q115" s="94">
        <f>O115/'סכום נכסי הקרן'!$C$42</f>
        <v>3.8886785639454859E-5</v>
      </c>
    </row>
    <row r="116" spans="2:17" s="140" customFormat="1">
      <c r="B116" s="86" t="s">
        <v>3594</v>
      </c>
      <c r="C116" s="96" t="s">
        <v>3364</v>
      </c>
      <c r="D116" s="83">
        <v>90840004</v>
      </c>
      <c r="E116" s="83"/>
      <c r="F116" s="83" t="s">
        <v>642</v>
      </c>
      <c r="G116" s="105">
        <v>43104</v>
      </c>
      <c r="H116" s="83" t="s">
        <v>179</v>
      </c>
      <c r="I116" s="93">
        <v>9.1499999999999986</v>
      </c>
      <c r="J116" s="96" t="s">
        <v>181</v>
      </c>
      <c r="K116" s="97">
        <v>3.8199999999999998E-2</v>
      </c>
      <c r="L116" s="97">
        <v>4.1499999999999974E-2</v>
      </c>
      <c r="M116" s="93">
        <v>4696699.3000000017</v>
      </c>
      <c r="N116" s="95">
        <v>96.55</v>
      </c>
      <c r="O116" s="93">
        <v>4534.6631700000007</v>
      </c>
      <c r="P116" s="94">
        <f t="shared" si="4"/>
        <v>8.8899738053537468E-4</v>
      </c>
      <c r="Q116" s="94">
        <f>O116/'סכום נכסי הקרן'!$C$42</f>
        <v>6.529879213813106E-5</v>
      </c>
    </row>
    <row r="117" spans="2:17" s="140" customFormat="1">
      <c r="B117" s="86" t="s">
        <v>3594</v>
      </c>
      <c r="C117" s="96" t="s">
        <v>3364</v>
      </c>
      <c r="D117" s="83">
        <v>90840006</v>
      </c>
      <c r="E117" s="83"/>
      <c r="F117" s="83" t="s">
        <v>642</v>
      </c>
      <c r="G117" s="105">
        <v>43194</v>
      </c>
      <c r="H117" s="83" t="s">
        <v>179</v>
      </c>
      <c r="I117" s="93">
        <v>9.2100000000000009</v>
      </c>
      <c r="J117" s="96" t="s">
        <v>181</v>
      </c>
      <c r="K117" s="97">
        <v>3.7900000000000003E-2</v>
      </c>
      <c r="L117" s="97">
        <v>3.6900000000000009E-2</v>
      </c>
      <c r="M117" s="93">
        <v>3032778.96</v>
      </c>
      <c r="N117" s="95">
        <v>100.62</v>
      </c>
      <c r="O117" s="93">
        <v>3051.5824600000001</v>
      </c>
      <c r="P117" s="94">
        <f t="shared" si="4"/>
        <v>5.9824703880436054E-4</v>
      </c>
      <c r="Q117" s="94">
        <f>O117/'סכום נכסי הקרן'!$C$42</f>
        <v>4.3942546839241112E-5</v>
      </c>
    </row>
    <row r="118" spans="2:17" s="140" customFormat="1">
      <c r="B118" s="86" t="s">
        <v>3594</v>
      </c>
      <c r="C118" s="96" t="s">
        <v>3364</v>
      </c>
      <c r="D118" s="83">
        <v>90840008</v>
      </c>
      <c r="E118" s="83"/>
      <c r="F118" s="83" t="s">
        <v>642</v>
      </c>
      <c r="G118" s="105">
        <v>43285</v>
      </c>
      <c r="H118" s="83" t="s">
        <v>179</v>
      </c>
      <c r="I118" s="93">
        <v>9.18</v>
      </c>
      <c r="J118" s="96" t="s">
        <v>181</v>
      </c>
      <c r="K118" s="97">
        <v>4.0099999999999997E-2</v>
      </c>
      <c r="L118" s="97">
        <v>3.7000000000000005E-2</v>
      </c>
      <c r="M118" s="93">
        <v>4021733.92</v>
      </c>
      <c r="N118" s="95">
        <v>101.34</v>
      </c>
      <c r="O118" s="93">
        <v>4075.6253700000002</v>
      </c>
      <c r="P118" s="94">
        <f t="shared" si="4"/>
        <v>7.9900538190877737E-4</v>
      </c>
      <c r="Q118" s="94">
        <f>O118/'סכום נכסי הקרן'!$C$42</f>
        <v>5.8688684008370009E-5</v>
      </c>
    </row>
    <row r="119" spans="2:17" s="140" customFormat="1">
      <c r="B119" s="86" t="s">
        <v>3594</v>
      </c>
      <c r="C119" s="96" t="s">
        <v>3364</v>
      </c>
      <c r="D119" s="83">
        <v>90840010</v>
      </c>
      <c r="E119" s="83"/>
      <c r="F119" s="83" t="s">
        <v>642</v>
      </c>
      <c r="G119" s="105">
        <v>43377</v>
      </c>
      <c r="H119" s="83" t="s">
        <v>179</v>
      </c>
      <c r="I119" s="93">
        <v>9.16</v>
      </c>
      <c r="J119" s="96" t="s">
        <v>181</v>
      </c>
      <c r="K119" s="97">
        <v>3.9699999999999999E-2</v>
      </c>
      <c r="L119" s="97">
        <v>3.8699999999999984E-2</v>
      </c>
      <c r="M119" s="93">
        <v>8049518.870000001</v>
      </c>
      <c r="N119" s="95">
        <v>99.46</v>
      </c>
      <c r="O119" s="93">
        <v>8006.0512100000005</v>
      </c>
      <c r="P119" s="94">
        <f t="shared" si="4"/>
        <v>1.5695451431119341E-3</v>
      </c>
      <c r="Q119" s="94">
        <f>O119/'סכום נכסי הקרן'!$C$42</f>
        <v>1.1528650623217569E-4</v>
      </c>
    </row>
    <row r="120" spans="2:17" s="140" customFormat="1">
      <c r="B120" s="86" t="s">
        <v>3594</v>
      </c>
      <c r="C120" s="96" t="s">
        <v>3364</v>
      </c>
      <c r="D120" s="83">
        <v>90840012</v>
      </c>
      <c r="E120" s="83"/>
      <c r="F120" s="83" t="s">
        <v>642</v>
      </c>
      <c r="G120" s="105">
        <v>43469</v>
      </c>
      <c r="H120" s="83" t="s">
        <v>179</v>
      </c>
      <c r="I120" s="93">
        <v>10.74</v>
      </c>
      <c r="J120" s="96" t="s">
        <v>181</v>
      </c>
      <c r="K120" s="97">
        <v>4.1700000000000001E-2</v>
      </c>
      <c r="L120" s="97">
        <v>3.1200000000000002E-2</v>
      </c>
      <c r="M120" s="93">
        <v>5655318.2400000002</v>
      </c>
      <c r="N120" s="95">
        <v>109.44</v>
      </c>
      <c r="O120" s="93">
        <v>6189.1804199999997</v>
      </c>
      <c r="P120" s="94">
        <f t="shared" si="4"/>
        <v>1.21335697377515E-3</v>
      </c>
      <c r="Q120" s="94">
        <f>O120/'סכום נכסי הקרן'!$C$42</f>
        <v>8.9123710097076646E-5</v>
      </c>
    </row>
    <row r="121" spans="2:17" s="140" customFormat="1">
      <c r="B121" s="86" t="s">
        <v>3594</v>
      </c>
      <c r="C121" s="96" t="s">
        <v>3364</v>
      </c>
      <c r="D121" s="83">
        <v>90840000</v>
      </c>
      <c r="E121" s="83"/>
      <c r="F121" s="83" t="s">
        <v>642</v>
      </c>
      <c r="G121" s="105">
        <v>42935</v>
      </c>
      <c r="H121" s="83" t="s">
        <v>179</v>
      </c>
      <c r="I121" s="93">
        <v>10.660000000000002</v>
      </c>
      <c r="J121" s="96" t="s">
        <v>181</v>
      </c>
      <c r="K121" s="97">
        <v>4.0800000000000003E-2</v>
      </c>
      <c r="L121" s="97">
        <v>3.5000000000000003E-2</v>
      </c>
      <c r="M121" s="93">
        <v>12293424.039999999</v>
      </c>
      <c r="N121" s="95">
        <v>105.49</v>
      </c>
      <c r="O121" s="93">
        <v>12968.332689999997</v>
      </c>
      <c r="P121" s="94">
        <f t="shared" si="4"/>
        <v>2.542374892934168E-3</v>
      </c>
      <c r="Q121" s="94">
        <f>O121/'סכום נכסי הקרן'!$C$42</f>
        <v>1.8674296832115971E-4</v>
      </c>
    </row>
    <row r="122" spans="2:17" s="140" customFormat="1">
      <c r="B122" s="86" t="s">
        <v>3595</v>
      </c>
      <c r="C122" s="96" t="s">
        <v>3358</v>
      </c>
      <c r="D122" s="83">
        <v>4099</v>
      </c>
      <c r="E122" s="83"/>
      <c r="F122" s="83" t="s">
        <v>642</v>
      </c>
      <c r="G122" s="105">
        <v>42052</v>
      </c>
      <c r="H122" s="83" t="s">
        <v>179</v>
      </c>
      <c r="I122" s="93">
        <v>5.98</v>
      </c>
      <c r="J122" s="96" t="s">
        <v>181</v>
      </c>
      <c r="K122" s="97">
        <v>2.9779E-2</v>
      </c>
      <c r="L122" s="97">
        <v>9.3999999999999986E-3</v>
      </c>
      <c r="M122" s="93">
        <v>12528355.380000001</v>
      </c>
      <c r="N122" s="95">
        <v>113.53</v>
      </c>
      <c r="O122" s="93">
        <v>14223.442050000001</v>
      </c>
      <c r="P122" s="94">
        <f t="shared" si="4"/>
        <v>2.7884326245661813E-3</v>
      </c>
      <c r="Q122" s="94">
        <f>O122/'סכום נכסי הקרן'!$C$42</f>
        <v>2.0481644415316135E-4</v>
      </c>
    </row>
    <row r="123" spans="2:17" s="140" customFormat="1">
      <c r="B123" s="86" t="s">
        <v>3595</v>
      </c>
      <c r="C123" s="96" t="s">
        <v>3358</v>
      </c>
      <c r="D123" s="83">
        <v>40999</v>
      </c>
      <c r="E123" s="83"/>
      <c r="F123" s="83" t="s">
        <v>642</v>
      </c>
      <c r="G123" s="105">
        <v>42054</v>
      </c>
      <c r="H123" s="83" t="s">
        <v>179</v>
      </c>
      <c r="I123" s="93">
        <v>5.9799999999999978</v>
      </c>
      <c r="J123" s="96" t="s">
        <v>181</v>
      </c>
      <c r="K123" s="97">
        <v>2.9779E-2</v>
      </c>
      <c r="L123" s="97">
        <v>9.5000000000000015E-3</v>
      </c>
      <c r="M123" s="93">
        <v>354308.69</v>
      </c>
      <c r="N123" s="95">
        <v>113.45</v>
      </c>
      <c r="O123" s="93">
        <v>401.96321</v>
      </c>
      <c r="P123" s="94">
        <f t="shared" si="4"/>
        <v>7.8802818944894356E-5</v>
      </c>
      <c r="Q123" s="94">
        <f>O123/'סכום נכסי הקרן'!$C$42</f>
        <v>5.7882385334842672E-6</v>
      </c>
    </row>
    <row r="124" spans="2:17" s="140" customFormat="1">
      <c r="B124" s="86" t="s">
        <v>3581</v>
      </c>
      <c r="C124" s="96" t="s">
        <v>3358</v>
      </c>
      <c r="D124" s="83">
        <v>14760844</v>
      </c>
      <c r="E124" s="83"/>
      <c r="F124" s="83" t="s">
        <v>975</v>
      </c>
      <c r="G124" s="105">
        <v>40742</v>
      </c>
      <c r="H124" s="83" t="s">
        <v>3353</v>
      </c>
      <c r="I124" s="93">
        <v>8.0400000000000027</v>
      </c>
      <c r="J124" s="96" t="s">
        <v>181</v>
      </c>
      <c r="K124" s="97">
        <v>0.06</v>
      </c>
      <c r="L124" s="97">
        <v>9.1000000000000004E-3</v>
      </c>
      <c r="M124" s="93">
        <v>34741672.170000002</v>
      </c>
      <c r="N124" s="95">
        <v>154.19999999999999</v>
      </c>
      <c r="O124" s="93">
        <v>53571.656569999992</v>
      </c>
      <c r="P124" s="94">
        <f t="shared" si="4"/>
        <v>1.0502447607739447E-2</v>
      </c>
      <c r="Q124" s="94">
        <f>O124/'סכום נכסי הקרן'!$C$42</f>
        <v>7.7142763105374635E-4</v>
      </c>
    </row>
    <row r="125" spans="2:17" s="140" customFormat="1">
      <c r="B125" s="86" t="s">
        <v>3596</v>
      </c>
      <c r="C125" s="96" t="s">
        <v>3364</v>
      </c>
      <c r="D125" s="83">
        <v>90136004</v>
      </c>
      <c r="E125" s="83"/>
      <c r="F125" s="83" t="s">
        <v>975</v>
      </c>
      <c r="G125" s="105">
        <v>42680</v>
      </c>
      <c r="H125" s="83" t="s">
        <v>3353</v>
      </c>
      <c r="I125" s="93">
        <v>3.9400000000000004</v>
      </c>
      <c r="J125" s="96" t="s">
        <v>181</v>
      </c>
      <c r="K125" s="97">
        <v>2.3E-2</v>
      </c>
      <c r="L125" s="97">
        <v>2.1699999999999994E-2</v>
      </c>
      <c r="M125" s="93">
        <v>5306247.879999999</v>
      </c>
      <c r="N125" s="95">
        <v>102.32</v>
      </c>
      <c r="O125" s="93">
        <v>5429.35286</v>
      </c>
      <c r="P125" s="94">
        <f t="shared" si="4"/>
        <v>1.0643966904695689E-3</v>
      </c>
      <c r="Q125" s="94">
        <f>O125/'סכום נכסי הקרן'!$C$42</f>
        <v>7.8182253137382927E-5</v>
      </c>
    </row>
    <row r="126" spans="2:17" s="140" customFormat="1">
      <c r="B126" s="86" t="s">
        <v>3597</v>
      </c>
      <c r="C126" s="96" t="s">
        <v>3358</v>
      </c>
      <c r="D126" s="83">
        <v>4100</v>
      </c>
      <c r="E126" s="83"/>
      <c r="F126" s="83" t="s">
        <v>642</v>
      </c>
      <c r="G126" s="105">
        <v>42052</v>
      </c>
      <c r="H126" s="83" t="s">
        <v>179</v>
      </c>
      <c r="I126" s="93">
        <v>5.96</v>
      </c>
      <c r="J126" s="96" t="s">
        <v>181</v>
      </c>
      <c r="K126" s="97">
        <v>2.9779E-2</v>
      </c>
      <c r="L126" s="97">
        <v>9.4000000000000004E-3</v>
      </c>
      <c r="M126" s="93">
        <v>14273791.27</v>
      </c>
      <c r="N126" s="95">
        <v>113.5</v>
      </c>
      <c r="O126" s="93">
        <v>16200.75338</v>
      </c>
      <c r="P126" s="94">
        <f t="shared" si="4"/>
        <v>3.1760743361936659E-3</v>
      </c>
      <c r="Q126" s="94">
        <f>O126/'סכום נכסי הקרן'!$C$42</f>
        <v>2.3328957141523346E-4</v>
      </c>
    </row>
    <row r="127" spans="2:17" s="140" customFormat="1">
      <c r="B127" s="86" t="s">
        <v>3598</v>
      </c>
      <c r="C127" s="96" t="s">
        <v>3364</v>
      </c>
      <c r="D127" s="83">
        <v>90143221</v>
      </c>
      <c r="E127" s="83"/>
      <c r="F127" s="83" t="s">
        <v>642</v>
      </c>
      <c r="G127" s="105">
        <v>42516</v>
      </c>
      <c r="H127" s="83" t="s">
        <v>375</v>
      </c>
      <c r="I127" s="93">
        <v>5.55</v>
      </c>
      <c r="J127" s="96" t="s">
        <v>181</v>
      </c>
      <c r="K127" s="97">
        <v>2.3269999999999999E-2</v>
      </c>
      <c r="L127" s="97">
        <v>1.15E-2</v>
      </c>
      <c r="M127" s="93">
        <v>36834131.320000008</v>
      </c>
      <c r="N127" s="95">
        <v>108.38</v>
      </c>
      <c r="O127" s="93">
        <v>39920.830200000004</v>
      </c>
      <c r="P127" s="94">
        <f t="shared" si="4"/>
        <v>7.826273340738002E-3</v>
      </c>
      <c r="Q127" s="94">
        <f>O127/'סכום נכסי הקרן'!$C$42</f>
        <v>5.7485680754794074E-4</v>
      </c>
    </row>
    <row r="128" spans="2:17" s="140" customFormat="1">
      <c r="B128" s="86" t="s">
        <v>3596</v>
      </c>
      <c r="C128" s="96" t="s">
        <v>3364</v>
      </c>
      <c r="D128" s="83">
        <v>90136001</v>
      </c>
      <c r="E128" s="83"/>
      <c r="F128" s="83" t="s">
        <v>975</v>
      </c>
      <c r="G128" s="105">
        <v>42680</v>
      </c>
      <c r="H128" s="83" t="s">
        <v>3353</v>
      </c>
      <c r="I128" s="93">
        <v>2.7499999999999996</v>
      </c>
      <c r="J128" s="96" t="s">
        <v>181</v>
      </c>
      <c r="K128" s="97">
        <v>2.35E-2</v>
      </c>
      <c r="L128" s="97">
        <v>2.5699999999999994E-2</v>
      </c>
      <c r="M128" s="93">
        <v>10981608.090000002</v>
      </c>
      <c r="N128" s="95">
        <v>99.58</v>
      </c>
      <c r="O128" s="93">
        <v>10935.485570000003</v>
      </c>
      <c r="P128" s="94">
        <f t="shared" si="4"/>
        <v>2.1438456754468028E-3</v>
      </c>
      <c r="Q128" s="94">
        <f>O128/'סכום נכסי הקרן'!$C$42</f>
        <v>1.574701300614929E-4</v>
      </c>
    </row>
    <row r="129" spans="2:17" s="140" customFormat="1">
      <c r="B129" s="86" t="s">
        <v>3596</v>
      </c>
      <c r="C129" s="96" t="s">
        <v>3364</v>
      </c>
      <c r="D129" s="83">
        <v>90136005</v>
      </c>
      <c r="E129" s="83"/>
      <c r="F129" s="83" t="s">
        <v>975</v>
      </c>
      <c r="G129" s="105">
        <v>42680</v>
      </c>
      <c r="H129" s="83" t="s">
        <v>3353</v>
      </c>
      <c r="I129" s="93">
        <v>3.8899999999999997</v>
      </c>
      <c r="J129" s="96" t="s">
        <v>181</v>
      </c>
      <c r="K129" s="97">
        <v>3.3700000000000001E-2</v>
      </c>
      <c r="L129" s="97">
        <v>3.3400000000000006E-2</v>
      </c>
      <c r="M129" s="93">
        <v>2699810.7</v>
      </c>
      <c r="N129" s="95">
        <v>100.46</v>
      </c>
      <c r="O129" s="93">
        <v>2712.2297999999996</v>
      </c>
      <c r="P129" s="94">
        <f t="shared" si="4"/>
        <v>5.317186960128689E-4</v>
      </c>
      <c r="Q129" s="94">
        <f>O129/'סכום נכסי הקרן'!$C$42</f>
        <v>3.905589528958216E-5</v>
      </c>
    </row>
    <row r="130" spans="2:17" s="140" customFormat="1">
      <c r="B130" s="86" t="s">
        <v>3596</v>
      </c>
      <c r="C130" s="96" t="s">
        <v>3364</v>
      </c>
      <c r="D130" s="83">
        <v>90136035</v>
      </c>
      <c r="E130" s="83"/>
      <c r="F130" s="83" t="s">
        <v>975</v>
      </c>
      <c r="G130" s="105">
        <v>42717</v>
      </c>
      <c r="H130" s="83" t="s">
        <v>3353</v>
      </c>
      <c r="I130" s="93">
        <v>3.5100000000000002</v>
      </c>
      <c r="J130" s="96" t="s">
        <v>181</v>
      </c>
      <c r="K130" s="97">
        <v>3.85E-2</v>
      </c>
      <c r="L130" s="97">
        <v>4.0299999999999996E-2</v>
      </c>
      <c r="M130" s="93">
        <v>728248.7200000002</v>
      </c>
      <c r="N130" s="95">
        <v>99.78</v>
      </c>
      <c r="O130" s="93">
        <v>726.64655000000005</v>
      </c>
      <c r="P130" s="94">
        <f t="shared" si="4"/>
        <v>1.4245531703406918E-4</v>
      </c>
      <c r="Q130" s="94">
        <f>O130/'סכום נכסי הקרן'!$C$42</f>
        <v>1.046365303166278E-5</v>
      </c>
    </row>
    <row r="131" spans="2:17" s="140" customFormat="1">
      <c r="B131" s="86" t="s">
        <v>3596</v>
      </c>
      <c r="C131" s="96" t="s">
        <v>3364</v>
      </c>
      <c r="D131" s="83">
        <v>90136025</v>
      </c>
      <c r="E131" s="83"/>
      <c r="F131" s="83" t="s">
        <v>975</v>
      </c>
      <c r="G131" s="105">
        <v>42710</v>
      </c>
      <c r="H131" s="83" t="s">
        <v>3353</v>
      </c>
      <c r="I131" s="93">
        <v>3.51</v>
      </c>
      <c r="J131" s="96" t="s">
        <v>181</v>
      </c>
      <c r="K131" s="97">
        <v>3.8399999999999997E-2</v>
      </c>
      <c r="L131" s="97">
        <v>4.0199999999999993E-2</v>
      </c>
      <c r="M131" s="93">
        <v>2177261.7200000002</v>
      </c>
      <c r="N131" s="95">
        <v>99.78</v>
      </c>
      <c r="O131" s="93">
        <v>2172.4717300000002</v>
      </c>
      <c r="P131" s="94">
        <f t="shared" si="4"/>
        <v>4.2590190381376299E-4</v>
      </c>
      <c r="Q131" s="94">
        <f>O131/'סכום נכסי הקרן'!$C$42</f>
        <v>3.128342163575425E-5</v>
      </c>
    </row>
    <row r="132" spans="2:17" s="140" customFormat="1">
      <c r="B132" s="86" t="s">
        <v>3596</v>
      </c>
      <c r="C132" s="96" t="s">
        <v>3364</v>
      </c>
      <c r="D132" s="83">
        <v>90136003</v>
      </c>
      <c r="E132" s="83"/>
      <c r="F132" s="83" t="s">
        <v>975</v>
      </c>
      <c r="G132" s="105">
        <v>42680</v>
      </c>
      <c r="H132" s="83" t="s">
        <v>3353</v>
      </c>
      <c r="I132" s="93">
        <v>4.8299999999999992</v>
      </c>
      <c r="J132" s="96" t="s">
        <v>181</v>
      </c>
      <c r="K132" s="97">
        <v>3.6699999999999997E-2</v>
      </c>
      <c r="L132" s="97">
        <v>3.6499999999999998E-2</v>
      </c>
      <c r="M132" s="93">
        <v>8973814.8499999996</v>
      </c>
      <c r="N132" s="95">
        <v>100.54</v>
      </c>
      <c r="O132" s="93">
        <v>9022.2735900000007</v>
      </c>
      <c r="P132" s="94">
        <f t="shared" si="4"/>
        <v>1.7687703115518258E-3</v>
      </c>
      <c r="Q132" s="94">
        <f>O132/'סכום נכסי הקרן'!$C$42</f>
        <v>1.2992002838587005E-4</v>
      </c>
    </row>
    <row r="133" spans="2:17" s="140" customFormat="1">
      <c r="B133" s="86" t="s">
        <v>3596</v>
      </c>
      <c r="C133" s="96" t="s">
        <v>3364</v>
      </c>
      <c r="D133" s="83">
        <v>90136002</v>
      </c>
      <c r="E133" s="83"/>
      <c r="F133" s="83" t="s">
        <v>975</v>
      </c>
      <c r="G133" s="105">
        <v>42680</v>
      </c>
      <c r="H133" s="83" t="s">
        <v>3353</v>
      </c>
      <c r="I133" s="93">
        <v>2.73</v>
      </c>
      <c r="J133" s="96" t="s">
        <v>181</v>
      </c>
      <c r="K133" s="97">
        <v>3.1800000000000002E-2</v>
      </c>
      <c r="L133" s="97">
        <v>3.2700000000000007E-2</v>
      </c>
      <c r="M133" s="93">
        <v>11163804.83</v>
      </c>
      <c r="N133" s="95">
        <v>100.03</v>
      </c>
      <c r="O133" s="93">
        <v>11167.153900000001</v>
      </c>
      <c r="P133" s="94">
        <f t="shared" si="4"/>
        <v>2.1892630594513135E-3</v>
      </c>
      <c r="Q133" s="94">
        <f>O133/'סכום נכסי הקרן'!$C$42</f>
        <v>1.6080613574891373E-4</v>
      </c>
    </row>
    <row r="134" spans="2:17" s="140" customFormat="1">
      <c r="B134" s="86" t="s">
        <v>3601</v>
      </c>
      <c r="C134" s="96" t="s">
        <v>3358</v>
      </c>
      <c r="D134" s="83">
        <v>470540</v>
      </c>
      <c r="E134" s="83"/>
      <c r="F134" s="83" t="s">
        <v>975</v>
      </c>
      <c r="G134" s="105">
        <v>42884</v>
      </c>
      <c r="H134" s="83" t="s">
        <v>3353</v>
      </c>
      <c r="I134" s="93">
        <v>1.1500000000000001</v>
      </c>
      <c r="J134" s="96" t="s">
        <v>181</v>
      </c>
      <c r="K134" s="97">
        <v>2.2099999999999998E-2</v>
      </c>
      <c r="L134" s="97">
        <v>2.1399999999999995E-2</v>
      </c>
      <c r="M134" s="93">
        <v>8461803.1599999983</v>
      </c>
      <c r="N134" s="95">
        <v>100.29</v>
      </c>
      <c r="O134" s="93">
        <v>8486.3426799999997</v>
      </c>
      <c r="P134" s="94">
        <f t="shared" si="4"/>
        <v>1.6637038143773643E-3</v>
      </c>
      <c r="Q134" s="94">
        <f>O134/'סכום נכסי הקרן'!$C$42</f>
        <v>1.2220266553431133E-4</v>
      </c>
    </row>
    <row r="135" spans="2:17" s="140" customFormat="1">
      <c r="B135" s="86" t="s">
        <v>3601</v>
      </c>
      <c r="C135" s="96" t="s">
        <v>3358</v>
      </c>
      <c r="D135" s="83">
        <v>484097</v>
      </c>
      <c r="E135" s="83"/>
      <c r="F135" s="83" t="s">
        <v>975</v>
      </c>
      <c r="G135" s="105">
        <v>43006</v>
      </c>
      <c r="H135" s="83" t="s">
        <v>3353</v>
      </c>
      <c r="I135" s="93">
        <v>1.3499999999999999</v>
      </c>
      <c r="J135" s="96" t="s">
        <v>181</v>
      </c>
      <c r="K135" s="97">
        <v>2.0799999999999999E-2</v>
      </c>
      <c r="L135" s="97">
        <v>2.4199999999999989E-2</v>
      </c>
      <c r="M135" s="93">
        <v>9402003.5399999972</v>
      </c>
      <c r="N135" s="95">
        <v>99.59</v>
      </c>
      <c r="O135" s="93">
        <v>9363.4557600000007</v>
      </c>
      <c r="P135" s="94">
        <f t="shared" si="4"/>
        <v>1.8356573203647372E-3</v>
      </c>
      <c r="Q135" s="94">
        <f>O135/'סכום נכסי הקרן'!$C$42</f>
        <v>1.3483302473529162E-4</v>
      </c>
    </row>
    <row r="136" spans="2:17" s="140" customFormat="1">
      <c r="B136" s="86" t="s">
        <v>3601</v>
      </c>
      <c r="C136" s="96" t="s">
        <v>3358</v>
      </c>
      <c r="D136" s="83">
        <v>523632</v>
      </c>
      <c r="E136" s="83"/>
      <c r="F136" s="83" t="s">
        <v>975</v>
      </c>
      <c r="G136" s="105">
        <v>43321</v>
      </c>
      <c r="H136" s="83" t="s">
        <v>3353</v>
      </c>
      <c r="I136" s="93">
        <v>1.6900000000000004</v>
      </c>
      <c r="J136" s="96" t="s">
        <v>181</v>
      </c>
      <c r="K136" s="97">
        <v>2.3980000000000001E-2</v>
      </c>
      <c r="L136" s="97">
        <v>2.2100000000000009E-2</v>
      </c>
      <c r="M136" s="93">
        <v>14939845.800000001</v>
      </c>
      <c r="N136" s="95">
        <v>100.67</v>
      </c>
      <c r="O136" s="93">
        <v>15039.943229999997</v>
      </c>
      <c r="P136" s="94">
        <f t="shared" si="4"/>
        <v>2.9485034794482293E-3</v>
      </c>
      <c r="Q136" s="94">
        <f>O136/'סכום נכסי הקרן'!$C$42</f>
        <v>2.16573996772744E-4</v>
      </c>
    </row>
    <row r="137" spans="2:17" s="140" customFormat="1">
      <c r="B137" s="86" t="s">
        <v>3601</v>
      </c>
      <c r="C137" s="96" t="s">
        <v>3358</v>
      </c>
      <c r="D137" s="83">
        <v>524747</v>
      </c>
      <c r="E137" s="83"/>
      <c r="F137" s="83" t="s">
        <v>975</v>
      </c>
      <c r="G137" s="105">
        <v>43343</v>
      </c>
      <c r="H137" s="83" t="s">
        <v>3353</v>
      </c>
      <c r="I137" s="93">
        <v>1.7499999999999993</v>
      </c>
      <c r="J137" s="96" t="s">
        <v>181</v>
      </c>
      <c r="K137" s="97">
        <v>2.3789999999999999E-2</v>
      </c>
      <c r="L137" s="97">
        <v>2.3099999999999992E-2</v>
      </c>
      <c r="M137" s="93">
        <v>14939845.800000003</v>
      </c>
      <c r="N137" s="95">
        <v>100.35</v>
      </c>
      <c r="O137" s="93">
        <v>14992.135250000005</v>
      </c>
      <c r="P137" s="94">
        <f t="shared" si="4"/>
        <v>2.9391309709739825E-3</v>
      </c>
      <c r="Q137" s="94">
        <f>O137/'סכום נכסי הקרן'!$C$42</f>
        <v>2.1588556562989389E-4</v>
      </c>
    </row>
    <row r="138" spans="2:17" s="140" customFormat="1">
      <c r="B138" s="86" t="s">
        <v>3601</v>
      </c>
      <c r="C138" s="96" t="s">
        <v>3358</v>
      </c>
      <c r="D138" s="83">
        <v>465782</v>
      </c>
      <c r="E138" s="83"/>
      <c r="F138" s="83" t="s">
        <v>975</v>
      </c>
      <c r="G138" s="105">
        <v>42828</v>
      </c>
      <c r="H138" s="83" t="s">
        <v>3353</v>
      </c>
      <c r="I138" s="93">
        <v>0.9900000000000001</v>
      </c>
      <c r="J138" s="96" t="s">
        <v>181</v>
      </c>
      <c r="K138" s="97">
        <v>2.2700000000000001E-2</v>
      </c>
      <c r="L138" s="97">
        <v>2.06E-2</v>
      </c>
      <c r="M138" s="93">
        <v>8461803.1599999983</v>
      </c>
      <c r="N138" s="95">
        <v>100.77</v>
      </c>
      <c r="O138" s="93">
        <v>8526.9588299999996</v>
      </c>
      <c r="P138" s="94">
        <f t="shared" si="4"/>
        <v>1.6716664015869963E-3</v>
      </c>
      <c r="Q138" s="94">
        <f>O138/'סכום נכסי הקרן'!$C$42</f>
        <v>1.2278753489216069E-4</v>
      </c>
    </row>
    <row r="139" spans="2:17" s="140" customFormat="1">
      <c r="B139" s="86" t="s">
        <v>3601</v>
      </c>
      <c r="C139" s="96" t="s">
        <v>3358</v>
      </c>
      <c r="D139" s="83">
        <v>467404</v>
      </c>
      <c r="E139" s="83"/>
      <c r="F139" s="83" t="s">
        <v>975</v>
      </c>
      <c r="G139" s="105">
        <v>42859</v>
      </c>
      <c r="H139" s="83" t="s">
        <v>3353</v>
      </c>
      <c r="I139" s="93">
        <v>1.0799999999999996</v>
      </c>
      <c r="J139" s="96" t="s">
        <v>181</v>
      </c>
      <c r="K139" s="97">
        <v>2.2799999999999997E-2</v>
      </c>
      <c r="L139" s="97">
        <v>2.0699999999999993E-2</v>
      </c>
      <c r="M139" s="93">
        <v>8461803.1599999983</v>
      </c>
      <c r="N139" s="95">
        <v>100.59</v>
      </c>
      <c r="O139" s="93">
        <v>8511.727630000003</v>
      </c>
      <c r="P139" s="94">
        <f t="shared" si="4"/>
        <v>1.6686804032019372E-3</v>
      </c>
      <c r="Q139" s="94">
        <f>O139/'סכום נכסי הקרן'!$C$42</f>
        <v>1.2256820681297856E-4</v>
      </c>
    </row>
    <row r="140" spans="2:17" s="140" customFormat="1">
      <c r="B140" s="86" t="s">
        <v>3592</v>
      </c>
      <c r="C140" s="96" t="s">
        <v>3358</v>
      </c>
      <c r="D140" s="83">
        <v>9922</v>
      </c>
      <c r="E140" s="83"/>
      <c r="F140" s="83" t="s">
        <v>642</v>
      </c>
      <c r="G140" s="105">
        <v>40489</v>
      </c>
      <c r="H140" s="83" t="s">
        <v>179</v>
      </c>
      <c r="I140" s="93">
        <v>3.98</v>
      </c>
      <c r="J140" s="96" t="s">
        <v>181</v>
      </c>
      <c r="K140" s="97">
        <v>5.7000000000000002E-2</v>
      </c>
      <c r="L140" s="97">
        <v>5.7999999999999996E-3</v>
      </c>
      <c r="M140" s="93">
        <v>8303525.1100000003</v>
      </c>
      <c r="N140" s="95">
        <v>129.19999999999999</v>
      </c>
      <c r="O140" s="93">
        <v>10728.15444</v>
      </c>
      <c r="P140" s="94">
        <f t="shared" si="4"/>
        <v>2.1031994742707534E-3</v>
      </c>
      <c r="Q140" s="94">
        <f>O140/'סכום נכסי הקרן'!$C$42</f>
        <v>1.544845781353431E-4</v>
      </c>
    </row>
    <row r="141" spans="2:17" s="140" customFormat="1">
      <c r="B141" s="86" t="s">
        <v>3602</v>
      </c>
      <c r="C141" s="96" t="s">
        <v>3364</v>
      </c>
      <c r="D141" s="83">
        <v>91102700</v>
      </c>
      <c r="E141" s="83"/>
      <c r="F141" s="83" t="s">
        <v>983</v>
      </c>
      <c r="G141" s="105">
        <v>43093</v>
      </c>
      <c r="H141" s="83" t="s">
        <v>3353</v>
      </c>
      <c r="I141" s="93">
        <v>4.4099999999999993</v>
      </c>
      <c r="J141" s="96" t="s">
        <v>181</v>
      </c>
      <c r="K141" s="97">
        <v>2.6089999999999999E-2</v>
      </c>
      <c r="L141" s="97">
        <v>2.6299999999999994E-2</v>
      </c>
      <c r="M141" s="93">
        <v>15154005.749999998</v>
      </c>
      <c r="N141" s="95">
        <v>101.5</v>
      </c>
      <c r="O141" s="93">
        <v>15381.315300000002</v>
      </c>
      <c r="P141" s="94">
        <f t="shared" si="4"/>
        <v>3.0154277171789761E-3</v>
      </c>
      <c r="Q141" s="94">
        <f>O141/'סכום נכסי הקרן'!$C$42</f>
        <v>2.2148972766719406E-4</v>
      </c>
    </row>
    <row r="142" spans="2:17" s="140" customFormat="1">
      <c r="B142" s="86" t="s">
        <v>3602</v>
      </c>
      <c r="C142" s="96" t="s">
        <v>3364</v>
      </c>
      <c r="D142" s="83">
        <v>91102701</v>
      </c>
      <c r="E142" s="83"/>
      <c r="F142" s="83" t="s">
        <v>983</v>
      </c>
      <c r="G142" s="105">
        <v>43374</v>
      </c>
      <c r="H142" s="83" t="s">
        <v>3353</v>
      </c>
      <c r="I142" s="93">
        <v>4.42</v>
      </c>
      <c r="J142" s="96" t="s">
        <v>181</v>
      </c>
      <c r="K142" s="97">
        <v>2.6849999999999999E-2</v>
      </c>
      <c r="L142" s="97">
        <v>2.4399999999999991E-2</v>
      </c>
      <c r="M142" s="93">
        <v>21215608.050000001</v>
      </c>
      <c r="N142" s="95">
        <v>101.77</v>
      </c>
      <c r="O142" s="93">
        <v>21591.12385</v>
      </c>
      <c r="P142" s="94">
        <f t="shared" si="4"/>
        <v>4.2328287296947899E-3</v>
      </c>
      <c r="Q142" s="94">
        <f>O142/'סכום נכסי הקרן'!$C$42</f>
        <v>3.1091048120996241E-4</v>
      </c>
    </row>
    <row r="143" spans="2:17" s="140" customFormat="1">
      <c r="B143" s="86" t="s">
        <v>3644</v>
      </c>
      <c r="C143" s="96" t="s">
        <v>3364</v>
      </c>
      <c r="D143" s="83">
        <v>84666730</v>
      </c>
      <c r="E143" s="83"/>
      <c r="F143" s="83" t="s">
        <v>686</v>
      </c>
      <c r="G143" s="105">
        <v>43552</v>
      </c>
      <c r="H143" s="83" t="s">
        <v>179</v>
      </c>
      <c r="I143" s="93">
        <v>6.6999999999999984</v>
      </c>
      <c r="J143" s="96" t="s">
        <v>181</v>
      </c>
      <c r="K143" s="97">
        <v>3.5499999999999997E-2</v>
      </c>
      <c r="L143" s="97">
        <v>3.7000000000000005E-2</v>
      </c>
      <c r="M143" s="93">
        <v>29265766.490000006</v>
      </c>
      <c r="N143" s="95">
        <v>99.59</v>
      </c>
      <c r="O143" s="93">
        <v>29145.77592</v>
      </c>
      <c r="P143" s="94">
        <f t="shared" si="4"/>
        <v>5.7138793941669975E-3</v>
      </c>
      <c r="Q143" s="94">
        <f>O143/'סכום נכסי הקרן'!$C$42</f>
        <v>4.1969687541415013E-4</v>
      </c>
    </row>
    <row r="144" spans="2:17" s="140" customFormat="1">
      <c r="B144" s="86" t="s">
        <v>3603</v>
      </c>
      <c r="C144" s="96" t="s">
        <v>3364</v>
      </c>
      <c r="D144" s="83">
        <v>91040003</v>
      </c>
      <c r="E144" s="83"/>
      <c r="F144" s="83" t="s">
        <v>686</v>
      </c>
      <c r="G144" s="105">
        <v>43301</v>
      </c>
      <c r="H144" s="83" t="s">
        <v>375</v>
      </c>
      <c r="I144" s="93">
        <v>1.78</v>
      </c>
      <c r="J144" s="96" t="s">
        <v>180</v>
      </c>
      <c r="K144" s="97">
        <v>6.2560000000000004E-2</v>
      </c>
      <c r="L144" s="97">
        <v>6.9400000000000003E-2</v>
      </c>
      <c r="M144" s="93">
        <v>19612656.68</v>
      </c>
      <c r="N144" s="95">
        <v>101.26</v>
      </c>
      <c r="O144" s="93">
        <v>72130.704629999993</v>
      </c>
      <c r="P144" s="94">
        <f t="shared" si="4"/>
        <v>1.4140853480908221E-2</v>
      </c>
      <c r="Q144" s="94">
        <f>O144/'סכום נכסי הקרן'!$C$42</f>
        <v>1.0386764599345747E-3</v>
      </c>
    </row>
    <row r="145" spans="2:17" s="140" customFormat="1">
      <c r="B145" s="86" t="s">
        <v>3603</v>
      </c>
      <c r="C145" s="96" t="s">
        <v>3364</v>
      </c>
      <c r="D145" s="83">
        <v>91040006</v>
      </c>
      <c r="E145" s="83"/>
      <c r="F145" s="83" t="s">
        <v>686</v>
      </c>
      <c r="G145" s="105">
        <v>43496</v>
      </c>
      <c r="H145" s="83" t="s">
        <v>375</v>
      </c>
      <c r="I145" s="93">
        <v>1.7799999999999998</v>
      </c>
      <c r="J145" s="96" t="s">
        <v>180</v>
      </c>
      <c r="K145" s="97">
        <v>6.2560000000000004E-2</v>
      </c>
      <c r="L145" s="97">
        <v>6.989999999999999E-2</v>
      </c>
      <c r="M145" s="93">
        <v>8730724.7700000014</v>
      </c>
      <c r="N145" s="95">
        <v>101.18</v>
      </c>
      <c r="O145" s="93">
        <v>32084.16921</v>
      </c>
      <c r="P145" s="94">
        <f t="shared" si="4"/>
        <v>6.2899362786285442E-3</v>
      </c>
      <c r="Q145" s="94">
        <f>O145/'סכום נכסי הקרן'!$C$42</f>
        <v>4.6200950712915116E-4</v>
      </c>
    </row>
    <row r="146" spans="2:17" s="140" customFormat="1">
      <c r="B146" s="86" t="s">
        <v>3603</v>
      </c>
      <c r="C146" s="96" t="s">
        <v>3364</v>
      </c>
      <c r="D146" s="83">
        <v>91040007</v>
      </c>
      <c r="E146" s="83"/>
      <c r="F146" s="83" t="s">
        <v>686</v>
      </c>
      <c r="G146" s="105">
        <v>43496</v>
      </c>
      <c r="H146" s="83" t="s">
        <v>375</v>
      </c>
      <c r="I146" s="93">
        <v>1.78</v>
      </c>
      <c r="J146" s="96" t="s">
        <v>180</v>
      </c>
      <c r="K146" s="97">
        <v>6.2560000000000004E-2</v>
      </c>
      <c r="L146" s="97">
        <v>6.9800000000000001E-2</v>
      </c>
      <c r="M146" s="93">
        <v>1996706.9</v>
      </c>
      <c r="N146" s="95">
        <v>101.21</v>
      </c>
      <c r="O146" s="93">
        <v>7339.7888000000003</v>
      </c>
      <c r="P146" s="94">
        <f t="shared" ref="P146:P205" si="5">O146/$O$10</f>
        <v>1.4389278260071696E-3</v>
      </c>
      <c r="Q146" s="94">
        <f>O146/'סכום נכסי הקרן'!$C$42</f>
        <v>1.0569238005586694E-4</v>
      </c>
    </row>
    <row r="147" spans="2:17" s="140" customFormat="1">
      <c r="B147" s="86" t="s">
        <v>3603</v>
      </c>
      <c r="C147" s="96" t="s">
        <v>3364</v>
      </c>
      <c r="D147" s="83">
        <v>6615</v>
      </c>
      <c r="E147" s="83"/>
      <c r="F147" s="83" t="s">
        <v>686</v>
      </c>
      <c r="G147" s="105">
        <v>43496</v>
      </c>
      <c r="H147" s="83" t="s">
        <v>375</v>
      </c>
      <c r="I147" s="93">
        <v>1.7799999999999994</v>
      </c>
      <c r="J147" s="96" t="s">
        <v>180</v>
      </c>
      <c r="K147" s="97">
        <v>6.2560000000000004E-2</v>
      </c>
      <c r="L147" s="97">
        <v>6.9800000000000001E-2</v>
      </c>
      <c r="M147" s="93">
        <v>1399088.5599999996</v>
      </c>
      <c r="N147" s="95">
        <v>101.21</v>
      </c>
      <c r="O147" s="93">
        <v>5142.9755400000004</v>
      </c>
      <c r="P147" s="94">
        <f t="shared" si="5"/>
        <v>1.008253890490725E-3</v>
      </c>
      <c r="Q147" s="94">
        <f>O147/'סכום נכסי הקרן'!$C$42</f>
        <v>7.4058442307182933E-5</v>
      </c>
    </row>
    <row r="148" spans="2:17" s="140" customFormat="1">
      <c r="B148" s="86" t="s">
        <v>3603</v>
      </c>
      <c r="C148" s="96" t="s">
        <v>3364</v>
      </c>
      <c r="D148" s="83">
        <v>66679</v>
      </c>
      <c r="E148" s="83"/>
      <c r="F148" s="83" t="s">
        <v>686</v>
      </c>
      <c r="G148" s="105">
        <v>43496</v>
      </c>
      <c r="H148" s="83" t="s">
        <v>375</v>
      </c>
      <c r="I148" s="93">
        <v>1.78</v>
      </c>
      <c r="J148" s="96" t="s">
        <v>180</v>
      </c>
      <c r="K148" s="97">
        <v>6.2560000000000004E-2</v>
      </c>
      <c r="L148" s="97">
        <v>6.9800000000000001E-2</v>
      </c>
      <c r="M148" s="93">
        <v>1208835.2599999995</v>
      </c>
      <c r="N148" s="95">
        <v>101.21</v>
      </c>
      <c r="O148" s="93">
        <v>4443.6144699999986</v>
      </c>
      <c r="P148" s="94">
        <f t="shared" si="5"/>
        <v>8.7114775140820114E-4</v>
      </c>
      <c r="Q148" s="94">
        <f>O148/'סכום נכסי הקרן'!$C$42</f>
        <v>6.398769803635079E-5</v>
      </c>
    </row>
    <row r="149" spans="2:17" s="140" customFormat="1">
      <c r="B149" s="86" t="s">
        <v>3603</v>
      </c>
      <c r="C149" s="96" t="s">
        <v>3364</v>
      </c>
      <c r="D149" s="83">
        <v>91050027</v>
      </c>
      <c r="E149" s="83"/>
      <c r="F149" s="83" t="s">
        <v>686</v>
      </c>
      <c r="G149" s="105">
        <v>43496</v>
      </c>
      <c r="H149" s="83" t="s">
        <v>375</v>
      </c>
      <c r="I149" s="93">
        <v>1.7799999999999998</v>
      </c>
      <c r="J149" s="96" t="s">
        <v>180</v>
      </c>
      <c r="K149" s="97">
        <v>6.2560000000000004E-2</v>
      </c>
      <c r="L149" s="97">
        <v>6.5500000000000017E-2</v>
      </c>
      <c r="M149" s="93">
        <v>560066.19000000018</v>
      </c>
      <c r="N149" s="95">
        <v>101.94</v>
      </c>
      <c r="O149" s="93">
        <v>2073.6230500000001</v>
      </c>
      <c r="P149" s="94">
        <f t="shared" si="5"/>
        <v>4.0652312874382116E-4</v>
      </c>
      <c r="Q149" s="94">
        <f>O149/'סכום נכסי הקרן'!$C$42</f>
        <v>2.9860008436919324E-5</v>
      </c>
    </row>
    <row r="150" spans="2:17" s="140" customFormat="1">
      <c r="B150" s="86" t="s">
        <v>3603</v>
      </c>
      <c r="C150" s="96" t="s">
        <v>3364</v>
      </c>
      <c r="D150" s="83">
        <v>91050028</v>
      </c>
      <c r="E150" s="83"/>
      <c r="F150" s="83" t="s">
        <v>686</v>
      </c>
      <c r="G150" s="105">
        <v>43496</v>
      </c>
      <c r="H150" s="83" t="s">
        <v>375</v>
      </c>
      <c r="I150" s="93">
        <v>1.7800000000000002</v>
      </c>
      <c r="J150" s="96" t="s">
        <v>180</v>
      </c>
      <c r="K150" s="97">
        <v>6.2519000000000005E-2</v>
      </c>
      <c r="L150" s="97">
        <v>6.5799999999999997E-2</v>
      </c>
      <c r="M150" s="93">
        <v>1379837.1500000004</v>
      </c>
      <c r="N150" s="95">
        <v>101.78</v>
      </c>
      <c r="O150" s="93">
        <v>5100.7743200000004</v>
      </c>
      <c r="P150" s="94">
        <f t="shared" si="5"/>
        <v>9.9998055846386188E-4</v>
      </c>
      <c r="Q150" s="94">
        <f>O150/'סכום נכסי הקרן'!$C$42</f>
        <v>7.3450748066299426E-5</v>
      </c>
    </row>
    <row r="151" spans="2:17" s="140" customFormat="1">
      <c r="B151" s="86" t="s">
        <v>3603</v>
      </c>
      <c r="C151" s="96" t="s">
        <v>3364</v>
      </c>
      <c r="D151" s="83">
        <v>91050029</v>
      </c>
      <c r="E151" s="83"/>
      <c r="F151" s="83" t="s">
        <v>686</v>
      </c>
      <c r="G151" s="105">
        <v>43552</v>
      </c>
      <c r="H151" s="83" t="s">
        <v>375</v>
      </c>
      <c r="I151" s="93">
        <v>1.8000000000000005</v>
      </c>
      <c r="J151" s="96" t="s">
        <v>180</v>
      </c>
      <c r="K151" s="97">
        <v>6.2244000000000001E-2</v>
      </c>
      <c r="L151" s="97">
        <v>6.9699999999999984E-2</v>
      </c>
      <c r="M151" s="93">
        <v>966338.77</v>
      </c>
      <c r="N151" s="95">
        <v>100.09</v>
      </c>
      <c r="O151" s="93">
        <v>3512.90137</v>
      </c>
      <c r="P151" s="94">
        <f t="shared" si="5"/>
        <v>6.8868623730858683E-4</v>
      </c>
      <c r="Q151" s="94">
        <f>O151/'סכום נכסי הקרן'!$C$42</f>
        <v>5.0585502773160938E-5</v>
      </c>
    </row>
    <row r="152" spans="2:17" s="140" customFormat="1">
      <c r="B152" s="86" t="s">
        <v>3577</v>
      </c>
      <c r="C152" s="96" t="s">
        <v>3364</v>
      </c>
      <c r="D152" s="83">
        <v>2424</v>
      </c>
      <c r="E152" s="83"/>
      <c r="F152" s="83" t="s">
        <v>686</v>
      </c>
      <c r="G152" s="105">
        <v>41305</v>
      </c>
      <c r="H152" s="83" t="s">
        <v>179</v>
      </c>
      <c r="I152" s="93">
        <v>3.7800000000000002</v>
      </c>
      <c r="J152" s="96" t="s">
        <v>181</v>
      </c>
      <c r="K152" s="97">
        <v>7.1500000000000008E-2</v>
      </c>
      <c r="L152" s="97">
        <v>8.9999999999999998E-4</v>
      </c>
      <c r="M152" s="93">
        <v>37774192.590000004</v>
      </c>
      <c r="N152" s="95">
        <v>137.13999999999999</v>
      </c>
      <c r="O152" s="93">
        <v>51803.526939999996</v>
      </c>
      <c r="P152" s="94">
        <f t="shared" si="5"/>
        <v>1.0155814892014064E-2</v>
      </c>
      <c r="Q152" s="94">
        <f>O152/'סכום נכסי הקרן'!$C$42</f>
        <v>7.459667037799263E-4</v>
      </c>
    </row>
    <row r="153" spans="2:17" s="140" customFormat="1">
      <c r="B153" s="86" t="s">
        <v>3604</v>
      </c>
      <c r="C153" s="96" t="s">
        <v>3364</v>
      </c>
      <c r="D153" s="83">
        <v>91102799</v>
      </c>
      <c r="E153" s="83"/>
      <c r="F153" s="83" t="s">
        <v>983</v>
      </c>
      <c r="G153" s="105">
        <v>41339</v>
      </c>
      <c r="H153" s="83" t="s">
        <v>3353</v>
      </c>
      <c r="I153" s="93">
        <v>2.81</v>
      </c>
      <c r="J153" s="96" t="s">
        <v>181</v>
      </c>
      <c r="K153" s="97">
        <v>4.7500000000000001E-2</v>
      </c>
      <c r="L153" s="97">
        <v>4.6000000000000008E-3</v>
      </c>
      <c r="M153" s="93">
        <v>5015226.7000000011</v>
      </c>
      <c r="N153" s="95">
        <v>115.73</v>
      </c>
      <c r="O153" s="93">
        <v>5804.1215999999995</v>
      </c>
      <c r="P153" s="94">
        <f t="shared" si="5"/>
        <v>1.1378681735051087E-3</v>
      </c>
      <c r="Q153" s="94">
        <f>O153/'סכום נכסי הקרן'!$C$42</f>
        <v>8.3578893446861353E-5</v>
      </c>
    </row>
    <row r="154" spans="2:17" s="140" customFormat="1">
      <c r="B154" s="86" t="s">
        <v>3604</v>
      </c>
      <c r="C154" s="96" t="s">
        <v>3364</v>
      </c>
      <c r="D154" s="83">
        <v>91102798</v>
      </c>
      <c r="E154" s="83"/>
      <c r="F154" s="83" t="s">
        <v>983</v>
      </c>
      <c r="G154" s="105">
        <v>41338</v>
      </c>
      <c r="H154" s="83" t="s">
        <v>3353</v>
      </c>
      <c r="I154" s="93">
        <v>2.82</v>
      </c>
      <c r="J154" s="96" t="s">
        <v>181</v>
      </c>
      <c r="K154" s="97">
        <v>4.4999999999999998E-2</v>
      </c>
      <c r="L154" s="97">
        <v>3.7000000000000002E-3</v>
      </c>
      <c r="M154" s="93">
        <v>8530287.3499999996</v>
      </c>
      <c r="N154" s="95">
        <v>115.24</v>
      </c>
      <c r="O154" s="93">
        <v>9830.3031300000002</v>
      </c>
      <c r="P154" s="94">
        <f t="shared" si="5"/>
        <v>1.9271803450042562E-3</v>
      </c>
      <c r="Q154" s="94">
        <f>O154/'סכום נכסי הקרן'!$C$42</f>
        <v>1.4155559005735128E-4</v>
      </c>
    </row>
    <row r="155" spans="2:17" s="140" customFormat="1">
      <c r="B155" s="86" t="s">
        <v>3605</v>
      </c>
      <c r="C155" s="96" t="s">
        <v>3358</v>
      </c>
      <c r="D155" s="83">
        <v>414968</v>
      </c>
      <c r="E155" s="83"/>
      <c r="F155" s="83" t="s">
        <v>686</v>
      </c>
      <c r="G155" s="105">
        <v>42432</v>
      </c>
      <c r="H155" s="83" t="s">
        <v>179</v>
      </c>
      <c r="I155" s="93">
        <v>6.4400000000000022</v>
      </c>
      <c r="J155" s="96" t="s">
        <v>181</v>
      </c>
      <c r="K155" s="97">
        <v>2.5399999999999999E-2</v>
      </c>
      <c r="L155" s="97">
        <v>1.1000000000000001E-2</v>
      </c>
      <c r="M155" s="93">
        <v>20631822.289999999</v>
      </c>
      <c r="N155" s="95">
        <v>111.07</v>
      </c>
      <c r="O155" s="93">
        <v>22915.763709999992</v>
      </c>
      <c r="P155" s="94">
        <f t="shared" si="5"/>
        <v>4.4925175580698288E-3</v>
      </c>
      <c r="Q155" s="94">
        <f>O155/'סכום נכסי הקרן'!$C$42</f>
        <v>3.2998519076022492E-4</v>
      </c>
    </row>
    <row r="156" spans="2:17" s="140" customFormat="1">
      <c r="B156" s="86" t="s">
        <v>3606</v>
      </c>
      <c r="C156" s="96" t="s">
        <v>3364</v>
      </c>
      <c r="D156" s="83">
        <v>90145980</v>
      </c>
      <c r="E156" s="83"/>
      <c r="F156" s="83" t="s">
        <v>983</v>
      </c>
      <c r="G156" s="105">
        <v>42242</v>
      </c>
      <c r="H156" s="83" t="s">
        <v>3353</v>
      </c>
      <c r="I156" s="93">
        <v>5.08</v>
      </c>
      <c r="J156" s="96" t="s">
        <v>181</v>
      </c>
      <c r="K156" s="97">
        <v>2.3599999999999999E-2</v>
      </c>
      <c r="L156" s="97">
        <v>1.8000000000000002E-2</v>
      </c>
      <c r="M156" s="93">
        <v>40620658.520000003</v>
      </c>
      <c r="N156" s="95">
        <v>103.48</v>
      </c>
      <c r="O156" s="93">
        <v>42034.2601</v>
      </c>
      <c r="P156" s="94">
        <f t="shared" si="5"/>
        <v>8.240600397590855E-3</v>
      </c>
      <c r="Q156" s="94">
        <f>O156/'סכום נכסי הקרן'!$C$42</f>
        <v>6.05290031486514E-4</v>
      </c>
    </row>
    <row r="157" spans="2:17" s="140" customFormat="1">
      <c r="B157" s="86" t="s">
        <v>3607</v>
      </c>
      <c r="C157" s="96" t="s">
        <v>3358</v>
      </c>
      <c r="D157" s="83">
        <v>487742</v>
      </c>
      <c r="E157" s="83"/>
      <c r="F157" s="83" t="s">
        <v>686</v>
      </c>
      <c r="G157" s="105">
        <v>43072</v>
      </c>
      <c r="H157" s="83" t="s">
        <v>179</v>
      </c>
      <c r="I157" s="93">
        <v>6.910000000000001</v>
      </c>
      <c r="J157" s="96" t="s">
        <v>181</v>
      </c>
      <c r="K157" s="97">
        <v>0.04</v>
      </c>
      <c r="L157" s="97">
        <v>0.04</v>
      </c>
      <c r="M157" s="93">
        <v>28139141.409999996</v>
      </c>
      <c r="N157" s="95">
        <v>101.79</v>
      </c>
      <c r="O157" s="93">
        <v>28642.830230000003</v>
      </c>
      <c r="P157" s="94">
        <f t="shared" si="5"/>
        <v>5.6152794796420222E-3</v>
      </c>
      <c r="Q157" s="94">
        <f>O157/'סכום נכסי הקרן'!$C$42</f>
        <v>4.124544971300584E-4</v>
      </c>
    </row>
    <row r="158" spans="2:17" s="140" customFormat="1">
      <c r="B158" s="86" t="s">
        <v>3608</v>
      </c>
      <c r="C158" s="96" t="s">
        <v>3364</v>
      </c>
      <c r="D158" s="83">
        <v>90240690</v>
      </c>
      <c r="E158" s="83"/>
      <c r="F158" s="83" t="s">
        <v>686</v>
      </c>
      <c r="G158" s="105">
        <v>42326</v>
      </c>
      <c r="H158" s="83" t="s">
        <v>179</v>
      </c>
      <c r="I158" s="93">
        <v>10.370000000000001</v>
      </c>
      <c r="J158" s="96" t="s">
        <v>181</v>
      </c>
      <c r="K158" s="97">
        <v>3.5499999999999997E-2</v>
      </c>
      <c r="L158" s="97">
        <v>1.8599999999999998E-2</v>
      </c>
      <c r="M158" s="93">
        <v>621262.88</v>
      </c>
      <c r="N158" s="95">
        <v>119.45</v>
      </c>
      <c r="O158" s="93">
        <v>742.09622000000002</v>
      </c>
      <c r="P158" s="94">
        <f t="shared" si="5"/>
        <v>1.4548414533845146E-4</v>
      </c>
      <c r="Q158" s="94">
        <f>O158/'סכום נכסי הקרן'!$C$42</f>
        <v>1.0686127061620933E-5</v>
      </c>
    </row>
    <row r="159" spans="2:17" s="140" customFormat="1">
      <c r="B159" s="86" t="s">
        <v>3608</v>
      </c>
      <c r="C159" s="96" t="s">
        <v>3364</v>
      </c>
      <c r="D159" s="83">
        <v>90240692</v>
      </c>
      <c r="E159" s="83"/>
      <c r="F159" s="83" t="s">
        <v>686</v>
      </c>
      <c r="G159" s="105">
        <v>42606</v>
      </c>
      <c r="H159" s="83" t="s">
        <v>179</v>
      </c>
      <c r="I159" s="93">
        <v>10.229999999999999</v>
      </c>
      <c r="J159" s="96" t="s">
        <v>181</v>
      </c>
      <c r="K159" s="97">
        <v>3.5499999999999997E-2</v>
      </c>
      <c r="L159" s="97">
        <v>2.2400000000000003E-2</v>
      </c>
      <c r="M159" s="93">
        <v>2613204.1999999997</v>
      </c>
      <c r="N159" s="95">
        <v>114.98</v>
      </c>
      <c r="O159" s="93">
        <v>3004.6531199999999</v>
      </c>
      <c r="P159" s="94">
        <f t="shared" si="5"/>
        <v>5.8904678318090833E-4</v>
      </c>
      <c r="Q159" s="94">
        <f>O159/'סכום נכסי הקרן'!$C$42</f>
        <v>4.3266768043119489E-5</v>
      </c>
    </row>
    <row r="160" spans="2:17" s="140" customFormat="1">
      <c r="B160" s="86" t="s">
        <v>3608</v>
      </c>
      <c r="C160" s="96" t="s">
        <v>3364</v>
      </c>
      <c r="D160" s="83">
        <v>90240693</v>
      </c>
      <c r="E160" s="83"/>
      <c r="F160" s="83" t="s">
        <v>686</v>
      </c>
      <c r="G160" s="105">
        <v>42648</v>
      </c>
      <c r="H160" s="83" t="s">
        <v>179</v>
      </c>
      <c r="I160" s="93">
        <v>10.24</v>
      </c>
      <c r="J160" s="96" t="s">
        <v>181</v>
      </c>
      <c r="K160" s="97">
        <v>3.5499999999999997E-2</v>
      </c>
      <c r="L160" s="97">
        <v>2.1899999999999999E-2</v>
      </c>
      <c r="M160" s="93">
        <v>2397106.9</v>
      </c>
      <c r="N160" s="95">
        <v>115.53</v>
      </c>
      <c r="O160" s="93">
        <v>2769.3706099999999</v>
      </c>
      <c r="P160" s="94">
        <f t="shared" si="5"/>
        <v>5.4292085778482463E-4</v>
      </c>
      <c r="Q160" s="94">
        <f>O160/'סכום נכסי הקרן'!$C$42</f>
        <v>3.9878718448638194E-5</v>
      </c>
    </row>
    <row r="161" spans="2:17" s="140" customFormat="1">
      <c r="B161" s="86" t="s">
        <v>3608</v>
      </c>
      <c r="C161" s="96" t="s">
        <v>3364</v>
      </c>
      <c r="D161" s="83">
        <v>90240694</v>
      </c>
      <c r="E161" s="83"/>
      <c r="F161" s="83" t="s">
        <v>686</v>
      </c>
      <c r="G161" s="105">
        <v>42718</v>
      </c>
      <c r="H161" s="83" t="s">
        <v>179</v>
      </c>
      <c r="I161" s="93">
        <v>10.199999999999998</v>
      </c>
      <c r="J161" s="96" t="s">
        <v>181</v>
      </c>
      <c r="K161" s="97">
        <v>3.5499999999999997E-2</v>
      </c>
      <c r="L161" s="97">
        <v>2.3099999999999999E-2</v>
      </c>
      <c r="M161" s="93">
        <v>1674798.38</v>
      </c>
      <c r="N161" s="95">
        <v>114.15</v>
      </c>
      <c r="O161" s="93">
        <v>1911.7769800000001</v>
      </c>
      <c r="P161" s="94">
        <f t="shared" si="5"/>
        <v>3.7479403952903279E-4</v>
      </c>
      <c r="Q161" s="94">
        <f>O161/'סכום נכסי הקרן'!$C$42</f>
        <v>2.7529437788757289E-5</v>
      </c>
    </row>
    <row r="162" spans="2:17" s="140" customFormat="1">
      <c r="B162" s="86" t="s">
        <v>3608</v>
      </c>
      <c r="C162" s="96" t="s">
        <v>3364</v>
      </c>
      <c r="D162" s="83">
        <v>90240695</v>
      </c>
      <c r="E162" s="83"/>
      <c r="F162" s="83" t="s">
        <v>686</v>
      </c>
      <c r="G162" s="105">
        <v>42900</v>
      </c>
      <c r="H162" s="83" t="s">
        <v>179</v>
      </c>
      <c r="I162" s="93">
        <v>9.86</v>
      </c>
      <c r="J162" s="96" t="s">
        <v>181</v>
      </c>
      <c r="K162" s="97">
        <v>3.5499999999999997E-2</v>
      </c>
      <c r="L162" s="97">
        <v>3.2100223247953107E-2</v>
      </c>
      <c r="M162" s="93">
        <v>1983862.36</v>
      </c>
      <c r="N162" s="95">
        <v>104.5</v>
      </c>
      <c r="O162" s="93">
        <v>2073.1298700000002</v>
      </c>
      <c r="P162" s="94">
        <f t="shared" si="5"/>
        <v>4.0642644334256951E-4</v>
      </c>
      <c r="Q162" s="94">
        <f>O162/'סכום נכסי הקרן'!$C$42</f>
        <v>2.9852906683801313E-5</v>
      </c>
    </row>
    <row r="163" spans="2:17" s="140" customFormat="1">
      <c r="B163" s="86" t="s">
        <v>3608</v>
      </c>
      <c r="C163" s="96" t="s">
        <v>3364</v>
      </c>
      <c r="D163" s="83">
        <v>90240696</v>
      </c>
      <c r="E163" s="83"/>
      <c r="F163" s="83" t="s">
        <v>686</v>
      </c>
      <c r="G163" s="105">
        <v>43075</v>
      </c>
      <c r="H163" s="83" t="s">
        <v>179</v>
      </c>
      <c r="I163" s="93">
        <v>9.6999999999999975</v>
      </c>
      <c r="J163" s="96" t="s">
        <v>181</v>
      </c>
      <c r="K163" s="97">
        <v>3.5499999999999997E-2</v>
      </c>
      <c r="L163" s="97">
        <v>3.6599999999999987E-2</v>
      </c>
      <c r="M163" s="93">
        <v>1230997.6200000001</v>
      </c>
      <c r="N163" s="95">
        <v>100.17</v>
      </c>
      <c r="O163" s="93">
        <v>1233.0874800000001</v>
      </c>
      <c r="P163" s="94">
        <f t="shared" si="5"/>
        <v>2.4174045537564507E-4</v>
      </c>
      <c r="Q163" s="94">
        <f>O163/'סכום נכסי הקרן'!$C$42</f>
        <v>1.7756362496192156E-5</v>
      </c>
    </row>
    <row r="164" spans="2:17" s="140" customFormat="1">
      <c r="B164" s="86" t="s">
        <v>3608</v>
      </c>
      <c r="C164" s="96" t="s">
        <v>3364</v>
      </c>
      <c r="D164" s="83">
        <v>90240697</v>
      </c>
      <c r="E164" s="83"/>
      <c r="F164" s="83" t="s">
        <v>686</v>
      </c>
      <c r="G164" s="105">
        <v>43292</v>
      </c>
      <c r="H164" s="83" t="s">
        <v>179</v>
      </c>
      <c r="I164" s="93">
        <v>9.8000096115517756</v>
      </c>
      <c r="J164" s="96" t="s">
        <v>181</v>
      </c>
      <c r="K164" s="97">
        <v>3.5499999999999997E-2</v>
      </c>
      <c r="L164" s="97">
        <v>3.3699999999999994E-2</v>
      </c>
      <c r="M164" s="93">
        <v>3505154.8499999996</v>
      </c>
      <c r="N164" s="95">
        <v>102.99</v>
      </c>
      <c r="O164" s="93">
        <v>3609.94778</v>
      </c>
      <c r="P164" s="94">
        <f t="shared" si="5"/>
        <v>7.0771168661894028E-4</v>
      </c>
      <c r="Q164" s="94">
        <f>O164/'סכום נכסי הקרן'!$C$42</f>
        <v>5.1982963426085652E-5</v>
      </c>
    </row>
    <row r="165" spans="2:17" s="140" customFormat="1">
      <c r="B165" s="86" t="s">
        <v>3609</v>
      </c>
      <c r="C165" s="96" t="s">
        <v>3364</v>
      </c>
      <c r="D165" s="83">
        <v>90240790</v>
      </c>
      <c r="E165" s="83"/>
      <c r="F165" s="83" t="s">
        <v>686</v>
      </c>
      <c r="G165" s="105">
        <v>42326</v>
      </c>
      <c r="H165" s="83" t="s">
        <v>179</v>
      </c>
      <c r="I165" s="93">
        <v>10.219999999999999</v>
      </c>
      <c r="J165" s="96" t="s">
        <v>181</v>
      </c>
      <c r="K165" s="97">
        <v>3.5499999999999997E-2</v>
      </c>
      <c r="L165" s="97">
        <v>2.2499999999999996E-2</v>
      </c>
      <c r="M165" s="93">
        <v>1382810.82</v>
      </c>
      <c r="N165" s="95">
        <v>114.89</v>
      </c>
      <c r="O165" s="93">
        <v>1588.7076100000002</v>
      </c>
      <c r="P165" s="94">
        <f t="shared" si="5"/>
        <v>3.114579519533786E-4</v>
      </c>
      <c r="Q165" s="94">
        <f>O165/'סכום נכסי הקרן'!$C$42</f>
        <v>2.2877264331334441E-5</v>
      </c>
    </row>
    <row r="166" spans="2:17" s="140" customFormat="1">
      <c r="B166" s="86" t="s">
        <v>3609</v>
      </c>
      <c r="C166" s="96" t="s">
        <v>3364</v>
      </c>
      <c r="D166" s="83">
        <v>90240792</v>
      </c>
      <c r="E166" s="83"/>
      <c r="F166" s="83" t="s">
        <v>686</v>
      </c>
      <c r="G166" s="105">
        <v>42606</v>
      </c>
      <c r="H166" s="83" t="s">
        <v>179</v>
      </c>
      <c r="I166" s="93">
        <v>10.120000000000001</v>
      </c>
      <c r="J166" s="96" t="s">
        <v>181</v>
      </c>
      <c r="K166" s="97">
        <v>3.5499999999999997E-2</v>
      </c>
      <c r="L166" s="97">
        <v>2.5300000000000003E-2</v>
      </c>
      <c r="M166" s="93">
        <v>5816486.3099999996</v>
      </c>
      <c r="N166" s="95">
        <v>111.71</v>
      </c>
      <c r="O166" s="93">
        <v>6497.5783600000004</v>
      </c>
      <c r="P166" s="94">
        <f t="shared" si="5"/>
        <v>1.2738168029938451E-3</v>
      </c>
      <c r="Q166" s="94">
        <f>O166/'סכום נכסי הקרן'!$C$42</f>
        <v>9.3564616119185416E-5</v>
      </c>
    </row>
    <row r="167" spans="2:17" s="140" customFormat="1">
      <c r="B167" s="86" t="s">
        <v>3609</v>
      </c>
      <c r="C167" s="96" t="s">
        <v>3364</v>
      </c>
      <c r="D167" s="83">
        <v>90240793</v>
      </c>
      <c r="E167" s="83"/>
      <c r="F167" s="83" t="s">
        <v>686</v>
      </c>
      <c r="G167" s="105">
        <v>42648</v>
      </c>
      <c r="H167" s="83" t="s">
        <v>179</v>
      </c>
      <c r="I167" s="93">
        <v>10.130000000000003</v>
      </c>
      <c r="J167" s="96" t="s">
        <v>181</v>
      </c>
      <c r="K167" s="97">
        <v>3.5499999999999997E-2</v>
      </c>
      <c r="L167" s="97">
        <v>2.5000000000000001E-2</v>
      </c>
      <c r="M167" s="93">
        <v>5335496.1800000006</v>
      </c>
      <c r="N167" s="95">
        <v>112.01</v>
      </c>
      <c r="O167" s="93">
        <v>5976.2723900000001</v>
      </c>
      <c r="P167" s="94">
        <f t="shared" si="5"/>
        <v>1.1716174500510657E-3</v>
      </c>
      <c r="Q167" s="94">
        <f>O167/'סכום נכסי הקרן'!$C$42</f>
        <v>8.6057851250606035E-5</v>
      </c>
    </row>
    <row r="168" spans="2:17" s="140" customFormat="1">
      <c r="B168" s="86" t="s">
        <v>3609</v>
      </c>
      <c r="C168" s="96" t="s">
        <v>3364</v>
      </c>
      <c r="D168" s="83">
        <v>90240794</v>
      </c>
      <c r="E168" s="83"/>
      <c r="F168" s="83" t="s">
        <v>686</v>
      </c>
      <c r="G168" s="105">
        <v>42718</v>
      </c>
      <c r="H168" s="83" t="s">
        <v>179</v>
      </c>
      <c r="I168" s="93">
        <v>10.099999999999998</v>
      </c>
      <c r="J168" s="96" t="s">
        <v>181</v>
      </c>
      <c r="K168" s="97">
        <v>3.5499999999999997E-2</v>
      </c>
      <c r="L168" s="97">
        <v>2.5799999999999993E-2</v>
      </c>
      <c r="M168" s="93">
        <v>3727777.01</v>
      </c>
      <c r="N168" s="95">
        <v>111.12</v>
      </c>
      <c r="O168" s="93">
        <v>4142.2945600000003</v>
      </c>
      <c r="P168" s="94">
        <f t="shared" si="5"/>
        <v>8.1207553354970181E-4</v>
      </c>
      <c r="Q168" s="94">
        <f>O168/'סכום נכסי הקרן'!$C$42</f>
        <v>5.9648715088214813E-5</v>
      </c>
    </row>
    <row r="169" spans="2:17" s="140" customFormat="1">
      <c r="B169" s="86" t="s">
        <v>3609</v>
      </c>
      <c r="C169" s="96" t="s">
        <v>3364</v>
      </c>
      <c r="D169" s="83">
        <v>90240795</v>
      </c>
      <c r="E169" s="83"/>
      <c r="F169" s="83" t="s">
        <v>686</v>
      </c>
      <c r="G169" s="105">
        <v>42900</v>
      </c>
      <c r="H169" s="83" t="s">
        <v>179</v>
      </c>
      <c r="I169" s="93">
        <v>9.7600000000000033</v>
      </c>
      <c r="J169" s="96" t="s">
        <v>181</v>
      </c>
      <c r="K169" s="97">
        <v>3.5499999999999997E-2</v>
      </c>
      <c r="L169" s="97">
        <v>3.4800000000000011E-2</v>
      </c>
      <c r="M169" s="93">
        <v>4415693.45</v>
      </c>
      <c r="N169" s="95">
        <v>101.87</v>
      </c>
      <c r="O169" s="93">
        <v>4498.2529499999991</v>
      </c>
      <c r="P169" s="94">
        <f t="shared" si="5"/>
        <v>8.8185934425985611E-4</v>
      </c>
      <c r="Q169" s="94">
        <f>O169/'סכום נכסי הקרן'!$C$42</f>
        <v>6.4774487840688893E-5</v>
      </c>
    </row>
    <row r="170" spans="2:17" s="140" customFormat="1">
      <c r="B170" s="86" t="s">
        <v>3609</v>
      </c>
      <c r="C170" s="96" t="s">
        <v>3364</v>
      </c>
      <c r="D170" s="83">
        <v>90240796</v>
      </c>
      <c r="E170" s="83"/>
      <c r="F170" s="83" t="s">
        <v>686</v>
      </c>
      <c r="G170" s="105">
        <v>43075</v>
      </c>
      <c r="H170" s="83" t="s">
        <v>179</v>
      </c>
      <c r="I170" s="93">
        <v>9.5900000000000016</v>
      </c>
      <c r="J170" s="96" t="s">
        <v>181</v>
      </c>
      <c r="K170" s="97">
        <v>3.5499999999999997E-2</v>
      </c>
      <c r="L170" s="97">
        <v>3.9699999999999999E-2</v>
      </c>
      <c r="M170" s="93">
        <v>2739962.82</v>
      </c>
      <c r="N170" s="95">
        <v>97.32</v>
      </c>
      <c r="O170" s="93">
        <v>2666.5224600000001</v>
      </c>
      <c r="P170" s="94">
        <f t="shared" si="5"/>
        <v>5.2275800720139119E-4</v>
      </c>
      <c r="Q170" s="94">
        <f>O170/'סכום נכסי הקרן'!$C$42</f>
        <v>3.839771319711886E-5</v>
      </c>
    </row>
    <row r="171" spans="2:17" s="140" customFormat="1">
      <c r="B171" s="86" t="s">
        <v>3609</v>
      </c>
      <c r="C171" s="96" t="s">
        <v>3364</v>
      </c>
      <c r="D171" s="83">
        <v>90240797</v>
      </c>
      <c r="E171" s="83"/>
      <c r="F171" s="83" t="s">
        <v>686</v>
      </c>
      <c r="G171" s="105">
        <v>43292</v>
      </c>
      <c r="H171" s="83" t="s">
        <v>179</v>
      </c>
      <c r="I171" s="93">
        <v>9.67</v>
      </c>
      <c r="J171" s="96" t="s">
        <v>181</v>
      </c>
      <c r="K171" s="97">
        <v>3.5499999999999997E-2</v>
      </c>
      <c r="L171" s="97">
        <v>3.7499999999999999E-2</v>
      </c>
      <c r="M171" s="93">
        <v>7801796.0300000003</v>
      </c>
      <c r="N171" s="95">
        <v>99.4</v>
      </c>
      <c r="O171" s="93">
        <v>7754.9603999999999</v>
      </c>
      <c r="P171" s="94">
        <f t="shared" si="5"/>
        <v>1.5203200818453646E-3</v>
      </c>
      <c r="Q171" s="94">
        <f>O171/'סכום נכסי הקרן'!$C$42</f>
        <v>1.1167081836401039E-4</v>
      </c>
    </row>
    <row r="172" spans="2:17" s="140" customFormat="1">
      <c r="B172" s="86" t="s">
        <v>3610</v>
      </c>
      <c r="C172" s="96" t="s">
        <v>3358</v>
      </c>
      <c r="D172" s="83">
        <v>482154</v>
      </c>
      <c r="E172" s="83"/>
      <c r="F172" s="83" t="s">
        <v>983</v>
      </c>
      <c r="G172" s="105">
        <v>42978</v>
      </c>
      <c r="H172" s="83" t="s">
        <v>3353</v>
      </c>
      <c r="I172" s="93">
        <v>3.2500000000000009</v>
      </c>
      <c r="J172" s="96" t="s">
        <v>181</v>
      </c>
      <c r="K172" s="97">
        <v>2.4500000000000001E-2</v>
      </c>
      <c r="L172" s="97">
        <v>2.5000000000000012E-2</v>
      </c>
      <c r="M172" s="93">
        <v>4516993.42</v>
      </c>
      <c r="N172" s="95">
        <v>100.08</v>
      </c>
      <c r="O172" s="93">
        <v>4520.6096699999989</v>
      </c>
      <c r="P172" s="94">
        <f t="shared" si="5"/>
        <v>8.8624226417524253E-4</v>
      </c>
      <c r="Q172" s="94">
        <f>O172/'סכום נכסי הקרן'!$C$42</f>
        <v>6.5096422846099743E-5</v>
      </c>
    </row>
    <row r="173" spans="2:17" s="140" customFormat="1">
      <c r="B173" s="86" t="s">
        <v>3610</v>
      </c>
      <c r="C173" s="96" t="s">
        <v>3358</v>
      </c>
      <c r="D173" s="83">
        <v>482153</v>
      </c>
      <c r="E173" s="83"/>
      <c r="F173" s="83" t="s">
        <v>983</v>
      </c>
      <c r="G173" s="105">
        <v>42978</v>
      </c>
      <c r="H173" s="83" t="s">
        <v>3353</v>
      </c>
      <c r="I173" s="93">
        <v>3.2199999999999998</v>
      </c>
      <c r="J173" s="96" t="s">
        <v>181</v>
      </c>
      <c r="K173" s="97">
        <v>2.76E-2</v>
      </c>
      <c r="L173" s="97">
        <v>3.1700000000000006E-2</v>
      </c>
      <c r="M173" s="93">
        <v>10539651.380000001</v>
      </c>
      <c r="N173" s="95">
        <v>99</v>
      </c>
      <c r="O173" s="93">
        <v>10434.254949999999</v>
      </c>
      <c r="P173" s="94">
        <f t="shared" si="5"/>
        <v>2.045581991570118E-3</v>
      </c>
      <c r="Q173" s="94">
        <f>O173/'סכום נכסי הקרן'!$C$42</f>
        <v>1.5025244865018604E-4</v>
      </c>
    </row>
    <row r="174" spans="2:17" s="140" customFormat="1">
      <c r="B174" s="86" t="s">
        <v>3599</v>
      </c>
      <c r="C174" s="96" t="s">
        <v>3364</v>
      </c>
      <c r="D174" s="83">
        <v>90839511</v>
      </c>
      <c r="E174" s="83"/>
      <c r="F174" s="83" t="s">
        <v>686</v>
      </c>
      <c r="G174" s="105">
        <v>41816</v>
      </c>
      <c r="H174" s="83" t="s">
        <v>179</v>
      </c>
      <c r="I174" s="93">
        <v>7.5400000000000009</v>
      </c>
      <c r="J174" s="96" t="s">
        <v>181</v>
      </c>
      <c r="K174" s="97">
        <v>4.4999999999999998E-2</v>
      </c>
      <c r="L174" s="97">
        <v>1.66E-2</v>
      </c>
      <c r="M174" s="93">
        <v>5253800.51</v>
      </c>
      <c r="N174" s="95">
        <v>122.9</v>
      </c>
      <c r="O174" s="93">
        <v>6456.9206999999997</v>
      </c>
      <c r="P174" s="94">
        <f t="shared" ref="P174:P190" si="6">O174/$O$10</f>
        <v>1.2658460779623102E-3</v>
      </c>
      <c r="Q174" s="94">
        <f>O174/'סכום נכסי הקרן'!$C$42</f>
        <v>9.2979149020608643E-5</v>
      </c>
    </row>
    <row r="175" spans="2:17" s="140" customFormat="1">
      <c r="B175" s="86" t="s">
        <v>3599</v>
      </c>
      <c r="C175" s="96" t="s">
        <v>3364</v>
      </c>
      <c r="D175" s="83">
        <v>90839541</v>
      </c>
      <c r="E175" s="83"/>
      <c r="F175" s="83" t="s">
        <v>686</v>
      </c>
      <c r="G175" s="105">
        <v>42625</v>
      </c>
      <c r="H175" s="83" t="s">
        <v>179</v>
      </c>
      <c r="I175" s="93">
        <v>7.2899999999999974</v>
      </c>
      <c r="J175" s="96" t="s">
        <v>181</v>
      </c>
      <c r="K175" s="97">
        <v>4.4999999999999998E-2</v>
      </c>
      <c r="L175" s="97">
        <v>2.8299999999999988E-2</v>
      </c>
      <c r="M175" s="93">
        <v>1462965.63</v>
      </c>
      <c r="N175" s="95">
        <v>113.42</v>
      </c>
      <c r="O175" s="93">
        <v>1659.2956700000004</v>
      </c>
      <c r="P175" s="94">
        <f t="shared" si="6"/>
        <v>3.2529637789253696E-4</v>
      </c>
      <c r="Q175" s="94">
        <f>O175/'סכום נכסי הקרן'!$C$42</f>
        <v>2.3893726830218112E-5</v>
      </c>
    </row>
    <row r="176" spans="2:17" s="140" customFormat="1">
      <c r="B176" s="86" t="s">
        <v>3599</v>
      </c>
      <c r="C176" s="96" t="s">
        <v>3364</v>
      </c>
      <c r="D176" s="83">
        <v>90839542</v>
      </c>
      <c r="E176" s="83"/>
      <c r="F176" s="83" t="s">
        <v>686</v>
      </c>
      <c r="G176" s="105">
        <v>42716</v>
      </c>
      <c r="H176" s="83" t="s">
        <v>179</v>
      </c>
      <c r="I176" s="93">
        <v>7.35</v>
      </c>
      <c r="J176" s="96" t="s">
        <v>181</v>
      </c>
      <c r="K176" s="97">
        <v>4.4999999999999998E-2</v>
      </c>
      <c r="L176" s="97">
        <v>2.5599999999999998E-2</v>
      </c>
      <c r="M176" s="93">
        <v>1106819.3900000001</v>
      </c>
      <c r="N176" s="95">
        <v>115.9</v>
      </c>
      <c r="O176" s="93">
        <v>1282.8036500000001</v>
      </c>
      <c r="P176" s="94">
        <f t="shared" si="6"/>
        <v>2.5148705468045103E-4</v>
      </c>
      <c r="Q176" s="94">
        <f>O176/'סכום נכסי הקרן'!$C$42</f>
        <v>1.8472271424601933E-5</v>
      </c>
    </row>
    <row r="177" spans="2:17" s="140" customFormat="1">
      <c r="B177" s="86" t="s">
        <v>3599</v>
      </c>
      <c r="C177" s="96" t="s">
        <v>3364</v>
      </c>
      <c r="D177" s="83">
        <v>90839544</v>
      </c>
      <c r="E177" s="83"/>
      <c r="F177" s="83" t="s">
        <v>686</v>
      </c>
      <c r="G177" s="105">
        <v>42803</v>
      </c>
      <c r="H177" s="83" t="s">
        <v>179</v>
      </c>
      <c r="I177" s="93">
        <v>7.2199999999999989</v>
      </c>
      <c r="J177" s="96" t="s">
        <v>181</v>
      </c>
      <c r="K177" s="97">
        <v>4.4999999999999998E-2</v>
      </c>
      <c r="L177" s="97">
        <v>3.1499999999999993E-2</v>
      </c>
      <c r="M177" s="93">
        <v>7093321.790000001</v>
      </c>
      <c r="N177" s="95">
        <v>111.76</v>
      </c>
      <c r="O177" s="93">
        <v>7927.4966700000004</v>
      </c>
      <c r="P177" s="94">
        <f t="shared" si="6"/>
        <v>1.5541449297617634E-3</v>
      </c>
      <c r="Q177" s="94">
        <f>O177/'סכום נכסי הקרן'!$C$42</f>
        <v>1.1415532704936408E-4</v>
      </c>
    </row>
    <row r="178" spans="2:17" s="140" customFormat="1">
      <c r="B178" s="86" t="s">
        <v>3599</v>
      </c>
      <c r="C178" s="96" t="s">
        <v>3364</v>
      </c>
      <c r="D178" s="83">
        <v>90839545</v>
      </c>
      <c r="E178" s="83"/>
      <c r="F178" s="83" t="s">
        <v>686</v>
      </c>
      <c r="G178" s="105">
        <v>42898</v>
      </c>
      <c r="H178" s="83" t="s">
        <v>179</v>
      </c>
      <c r="I178" s="93">
        <v>7.0799999999999983</v>
      </c>
      <c r="J178" s="96" t="s">
        <v>181</v>
      </c>
      <c r="K178" s="97">
        <v>4.4999999999999998E-2</v>
      </c>
      <c r="L178" s="97">
        <v>3.7899999999999982E-2</v>
      </c>
      <c r="M178" s="93">
        <v>1334073.5500000003</v>
      </c>
      <c r="N178" s="95">
        <v>106.45</v>
      </c>
      <c r="O178" s="93">
        <v>1420.1212700000005</v>
      </c>
      <c r="P178" s="94">
        <f t="shared" si="6"/>
        <v>2.7840746748838898E-4</v>
      </c>
      <c r="Q178" s="94">
        <f>O178/'סכום נכסי הקרן'!$C$42</f>
        <v>2.0449634326570877E-5</v>
      </c>
    </row>
    <row r="179" spans="2:17" s="140" customFormat="1">
      <c r="B179" s="86" t="s">
        <v>3599</v>
      </c>
      <c r="C179" s="96" t="s">
        <v>3364</v>
      </c>
      <c r="D179" s="83">
        <v>90839546</v>
      </c>
      <c r="E179" s="83"/>
      <c r="F179" s="83" t="s">
        <v>686</v>
      </c>
      <c r="G179" s="105">
        <v>42989</v>
      </c>
      <c r="H179" s="83" t="s">
        <v>179</v>
      </c>
      <c r="I179" s="93">
        <v>7.0300000000000011</v>
      </c>
      <c r="J179" s="96" t="s">
        <v>181</v>
      </c>
      <c r="K179" s="97">
        <v>4.4999999999999998E-2</v>
      </c>
      <c r="L179" s="97">
        <v>4.0399999999999998E-2</v>
      </c>
      <c r="M179" s="93">
        <v>1681100.6200000003</v>
      </c>
      <c r="N179" s="95">
        <v>105.06</v>
      </c>
      <c r="O179" s="93">
        <v>1766.1643999999999</v>
      </c>
      <c r="P179" s="94">
        <f t="shared" si="6"/>
        <v>3.4624744249633682E-4</v>
      </c>
      <c r="Q179" s="94">
        <f>O179/'סכום נכסי הקרן'!$C$42</f>
        <v>2.543262811675755E-5</v>
      </c>
    </row>
    <row r="180" spans="2:17" s="140" customFormat="1">
      <c r="B180" s="86" t="s">
        <v>3599</v>
      </c>
      <c r="C180" s="96" t="s">
        <v>3364</v>
      </c>
      <c r="D180" s="83">
        <v>90839547</v>
      </c>
      <c r="E180" s="83"/>
      <c r="F180" s="83" t="s">
        <v>686</v>
      </c>
      <c r="G180" s="105">
        <v>43080</v>
      </c>
      <c r="H180" s="83" t="s">
        <v>179</v>
      </c>
      <c r="I180" s="93">
        <v>6.8900000000000006</v>
      </c>
      <c r="J180" s="96" t="s">
        <v>181</v>
      </c>
      <c r="K180" s="97">
        <v>4.4999999999999998E-2</v>
      </c>
      <c r="L180" s="97">
        <v>4.7000000000000014E-2</v>
      </c>
      <c r="M180" s="93">
        <v>520863.05</v>
      </c>
      <c r="N180" s="95">
        <v>99.82</v>
      </c>
      <c r="O180" s="93">
        <v>519.92547000000002</v>
      </c>
      <c r="P180" s="94">
        <f t="shared" si="6"/>
        <v>1.0192871302139592E-4</v>
      </c>
      <c r="Q180" s="94">
        <f>O180/'סכום נכסי הקרן'!$C$42</f>
        <v>7.4868857774170882E-6</v>
      </c>
    </row>
    <row r="181" spans="2:17" s="140" customFormat="1">
      <c r="B181" s="86" t="s">
        <v>3599</v>
      </c>
      <c r="C181" s="96" t="s">
        <v>3364</v>
      </c>
      <c r="D181" s="83">
        <v>90839548</v>
      </c>
      <c r="E181" s="83"/>
      <c r="F181" s="83" t="s">
        <v>686</v>
      </c>
      <c r="G181" s="105">
        <v>43171</v>
      </c>
      <c r="H181" s="83" t="s">
        <v>179</v>
      </c>
      <c r="I181" s="93">
        <v>6.87</v>
      </c>
      <c r="J181" s="96" t="s">
        <v>181</v>
      </c>
      <c r="K181" s="97">
        <v>4.4999999999999998E-2</v>
      </c>
      <c r="L181" s="97">
        <v>4.7699999999999985E-2</v>
      </c>
      <c r="M181" s="93">
        <v>553354.94999999995</v>
      </c>
      <c r="N181" s="95">
        <v>100.04</v>
      </c>
      <c r="O181" s="93">
        <v>553.57633999999996</v>
      </c>
      <c r="P181" s="94">
        <f t="shared" si="6"/>
        <v>1.0852579292815697E-4</v>
      </c>
      <c r="Q181" s="94">
        <f>O181/'סכום נכסי הקרן'!$C$42</f>
        <v>7.9714556524045763E-6</v>
      </c>
    </row>
    <row r="182" spans="2:17" s="140" customFormat="1">
      <c r="B182" s="86" t="s">
        <v>3599</v>
      </c>
      <c r="C182" s="96" t="s">
        <v>3364</v>
      </c>
      <c r="D182" s="83">
        <v>90839550</v>
      </c>
      <c r="E182" s="83"/>
      <c r="F182" s="83" t="s">
        <v>686</v>
      </c>
      <c r="G182" s="105">
        <v>43341</v>
      </c>
      <c r="H182" s="83" t="s">
        <v>179</v>
      </c>
      <c r="I182" s="93">
        <v>6.9599999999999991</v>
      </c>
      <c r="J182" s="96" t="s">
        <v>181</v>
      </c>
      <c r="K182" s="97">
        <v>4.4999999999999998E-2</v>
      </c>
      <c r="L182" s="97">
        <v>4.41E-2</v>
      </c>
      <c r="M182" s="93">
        <v>976361.48</v>
      </c>
      <c r="N182" s="95">
        <v>101.19</v>
      </c>
      <c r="O182" s="93">
        <v>987.98019999999997</v>
      </c>
      <c r="P182" s="94">
        <f t="shared" si="6"/>
        <v>1.9368843437622191E-4</v>
      </c>
      <c r="Q182" s="94">
        <f>O182/'סכום נכסי הקרן'!$C$42</f>
        <v>1.4226836988289284E-5</v>
      </c>
    </row>
    <row r="183" spans="2:17" s="140" customFormat="1">
      <c r="B183" s="86" t="s">
        <v>3599</v>
      </c>
      <c r="C183" s="96" t="s">
        <v>3364</v>
      </c>
      <c r="D183" s="83">
        <v>90839512</v>
      </c>
      <c r="E183" s="83"/>
      <c r="F183" s="83" t="s">
        <v>686</v>
      </c>
      <c r="G183" s="105">
        <v>41893</v>
      </c>
      <c r="H183" s="83" t="s">
        <v>179</v>
      </c>
      <c r="I183" s="93">
        <v>7.5599999999999987</v>
      </c>
      <c r="J183" s="96" t="s">
        <v>181</v>
      </c>
      <c r="K183" s="97">
        <v>4.4999999999999998E-2</v>
      </c>
      <c r="L183" s="97">
        <v>1.5900000000000001E-2</v>
      </c>
      <c r="M183" s="93">
        <v>1030739.1199999999</v>
      </c>
      <c r="N183" s="95">
        <v>123.36</v>
      </c>
      <c r="O183" s="93">
        <v>1271.5197900000001</v>
      </c>
      <c r="P183" s="94">
        <f t="shared" si="6"/>
        <v>2.4927491199062745E-4</v>
      </c>
      <c r="Q183" s="94">
        <f>O183/'סכום נכסי הקרן'!$C$42</f>
        <v>1.8309784730214051E-5</v>
      </c>
    </row>
    <row r="184" spans="2:17" s="140" customFormat="1">
      <c r="B184" s="86" t="s">
        <v>3600</v>
      </c>
      <c r="C184" s="96" t="s">
        <v>3364</v>
      </c>
      <c r="D184" s="83">
        <v>90839513</v>
      </c>
      <c r="E184" s="83"/>
      <c r="F184" s="83" t="s">
        <v>686</v>
      </c>
      <c r="G184" s="105">
        <v>42151</v>
      </c>
      <c r="H184" s="83" t="s">
        <v>179</v>
      </c>
      <c r="I184" s="93">
        <v>7.53</v>
      </c>
      <c r="J184" s="96" t="s">
        <v>181</v>
      </c>
      <c r="K184" s="97">
        <v>4.4999999999999998E-2</v>
      </c>
      <c r="L184" s="97">
        <v>1.7299999999999996E-2</v>
      </c>
      <c r="M184" s="93">
        <v>3774754.95</v>
      </c>
      <c r="N184" s="95">
        <v>122.92</v>
      </c>
      <c r="O184" s="93">
        <v>4639.9287599999998</v>
      </c>
      <c r="P184" s="94">
        <f t="shared" si="6"/>
        <v>9.0963415779142607E-4</v>
      </c>
      <c r="Q184" s="94">
        <f>O184/'סכום נכסי הקרן'!$C$42</f>
        <v>6.6814608335060997E-5</v>
      </c>
    </row>
    <row r="185" spans="2:17" s="140" customFormat="1">
      <c r="B185" s="86" t="s">
        <v>3600</v>
      </c>
      <c r="C185" s="96" t="s">
        <v>3364</v>
      </c>
      <c r="D185" s="83">
        <v>90839515</v>
      </c>
      <c r="E185" s="83"/>
      <c r="F185" s="83" t="s">
        <v>686</v>
      </c>
      <c r="G185" s="105">
        <v>42166</v>
      </c>
      <c r="H185" s="83" t="s">
        <v>179</v>
      </c>
      <c r="I185" s="93">
        <v>7.5399999999999983</v>
      </c>
      <c r="J185" s="96" t="s">
        <v>181</v>
      </c>
      <c r="K185" s="97">
        <v>4.4999999999999998E-2</v>
      </c>
      <c r="L185" s="97">
        <v>1.6699999999999996E-2</v>
      </c>
      <c r="M185" s="93">
        <v>3551629.43</v>
      </c>
      <c r="N185" s="95">
        <v>123.47</v>
      </c>
      <c r="O185" s="93">
        <v>4385.196820000001</v>
      </c>
      <c r="P185" s="94">
        <f t="shared" si="6"/>
        <v>8.5969527172446091E-4</v>
      </c>
      <c r="Q185" s="94">
        <f>O185/'סכום נכסי הקרן'!$C$42</f>
        <v>6.3146488481960022E-5</v>
      </c>
    </row>
    <row r="186" spans="2:17" s="140" customFormat="1">
      <c r="B186" s="86" t="s">
        <v>3600</v>
      </c>
      <c r="C186" s="96" t="s">
        <v>3364</v>
      </c>
      <c r="D186" s="83">
        <v>90839516</v>
      </c>
      <c r="E186" s="83"/>
      <c r="F186" s="83" t="s">
        <v>686</v>
      </c>
      <c r="G186" s="105">
        <v>42257</v>
      </c>
      <c r="H186" s="83" t="s">
        <v>179</v>
      </c>
      <c r="I186" s="93">
        <v>7.5400000000000009</v>
      </c>
      <c r="J186" s="96" t="s">
        <v>181</v>
      </c>
      <c r="K186" s="97">
        <v>4.4999999999999998E-2</v>
      </c>
      <c r="L186" s="97">
        <v>1.6900000000000002E-2</v>
      </c>
      <c r="M186" s="93">
        <v>1887351.7500000007</v>
      </c>
      <c r="N186" s="95">
        <v>122.45</v>
      </c>
      <c r="O186" s="93">
        <v>2311.0622599999997</v>
      </c>
      <c r="P186" s="94">
        <f t="shared" si="6"/>
        <v>4.5307186407720826E-4</v>
      </c>
      <c r="Q186" s="94">
        <f>O186/'סכום נכסי הקרן'!$C$42</f>
        <v>3.3279114341367793E-5</v>
      </c>
    </row>
    <row r="187" spans="2:17" s="140" customFormat="1">
      <c r="B187" s="86" t="s">
        <v>3599</v>
      </c>
      <c r="C187" s="96" t="s">
        <v>3364</v>
      </c>
      <c r="D187" s="83">
        <v>90839517</v>
      </c>
      <c r="E187" s="83"/>
      <c r="F187" s="83" t="s">
        <v>686</v>
      </c>
      <c r="G187" s="105">
        <v>42348</v>
      </c>
      <c r="H187" s="83" t="s">
        <v>179</v>
      </c>
      <c r="I187" s="93">
        <v>7.5200000000000005</v>
      </c>
      <c r="J187" s="96" t="s">
        <v>181</v>
      </c>
      <c r="K187" s="97">
        <v>4.4999999999999998E-2</v>
      </c>
      <c r="L187" s="97">
        <v>1.78E-2</v>
      </c>
      <c r="M187" s="93">
        <v>3268303.3999999994</v>
      </c>
      <c r="N187" s="95">
        <v>122.31</v>
      </c>
      <c r="O187" s="93">
        <v>3997.4620299999997</v>
      </c>
      <c r="P187" s="94">
        <f t="shared" si="6"/>
        <v>7.8368186130561499E-4</v>
      </c>
      <c r="Q187" s="94">
        <f>O187/'סכום נכסי הקרן'!$C$42</f>
        <v>5.7563138074716439E-5</v>
      </c>
    </row>
    <row r="188" spans="2:17" s="140" customFormat="1">
      <c r="B188" s="86" t="s">
        <v>3599</v>
      </c>
      <c r="C188" s="96" t="s">
        <v>3364</v>
      </c>
      <c r="D188" s="83">
        <v>90839518</v>
      </c>
      <c r="E188" s="83"/>
      <c r="F188" s="83" t="s">
        <v>686</v>
      </c>
      <c r="G188" s="105">
        <v>42439</v>
      </c>
      <c r="H188" s="83" t="s">
        <v>179</v>
      </c>
      <c r="I188" s="93">
        <v>7.49</v>
      </c>
      <c r="J188" s="96" t="s">
        <v>181</v>
      </c>
      <c r="K188" s="97">
        <v>4.4999999999999998E-2</v>
      </c>
      <c r="L188" s="97">
        <v>1.8799999999999994E-2</v>
      </c>
      <c r="M188" s="93">
        <v>3881716.03</v>
      </c>
      <c r="N188" s="95">
        <v>122.63</v>
      </c>
      <c r="O188" s="93">
        <v>4760.1485200000006</v>
      </c>
      <c r="P188" s="94">
        <f t="shared" si="6"/>
        <v>9.3320262312654651E-4</v>
      </c>
      <c r="Q188" s="94">
        <f>O188/'סכום נכסי הקרן'!$C$42</f>
        <v>6.8545763401014009E-5</v>
      </c>
    </row>
    <row r="189" spans="2:17" s="140" customFormat="1">
      <c r="B189" s="86" t="s">
        <v>3599</v>
      </c>
      <c r="C189" s="96" t="s">
        <v>3364</v>
      </c>
      <c r="D189" s="83">
        <v>90839519</v>
      </c>
      <c r="E189" s="83"/>
      <c r="F189" s="83" t="s">
        <v>686</v>
      </c>
      <c r="G189" s="105">
        <v>42549</v>
      </c>
      <c r="H189" s="83" t="s">
        <v>179</v>
      </c>
      <c r="I189" s="93">
        <v>7.38</v>
      </c>
      <c r="J189" s="96" t="s">
        <v>181</v>
      </c>
      <c r="K189" s="97">
        <v>4.4999999999999998E-2</v>
      </c>
      <c r="L189" s="97">
        <v>2.3900000000000001E-2</v>
      </c>
      <c r="M189" s="93">
        <v>2730353.74</v>
      </c>
      <c r="N189" s="95">
        <v>117.85</v>
      </c>
      <c r="O189" s="93">
        <v>3217.72183</v>
      </c>
      <c r="P189" s="94">
        <f t="shared" si="6"/>
        <v>6.3081780739218424E-4</v>
      </c>
      <c r="Q189" s="94">
        <f>O189/'סכום נכסי הקרן'!$C$42</f>
        <v>4.6334940668922192E-5</v>
      </c>
    </row>
    <row r="190" spans="2:17" s="140" customFormat="1">
      <c r="B190" s="86" t="s">
        <v>3599</v>
      </c>
      <c r="C190" s="96" t="s">
        <v>3364</v>
      </c>
      <c r="D190" s="83">
        <v>90839520</v>
      </c>
      <c r="E190" s="83"/>
      <c r="F190" s="83" t="s">
        <v>686</v>
      </c>
      <c r="G190" s="105">
        <v>42604</v>
      </c>
      <c r="H190" s="83" t="s">
        <v>179</v>
      </c>
      <c r="I190" s="93">
        <v>7.2900000000000018</v>
      </c>
      <c r="J190" s="96" t="s">
        <v>181</v>
      </c>
      <c r="K190" s="97">
        <v>4.4999999999999998E-2</v>
      </c>
      <c r="L190" s="97">
        <v>2.8299999999999995E-2</v>
      </c>
      <c r="M190" s="93">
        <v>3570412.69</v>
      </c>
      <c r="N190" s="95">
        <v>113.44</v>
      </c>
      <c r="O190" s="93">
        <v>4050.27621</v>
      </c>
      <c r="P190" s="94">
        <f t="shared" si="6"/>
        <v>7.9403580952954096E-4</v>
      </c>
      <c r="Q190" s="94">
        <f>O190/'סכום נכסי הקרן'!$C$42</f>
        <v>5.8323658102881147E-5</v>
      </c>
    </row>
    <row r="191" spans="2:17" s="140" customFormat="1">
      <c r="B191" s="86" t="s">
        <v>3645</v>
      </c>
      <c r="C191" s="96" t="s">
        <v>3364</v>
      </c>
      <c r="D191" s="83">
        <v>84666732</v>
      </c>
      <c r="E191" s="83"/>
      <c r="F191" s="83" t="s">
        <v>686</v>
      </c>
      <c r="G191" s="105">
        <v>43552</v>
      </c>
      <c r="H191" s="83" t="s">
        <v>179</v>
      </c>
      <c r="I191" s="93">
        <v>6.919999999999999</v>
      </c>
      <c r="J191" s="96" t="s">
        <v>181</v>
      </c>
      <c r="K191" s="97">
        <v>3.5499999999999997E-2</v>
      </c>
      <c r="L191" s="97">
        <v>3.6999999999999998E-2</v>
      </c>
      <c r="M191" s="93">
        <v>60451916.750000007</v>
      </c>
      <c r="N191" s="95">
        <v>99.57</v>
      </c>
      <c r="O191" s="93">
        <v>60191.971500000007</v>
      </c>
      <c r="P191" s="94">
        <f t="shared" si="5"/>
        <v>1.1800326283718207E-2</v>
      </c>
      <c r="Q191" s="94">
        <f>O191/'סכום נכסי הקרן'!$C$42</f>
        <v>8.6675964410446132E-4</v>
      </c>
    </row>
    <row r="192" spans="2:17" s="140" customFormat="1">
      <c r="B192" s="86" t="s">
        <v>3611</v>
      </c>
      <c r="C192" s="96" t="s">
        <v>3364</v>
      </c>
      <c r="D192" s="83">
        <v>90310006</v>
      </c>
      <c r="E192" s="83"/>
      <c r="F192" s="83" t="s">
        <v>686</v>
      </c>
      <c r="G192" s="105">
        <v>43496</v>
      </c>
      <c r="H192" s="83" t="s">
        <v>179</v>
      </c>
      <c r="I192" s="93">
        <v>9.5200000000000031</v>
      </c>
      <c r="J192" s="96" t="s">
        <v>181</v>
      </c>
      <c r="K192" s="97">
        <v>3.2190999999999997E-2</v>
      </c>
      <c r="L192" s="97">
        <v>2.4900000000000005E-2</v>
      </c>
      <c r="M192" s="93">
        <v>15783811.93</v>
      </c>
      <c r="N192" s="95">
        <v>105.85</v>
      </c>
      <c r="O192" s="93">
        <v>16707.164639999995</v>
      </c>
      <c r="P192" s="94">
        <f>O192/$O$10</f>
        <v>3.2753536578844136E-3</v>
      </c>
      <c r="Q192" s="94">
        <f>O192/'סכום נכסי הקרן'!$C$42</f>
        <v>2.4058185363410193E-4</v>
      </c>
    </row>
    <row r="193" spans="2:17" s="140" customFormat="1">
      <c r="B193" s="86" t="s">
        <v>3611</v>
      </c>
      <c r="C193" s="96" t="s">
        <v>3364</v>
      </c>
      <c r="D193" s="83">
        <v>90310007</v>
      </c>
      <c r="E193" s="83"/>
      <c r="F193" s="83" t="s">
        <v>686</v>
      </c>
      <c r="G193" s="105">
        <v>43541</v>
      </c>
      <c r="H193" s="83" t="s">
        <v>179</v>
      </c>
      <c r="I193" s="93">
        <v>9.4999999999999982</v>
      </c>
      <c r="J193" s="96" t="s">
        <v>181</v>
      </c>
      <c r="K193" s="97">
        <v>2.9270999999999998E-2</v>
      </c>
      <c r="L193" s="97">
        <v>2.7899999999999991E-2</v>
      </c>
      <c r="M193" s="93">
        <v>1357537.0299999998</v>
      </c>
      <c r="N193" s="95">
        <v>100.19</v>
      </c>
      <c r="O193" s="93">
        <v>1360.1163200000001</v>
      </c>
      <c r="P193" s="94">
        <f>O193/$O$10</f>
        <v>2.6664380580739217E-4</v>
      </c>
      <c r="Q193" s="94">
        <f>O193/'סכום נכסי הקרן'!$C$42</f>
        <v>1.9585567777321757E-5</v>
      </c>
    </row>
    <row r="194" spans="2:17" s="140" customFormat="1">
      <c r="B194" s="86" t="s">
        <v>3611</v>
      </c>
      <c r="C194" s="96" t="s">
        <v>3364</v>
      </c>
      <c r="D194" s="83">
        <v>90320002</v>
      </c>
      <c r="E194" s="83"/>
      <c r="F194" s="83" t="s">
        <v>686</v>
      </c>
      <c r="G194" s="105">
        <v>43227</v>
      </c>
      <c r="H194" s="83" t="s">
        <v>179</v>
      </c>
      <c r="I194" s="93">
        <v>0.1</v>
      </c>
      <c r="J194" s="96" t="s">
        <v>181</v>
      </c>
      <c r="K194" s="97">
        <v>2.75E-2</v>
      </c>
      <c r="L194" s="97">
        <v>2.7899369402760488E-2</v>
      </c>
      <c r="M194" s="93">
        <v>76782.540000000008</v>
      </c>
      <c r="N194" s="95">
        <v>100.18</v>
      </c>
      <c r="O194" s="93">
        <v>76.920729999999992</v>
      </c>
      <c r="P194" s="94">
        <f t="shared" si="5"/>
        <v>1.5079913306740442E-5</v>
      </c>
      <c r="Q194" s="94">
        <f>O194/'סכום נכסי הקרן'!$C$42</f>
        <v>1.1076524476201172E-6</v>
      </c>
    </row>
    <row r="195" spans="2:17" s="140" customFormat="1">
      <c r="B195" s="86" t="s">
        <v>3611</v>
      </c>
      <c r="C195" s="96" t="s">
        <v>3364</v>
      </c>
      <c r="D195" s="83">
        <v>90320003</v>
      </c>
      <c r="E195" s="83"/>
      <c r="F195" s="83" t="s">
        <v>686</v>
      </c>
      <c r="G195" s="105">
        <v>43279</v>
      </c>
      <c r="H195" s="83" t="s">
        <v>179</v>
      </c>
      <c r="I195" s="93">
        <v>8.0000000000000016E-2</v>
      </c>
      <c r="J195" s="96" t="s">
        <v>181</v>
      </c>
      <c r="K195" s="97">
        <v>2.75E-2</v>
      </c>
      <c r="L195" s="97">
        <v>2.5599520993048287E-2</v>
      </c>
      <c r="M195" s="93">
        <v>331860.74000000005</v>
      </c>
      <c r="N195" s="95">
        <v>100.25</v>
      </c>
      <c r="O195" s="93">
        <v>332.69036999999992</v>
      </c>
      <c r="P195" s="94">
        <f t="shared" si="5"/>
        <v>6.522223511902968E-5</v>
      </c>
      <c r="Q195" s="94">
        <f>O195/'סכום נכסי הקרן'!$C$42</f>
        <v>4.7907150989095186E-6</v>
      </c>
    </row>
    <row r="196" spans="2:17" s="140" customFormat="1">
      <c r="B196" s="86" t="s">
        <v>3611</v>
      </c>
      <c r="C196" s="96" t="s">
        <v>3364</v>
      </c>
      <c r="D196" s="83">
        <v>90320004</v>
      </c>
      <c r="E196" s="83"/>
      <c r="F196" s="83" t="s">
        <v>686</v>
      </c>
      <c r="G196" s="105">
        <v>43321</v>
      </c>
      <c r="H196" s="83" t="s">
        <v>179</v>
      </c>
      <c r="I196" s="93">
        <v>2.9999999999999992E-2</v>
      </c>
      <c r="J196" s="96" t="s">
        <v>181</v>
      </c>
      <c r="K196" s="97">
        <v>2.75E-2</v>
      </c>
      <c r="L196" s="97">
        <v>2.6400172032810233E-2</v>
      </c>
      <c r="M196" s="93">
        <v>1464989.81</v>
      </c>
      <c r="N196" s="95">
        <v>100.38</v>
      </c>
      <c r="O196" s="93">
        <v>1470.5566900000003</v>
      </c>
      <c r="P196" s="94">
        <f t="shared" si="5"/>
        <v>2.8829507205466181E-4</v>
      </c>
      <c r="Q196" s="94">
        <f>O196/'סכום נכסי הקרן'!$C$42</f>
        <v>2.1175900398275453E-5</v>
      </c>
    </row>
    <row r="197" spans="2:17" s="140" customFormat="1">
      <c r="B197" s="86" t="s">
        <v>3611</v>
      </c>
      <c r="C197" s="96" t="s">
        <v>3364</v>
      </c>
      <c r="D197" s="83">
        <v>90320001</v>
      </c>
      <c r="E197" s="83"/>
      <c r="F197" s="83" t="s">
        <v>686</v>
      </c>
      <c r="G197" s="105">
        <v>43138</v>
      </c>
      <c r="H197" s="83" t="s">
        <v>179</v>
      </c>
      <c r="I197" s="93">
        <v>2.0000000000000004E-2</v>
      </c>
      <c r="J197" s="96" t="s">
        <v>181</v>
      </c>
      <c r="K197" s="97">
        <v>2.75E-2</v>
      </c>
      <c r="L197" s="97">
        <v>4.4897283927587635E-2</v>
      </c>
      <c r="M197" s="93">
        <v>315257.98</v>
      </c>
      <c r="N197" s="95">
        <v>100.36</v>
      </c>
      <c r="O197" s="93">
        <v>316.39288999999997</v>
      </c>
      <c r="P197" s="94">
        <f t="shared" si="5"/>
        <v>6.2027198026709635E-5</v>
      </c>
      <c r="Q197" s="94">
        <f>O197/'סכום נכסי הקרן'!$C$42</f>
        <v>4.5560326717921491E-6</v>
      </c>
    </row>
    <row r="198" spans="2:17" s="140" customFormat="1">
      <c r="B198" s="86" t="s">
        <v>3611</v>
      </c>
      <c r="C198" s="96" t="s">
        <v>3364</v>
      </c>
      <c r="D198" s="83">
        <v>90310002</v>
      </c>
      <c r="E198" s="83"/>
      <c r="F198" s="83" t="s">
        <v>686</v>
      </c>
      <c r="G198" s="105">
        <v>43227</v>
      </c>
      <c r="H198" s="83" t="s">
        <v>179</v>
      </c>
      <c r="I198" s="93">
        <v>9.4499999999999993</v>
      </c>
      <c r="J198" s="96" t="s">
        <v>181</v>
      </c>
      <c r="K198" s="97">
        <v>2.9805999999999999E-2</v>
      </c>
      <c r="L198" s="97">
        <v>2.8999999999999998E-2</v>
      </c>
      <c r="M198" s="93">
        <v>1676442.2499999998</v>
      </c>
      <c r="N198" s="95">
        <v>100.54</v>
      </c>
      <c r="O198" s="93">
        <v>1685.4951900000003</v>
      </c>
      <c r="P198" s="94">
        <f t="shared" si="5"/>
        <v>3.3043265897408951E-4</v>
      </c>
      <c r="Q198" s="94">
        <f>O198/'סכום נכסי הקרן'!$C$42</f>
        <v>2.4270997852665144E-5</v>
      </c>
    </row>
    <row r="199" spans="2:17" s="140" customFormat="1">
      <c r="B199" s="86" t="s">
        <v>3611</v>
      </c>
      <c r="C199" s="96" t="s">
        <v>3364</v>
      </c>
      <c r="D199" s="83">
        <v>90310003</v>
      </c>
      <c r="E199" s="83"/>
      <c r="F199" s="83" t="s">
        <v>686</v>
      </c>
      <c r="G199" s="105">
        <v>43279</v>
      </c>
      <c r="H199" s="83" t="s">
        <v>179</v>
      </c>
      <c r="I199" s="93">
        <v>9.490000000000002</v>
      </c>
      <c r="J199" s="96" t="s">
        <v>181</v>
      </c>
      <c r="K199" s="97">
        <v>2.9796999999999997E-2</v>
      </c>
      <c r="L199" s="97">
        <v>2.7699999999999999E-2</v>
      </c>
      <c r="M199" s="93">
        <v>1960659.5599999996</v>
      </c>
      <c r="N199" s="95">
        <v>100.82</v>
      </c>
      <c r="O199" s="93">
        <v>1976.7370900000003</v>
      </c>
      <c r="P199" s="94">
        <f t="shared" si="5"/>
        <v>3.875291348303427E-4</v>
      </c>
      <c r="Q199" s="94">
        <f>O199/'סכום נכסי הקרן'!$C$42</f>
        <v>2.8464858251344841E-5</v>
      </c>
    </row>
    <row r="200" spans="2:17" s="140" customFormat="1">
      <c r="B200" s="86" t="s">
        <v>3611</v>
      </c>
      <c r="C200" s="96" t="s">
        <v>3364</v>
      </c>
      <c r="D200" s="83">
        <v>90310004</v>
      </c>
      <c r="E200" s="83"/>
      <c r="F200" s="83" t="s">
        <v>686</v>
      </c>
      <c r="G200" s="105">
        <v>43321</v>
      </c>
      <c r="H200" s="83" t="s">
        <v>179</v>
      </c>
      <c r="I200" s="93">
        <v>9.5</v>
      </c>
      <c r="J200" s="96" t="s">
        <v>181</v>
      </c>
      <c r="K200" s="97">
        <v>3.0529000000000001E-2</v>
      </c>
      <c r="L200" s="97">
        <v>2.6900000000000004E-2</v>
      </c>
      <c r="M200" s="93">
        <v>10979341.82</v>
      </c>
      <c r="N200" s="95">
        <v>102.3</v>
      </c>
      <c r="O200" s="93">
        <v>11231.86628</v>
      </c>
      <c r="P200" s="94">
        <f t="shared" si="5"/>
        <v>2.2019495885608636E-3</v>
      </c>
      <c r="Q200" s="94">
        <f>O200/'סכום נכסי הקרן'!$C$42</f>
        <v>1.6173798891903215E-4</v>
      </c>
    </row>
    <row r="201" spans="2:17" s="140" customFormat="1">
      <c r="B201" s="86" t="s">
        <v>3611</v>
      </c>
      <c r="C201" s="96" t="s">
        <v>3364</v>
      </c>
      <c r="D201" s="83">
        <v>90310001</v>
      </c>
      <c r="E201" s="83"/>
      <c r="F201" s="83" t="s">
        <v>686</v>
      </c>
      <c r="G201" s="105">
        <v>43138</v>
      </c>
      <c r="H201" s="83" t="s">
        <v>179</v>
      </c>
      <c r="I201" s="93">
        <v>9.41</v>
      </c>
      <c r="J201" s="96" t="s">
        <v>181</v>
      </c>
      <c r="K201" s="97">
        <v>2.8239999999999998E-2</v>
      </c>
      <c r="L201" s="97">
        <v>3.1900000000000005E-2</v>
      </c>
      <c r="M201" s="93">
        <v>10519677.129999999</v>
      </c>
      <c r="N201" s="95">
        <v>96.35</v>
      </c>
      <c r="O201" s="93">
        <v>10135.708399999996</v>
      </c>
      <c r="P201" s="94">
        <f t="shared" si="5"/>
        <v>1.9870534766687838E-3</v>
      </c>
      <c r="Q201" s="94">
        <f>O201/'סכום נכסי הקרן'!$C$42</f>
        <v>1.4595340186740011E-4</v>
      </c>
    </row>
    <row r="202" spans="2:17" s="140" customFormat="1">
      <c r="B202" s="86" t="s">
        <v>3611</v>
      </c>
      <c r="C202" s="96" t="s">
        <v>3364</v>
      </c>
      <c r="D202" s="83">
        <v>90310005</v>
      </c>
      <c r="E202" s="83"/>
      <c r="F202" s="83" t="s">
        <v>686</v>
      </c>
      <c r="G202" s="105">
        <v>43417</v>
      </c>
      <c r="H202" s="83" t="s">
        <v>179</v>
      </c>
      <c r="I202" s="93">
        <v>9.4000000000000021</v>
      </c>
      <c r="J202" s="96" t="s">
        <v>181</v>
      </c>
      <c r="K202" s="97">
        <v>3.2797E-2</v>
      </c>
      <c r="L202" s="97">
        <v>2.8400000000000002E-2</v>
      </c>
      <c r="M202" s="93">
        <v>12486419.160000002</v>
      </c>
      <c r="N202" s="95">
        <v>102.99</v>
      </c>
      <c r="O202" s="93">
        <v>12859.763339999998</v>
      </c>
      <c r="P202" s="94">
        <f t="shared" si="5"/>
        <v>2.521090430530221E-3</v>
      </c>
      <c r="Q202" s="94">
        <f>O202/'סכום נכסי הקרן'!$C$42</f>
        <v>1.8517957824069602E-4</v>
      </c>
    </row>
    <row r="203" spans="2:17" s="140" customFormat="1">
      <c r="B203" s="86" t="s">
        <v>3612</v>
      </c>
      <c r="C203" s="96" t="s">
        <v>3364</v>
      </c>
      <c r="D203" s="83">
        <v>90145362</v>
      </c>
      <c r="E203" s="83"/>
      <c r="F203" s="83" t="s">
        <v>716</v>
      </c>
      <c r="G203" s="105">
        <v>42825</v>
      </c>
      <c r="H203" s="83" t="s">
        <v>179</v>
      </c>
      <c r="I203" s="93">
        <v>7.11</v>
      </c>
      <c r="J203" s="96" t="s">
        <v>181</v>
      </c>
      <c r="K203" s="97">
        <v>2.8999999999999998E-2</v>
      </c>
      <c r="L203" s="97">
        <v>2.1999999999999999E-2</v>
      </c>
      <c r="M203" s="93">
        <v>62516981.00999999</v>
      </c>
      <c r="N203" s="95">
        <v>106.5</v>
      </c>
      <c r="O203" s="93">
        <v>66580.582640000008</v>
      </c>
      <c r="P203" s="94">
        <f t="shared" si="5"/>
        <v>1.3052780623941919E-2</v>
      </c>
      <c r="Q203" s="94">
        <f>O203/'סכום נכסי הקרן'!$C$42</f>
        <v>9.5875514084655083E-4</v>
      </c>
    </row>
    <row r="204" spans="2:17" s="140" customFormat="1">
      <c r="B204" s="86" t="s">
        <v>3613</v>
      </c>
      <c r="C204" s="96" t="s">
        <v>3358</v>
      </c>
      <c r="D204" s="83">
        <v>90141407</v>
      </c>
      <c r="E204" s="83"/>
      <c r="F204" s="83" t="s">
        <v>740</v>
      </c>
      <c r="G204" s="105">
        <v>42372</v>
      </c>
      <c r="H204" s="83" t="s">
        <v>179</v>
      </c>
      <c r="I204" s="93">
        <v>9.65</v>
      </c>
      <c r="J204" s="96" t="s">
        <v>181</v>
      </c>
      <c r="K204" s="97">
        <v>6.7000000000000004E-2</v>
      </c>
      <c r="L204" s="97">
        <v>3.32E-2</v>
      </c>
      <c r="M204" s="93">
        <v>22506778.379999999</v>
      </c>
      <c r="N204" s="95">
        <v>135.63</v>
      </c>
      <c r="O204" s="93">
        <v>30525.944829999997</v>
      </c>
      <c r="P204" s="94">
        <f t="shared" si="5"/>
        <v>5.9844544070595997E-3</v>
      </c>
      <c r="Q204" s="94">
        <f>O204/'סכום נכסי הקרן'!$C$42</f>
        <v>4.3957119890653879E-4</v>
      </c>
    </row>
    <row r="205" spans="2:17" s="140" customFormat="1">
      <c r="B205" s="86" t="s">
        <v>3614</v>
      </c>
      <c r="C205" s="96" t="s">
        <v>3364</v>
      </c>
      <c r="D205" s="83">
        <v>90800100</v>
      </c>
      <c r="E205" s="83"/>
      <c r="F205" s="83" t="s">
        <v>3366</v>
      </c>
      <c r="G205" s="105">
        <v>41529</v>
      </c>
      <c r="H205" s="83" t="s">
        <v>3353</v>
      </c>
      <c r="I205" s="93">
        <v>6.919999999999999</v>
      </c>
      <c r="J205" s="96" t="s">
        <v>181</v>
      </c>
      <c r="K205" s="97">
        <v>7.6999999999999999E-2</v>
      </c>
      <c r="L205" s="97">
        <v>0</v>
      </c>
      <c r="M205" s="93">
        <v>32718516.52</v>
      </c>
      <c r="N205" s="95">
        <v>0</v>
      </c>
      <c r="O205" s="93">
        <f>6970.5285-6970.53</f>
        <v>-1.4999999993960955E-3</v>
      </c>
      <c r="P205" s="94">
        <f t="shared" si="5"/>
        <v>-2.9406728135580406E-10</v>
      </c>
      <c r="Q205" s="94">
        <f>O205/'סכום נכסי הקרן'!$C$42</f>
        <v>-2.159988173228803E-11</v>
      </c>
    </row>
    <row r="206" spans="2:17" s="140" customFormat="1">
      <c r="B206" s="86" t="s">
        <v>3646</v>
      </c>
      <c r="C206" s="96" t="s">
        <v>3358</v>
      </c>
      <c r="D206" s="83">
        <v>6718</v>
      </c>
      <c r="E206" s="83"/>
      <c r="F206" s="83" t="s">
        <v>1942</v>
      </c>
      <c r="G206" s="105">
        <v>43482</v>
      </c>
      <c r="H206" s="83"/>
      <c r="I206" s="93">
        <v>3.8600000000000012</v>
      </c>
      <c r="J206" s="96" t="s">
        <v>181</v>
      </c>
      <c r="K206" s="97">
        <v>4.1299999999999996E-2</v>
      </c>
      <c r="L206" s="97">
        <v>3.6300000000000006E-2</v>
      </c>
      <c r="M206" s="93">
        <v>91531450.300000012</v>
      </c>
      <c r="N206" s="95">
        <v>102.87</v>
      </c>
      <c r="O206" s="93">
        <v>94158.404979999978</v>
      </c>
      <c r="P206" s="94">
        <f>O206/$O$10</f>
        <v>1.8459270786943354E-2</v>
      </c>
      <c r="Q206" s="94">
        <f>O206/'סכום נכסי הקרן'!$C$42</f>
        <v>1.3558736083251321E-3</v>
      </c>
    </row>
    <row r="207" spans="2:17" s="140" customFormat="1">
      <c r="B207" s="82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93"/>
      <c r="N207" s="95"/>
      <c r="O207" s="83"/>
      <c r="P207" s="94"/>
      <c r="Q207" s="83"/>
    </row>
    <row r="208" spans="2:17" s="140" customFormat="1">
      <c r="B208" s="101" t="s">
        <v>41</v>
      </c>
      <c r="C208" s="81"/>
      <c r="D208" s="81"/>
      <c r="E208" s="81"/>
      <c r="F208" s="81"/>
      <c r="G208" s="81"/>
      <c r="H208" s="81"/>
      <c r="I208" s="90">
        <v>0.21808718914964018</v>
      </c>
      <c r="J208" s="81"/>
      <c r="K208" s="81"/>
      <c r="L208" s="103">
        <v>1.5629747066399795E-2</v>
      </c>
      <c r="M208" s="90"/>
      <c r="N208" s="92"/>
      <c r="O208" s="90">
        <f>SUM(O209:O210)</f>
        <v>10011.16221</v>
      </c>
      <c r="P208" s="91">
        <f t="shared" ref="P208:P210" si="7">O208/$O$10</f>
        <v>1.9626368369946058E-3</v>
      </c>
      <c r="Q208" s="91">
        <f>O208/'סכום נכסי הקרן'!$C$42</f>
        <v>1.4415994655054008E-4</v>
      </c>
    </row>
    <row r="209" spans="2:17" s="140" customFormat="1">
      <c r="B209" s="86" t="s">
        <v>3615</v>
      </c>
      <c r="C209" s="96" t="s">
        <v>3358</v>
      </c>
      <c r="D209" s="83">
        <v>4351</v>
      </c>
      <c r="E209" s="83"/>
      <c r="F209" s="83" t="s">
        <v>983</v>
      </c>
      <c r="G209" s="105">
        <v>42183</v>
      </c>
      <c r="H209" s="83" t="s">
        <v>3353</v>
      </c>
      <c r="I209" s="93">
        <v>0.22999999999999995</v>
      </c>
      <c r="J209" s="96" t="s">
        <v>181</v>
      </c>
      <c r="K209" s="97">
        <v>3.61E-2</v>
      </c>
      <c r="L209" s="97">
        <v>1.5399999999999995E-2</v>
      </c>
      <c r="M209" s="93">
        <v>9112821.6499999985</v>
      </c>
      <c r="N209" s="95">
        <v>100.51</v>
      </c>
      <c r="O209" s="93">
        <v>9159.297340000001</v>
      </c>
      <c r="P209" s="94">
        <f t="shared" si="7"/>
        <v>1.7956331126584258E-3</v>
      </c>
      <c r="Q209" s="94">
        <f>O209/'סכום נכסי הקרן'!$C$42</f>
        <v>1.3189315958300749E-4</v>
      </c>
    </row>
    <row r="210" spans="2:17" s="140" customFormat="1">
      <c r="B210" s="86" t="s">
        <v>3616</v>
      </c>
      <c r="C210" s="96" t="s">
        <v>3358</v>
      </c>
      <c r="D210" s="83">
        <v>3880</v>
      </c>
      <c r="E210" s="83"/>
      <c r="F210" s="83" t="s">
        <v>987</v>
      </c>
      <c r="G210" s="105">
        <v>41959</v>
      </c>
      <c r="H210" s="83" t="s">
        <v>3353</v>
      </c>
      <c r="I210" s="93">
        <v>9.0000000000000011E-2</v>
      </c>
      <c r="J210" s="96" t="s">
        <v>181</v>
      </c>
      <c r="K210" s="97">
        <v>4.4999999999999998E-2</v>
      </c>
      <c r="L210" s="97">
        <v>1.8100000000000002E-2</v>
      </c>
      <c r="M210" s="93">
        <v>848386.49</v>
      </c>
      <c r="N210" s="95">
        <v>100.41</v>
      </c>
      <c r="O210" s="93">
        <v>851.86486999999988</v>
      </c>
      <c r="P210" s="94">
        <f t="shared" si="7"/>
        <v>1.6700372433617981E-4</v>
      </c>
      <c r="Q210" s="94">
        <f>O210/'סכום נכסי הקרן'!$C$42</f>
        <v>1.2266786967532589E-5</v>
      </c>
    </row>
    <row r="211" spans="2:17" s="140" customFormat="1">
      <c r="B211" s="82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93"/>
      <c r="N211" s="95"/>
      <c r="O211" s="83"/>
      <c r="P211" s="94"/>
      <c r="Q211" s="83"/>
    </row>
    <row r="212" spans="2:17" s="140" customFormat="1">
      <c r="B212" s="80" t="s">
        <v>44</v>
      </c>
      <c r="C212" s="81"/>
      <c r="D212" s="81"/>
      <c r="E212" s="81"/>
      <c r="F212" s="81"/>
      <c r="G212" s="81"/>
      <c r="H212" s="81"/>
      <c r="I212" s="90">
        <v>4.6836302573729274</v>
      </c>
      <c r="J212" s="81"/>
      <c r="K212" s="81"/>
      <c r="L212" s="103">
        <v>4.7906192072492144E-2</v>
      </c>
      <c r="M212" s="90"/>
      <c r="N212" s="92"/>
      <c r="O212" s="90">
        <f>O213</f>
        <v>1716817.1573400004</v>
      </c>
      <c r="P212" s="91">
        <f t="shared" ref="P212:P275" si="8">O212/$O$10</f>
        <v>0.33657316949815441</v>
      </c>
      <c r="Q212" s="91">
        <f>O212/'סכום נכסי הקרן'!$C$42</f>
        <v>2.4722031712957792E-2</v>
      </c>
    </row>
    <row r="213" spans="2:17" s="140" customFormat="1">
      <c r="B213" s="101" t="s">
        <v>42</v>
      </c>
      <c r="C213" s="81"/>
      <c r="D213" s="81"/>
      <c r="E213" s="81"/>
      <c r="F213" s="81"/>
      <c r="G213" s="81"/>
      <c r="H213" s="81"/>
      <c r="I213" s="90">
        <v>4.6836302573729256</v>
      </c>
      <c r="J213" s="81"/>
      <c r="K213" s="81"/>
      <c r="L213" s="103">
        <v>4.7906192072492131E-2</v>
      </c>
      <c r="M213" s="90"/>
      <c r="N213" s="92"/>
      <c r="O213" s="90">
        <f>SUM(O214:O276)</f>
        <v>1716817.1573400004</v>
      </c>
      <c r="P213" s="91">
        <f t="shared" si="8"/>
        <v>0.33657316949815441</v>
      </c>
      <c r="Q213" s="91">
        <f>O213/'סכום נכסי הקרן'!$C$42</f>
        <v>2.4722031712957792E-2</v>
      </c>
    </row>
    <row r="214" spans="2:17" s="140" customFormat="1">
      <c r="B214" s="86" t="s">
        <v>3617</v>
      </c>
      <c r="C214" s="96" t="s">
        <v>3358</v>
      </c>
      <c r="D214" s="83">
        <v>508506</v>
      </c>
      <c r="E214" s="83"/>
      <c r="F214" s="83" t="s">
        <v>3365</v>
      </c>
      <c r="G214" s="105">
        <v>43186</v>
      </c>
      <c r="H214" s="83" t="s">
        <v>3353</v>
      </c>
      <c r="I214" s="93">
        <v>6.27</v>
      </c>
      <c r="J214" s="96" t="s">
        <v>180</v>
      </c>
      <c r="K214" s="97">
        <v>4.8000000000000001E-2</v>
      </c>
      <c r="L214" s="97">
        <v>4.2900000000000008E-2</v>
      </c>
      <c r="M214" s="93">
        <v>30751294</v>
      </c>
      <c r="N214" s="95">
        <v>103.69</v>
      </c>
      <c r="O214" s="93">
        <v>115810.01471999999</v>
      </c>
      <c r="P214" s="94">
        <f t="shared" si="8"/>
        <v>2.2703957464131379E-2</v>
      </c>
      <c r="Q214" s="94">
        <f>O214/'סכום נכסי הקרן'!$C$42</f>
        <v>1.6676550815824267E-3</v>
      </c>
    </row>
    <row r="215" spans="2:17" s="140" customFormat="1">
      <c r="B215" s="86" t="s">
        <v>3617</v>
      </c>
      <c r="C215" s="96" t="s">
        <v>3358</v>
      </c>
      <c r="D215" s="83">
        <v>6831</v>
      </c>
      <c r="E215" s="83"/>
      <c r="F215" s="83" t="s">
        <v>3365</v>
      </c>
      <c r="G215" s="105">
        <v>43552</v>
      </c>
      <c r="H215" s="83" t="s">
        <v>3353</v>
      </c>
      <c r="I215" s="93">
        <v>6.2699999999999969</v>
      </c>
      <c r="J215" s="96" t="s">
        <v>180</v>
      </c>
      <c r="K215" s="97">
        <v>4.5999999999999999E-2</v>
      </c>
      <c r="L215" s="97">
        <v>4.6799999999999987E-2</v>
      </c>
      <c r="M215" s="93">
        <v>15633314.199999999</v>
      </c>
      <c r="N215" s="95">
        <v>99.85</v>
      </c>
      <c r="O215" s="93">
        <v>56695.028440000009</v>
      </c>
      <c r="P215" s="94">
        <f t="shared" si="8"/>
        <v>1.1114768590968703E-2</v>
      </c>
      <c r="Q215" s="94">
        <f>O215/'סכום נכסי הקרן'!$C$42</f>
        <v>8.1640393973715772E-4</v>
      </c>
    </row>
    <row r="216" spans="2:17" s="140" customFormat="1">
      <c r="B216" s="86" t="s">
        <v>3648</v>
      </c>
      <c r="C216" s="96" t="s">
        <v>3364</v>
      </c>
      <c r="D216" s="83">
        <v>90240950</v>
      </c>
      <c r="E216" s="83"/>
      <c r="F216" s="83" t="s">
        <v>983</v>
      </c>
      <c r="G216" s="105">
        <v>43555</v>
      </c>
      <c r="H216" s="83" t="s">
        <v>3353</v>
      </c>
      <c r="I216" s="93">
        <v>2.54</v>
      </c>
      <c r="J216" s="96" t="s">
        <v>180</v>
      </c>
      <c r="K216" s="97">
        <v>6.3825999999999994E-2</v>
      </c>
      <c r="L216" s="97">
        <v>6.699999999999999E-2</v>
      </c>
      <c r="M216" s="93">
        <v>12203653.689999999</v>
      </c>
      <c r="N216" s="95">
        <v>99.94</v>
      </c>
      <c r="O216" s="93">
        <v>44297.077720000001</v>
      </c>
      <c r="P216" s="94">
        <f t="shared" si="8"/>
        <v>8.6842141482477309E-3</v>
      </c>
      <c r="Q216" s="94">
        <f>O216/'סכום נכסי הקרן'!$C$42</f>
        <v>6.3787442681545762E-4</v>
      </c>
    </row>
    <row r="217" spans="2:17" s="140" customFormat="1">
      <c r="B217" s="86" t="s">
        <v>3618</v>
      </c>
      <c r="C217" s="96" t="s">
        <v>3364</v>
      </c>
      <c r="D217" s="83">
        <v>6496</v>
      </c>
      <c r="E217" s="83"/>
      <c r="F217" s="83" t="s">
        <v>1010</v>
      </c>
      <c r="G217" s="105">
        <v>43343</v>
      </c>
      <c r="H217" s="83" t="s">
        <v>965</v>
      </c>
      <c r="I217" s="93">
        <v>10.979999999999999</v>
      </c>
      <c r="J217" s="96" t="s">
        <v>180</v>
      </c>
      <c r="K217" s="97">
        <v>4.4999999999999998E-2</v>
      </c>
      <c r="L217" s="97">
        <v>4.5400000000000003E-2</v>
      </c>
      <c r="M217" s="93">
        <v>1497012.97</v>
      </c>
      <c r="N217" s="95">
        <v>100.5</v>
      </c>
      <c r="O217" s="93">
        <v>5464.3368899999996</v>
      </c>
      <c r="P217" s="94">
        <f t="shared" si="8"/>
        <v>1.0712551295343101E-3</v>
      </c>
      <c r="Q217" s="94">
        <f>O217/'סכום נכסי הקרן'!$C$42</f>
        <v>7.8686020411264948E-5</v>
      </c>
    </row>
    <row r="218" spans="2:17" s="140" customFormat="1">
      <c r="B218" s="86" t="s">
        <v>3618</v>
      </c>
      <c r="C218" s="96" t="s">
        <v>3364</v>
      </c>
      <c r="D218" s="83">
        <v>66624</v>
      </c>
      <c r="E218" s="83"/>
      <c r="F218" s="83" t="s">
        <v>1010</v>
      </c>
      <c r="G218" s="105">
        <v>43434</v>
      </c>
      <c r="H218" s="83" t="s">
        <v>965</v>
      </c>
      <c r="I218" s="93">
        <v>10.98</v>
      </c>
      <c r="J218" s="96" t="s">
        <v>180</v>
      </c>
      <c r="K218" s="97">
        <v>4.4999999999999998E-2</v>
      </c>
      <c r="L218" s="97">
        <v>4.5400000000000003E-2</v>
      </c>
      <c r="M218" s="93">
        <v>1368509.61</v>
      </c>
      <c r="N218" s="95">
        <v>100.5</v>
      </c>
      <c r="O218" s="93">
        <v>4995.2790199999999</v>
      </c>
      <c r="P218" s="94">
        <f t="shared" si="8"/>
        <v>9.7929874774432542E-4</v>
      </c>
      <c r="Q218" s="94">
        <f>O218/'סכום נכסי הקרן'!$C$42</f>
        <v>7.1931624063479658E-5</v>
      </c>
    </row>
    <row r="219" spans="2:17" s="140" customFormat="1">
      <c r="B219" s="86" t="s">
        <v>3618</v>
      </c>
      <c r="C219" s="96" t="s">
        <v>3364</v>
      </c>
      <c r="D219" s="83">
        <v>6785</v>
      </c>
      <c r="E219" s="83"/>
      <c r="F219" s="83" t="s">
        <v>1010</v>
      </c>
      <c r="G219" s="105">
        <v>43524</v>
      </c>
      <c r="H219" s="83" t="s">
        <v>965</v>
      </c>
      <c r="I219" s="93">
        <v>10.979999999999999</v>
      </c>
      <c r="J219" s="96" t="s">
        <v>180</v>
      </c>
      <c r="K219" s="97">
        <v>4.4999999999999998E-2</v>
      </c>
      <c r="L219" s="97">
        <v>4.540000000000001E-2</v>
      </c>
      <c r="M219" s="93">
        <v>1297933.43</v>
      </c>
      <c r="N219" s="95">
        <v>100.5</v>
      </c>
      <c r="O219" s="93">
        <v>4737.6646600000004</v>
      </c>
      <c r="P219" s="94">
        <f t="shared" si="8"/>
        <v>9.2879477806838211E-4</v>
      </c>
      <c r="Q219" s="94">
        <f>O219/'סכום נכסי הקרן'!$C$42</f>
        <v>6.8221997589626774E-5</v>
      </c>
    </row>
    <row r="220" spans="2:17" s="140" customFormat="1">
      <c r="B220" s="86" t="s">
        <v>3618</v>
      </c>
      <c r="C220" s="96" t="s">
        <v>3364</v>
      </c>
      <c r="D220" s="83">
        <v>6484</v>
      </c>
      <c r="E220" s="83"/>
      <c r="F220" s="83" t="s">
        <v>1010</v>
      </c>
      <c r="G220" s="105">
        <v>43336</v>
      </c>
      <c r="H220" s="83" t="s">
        <v>965</v>
      </c>
      <c r="I220" s="93">
        <v>10.98</v>
      </c>
      <c r="J220" s="96" t="s">
        <v>180</v>
      </c>
      <c r="K220" s="97">
        <v>4.4999999999999998E-2</v>
      </c>
      <c r="L220" s="97">
        <v>4.5400000000000003E-2</v>
      </c>
      <c r="M220" s="93">
        <v>7746160.8499999996</v>
      </c>
      <c r="N220" s="95">
        <v>100.5</v>
      </c>
      <c r="O220" s="93">
        <v>28274.726480000001</v>
      </c>
      <c r="P220" s="94">
        <f t="shared" si="8"/>
        <v>5.5431146336000501E-3</v>
      </c>
      <c r="Q220" s="94">
        <f>O220/'סכום נכסי הקרן'!$C$42</f>
        <v>4.0715383215111646E-4</v>
      </c>
    </row>
    <row r="221" spans="2:17" s="140" customFormat="1">
      <c r="B221" s="86" t="s">
        <v>3619</v>
      </c>
      <c r="C221" s="96" t="s">
        <v>3364</v>
      </c>
      <c r="D221" s="83">
        <v>493038</v>
      </c>
      <c r="E221" s="83"/>
      <c r="F221" s="83" t="s">
        <v>1010</v>
      </c>
      <c r="G221" s="105">
        <v>43090</v>
      </c>
      <c r="H221" s="83" t="s">
        <v>965</v>
      </c>
      <c r="I221" s="93">
        <v>1.4100000000000001</v>
      </c>
      <c r="J221" s="96" t="s">
        <v>180</v>
      </c>
      <c r="K221" s="97">
        <v>4.1210000000000004E-2</v>
      </c>
      <c r="L221" s="149">
        <v>4.3900000000000002E-2</v>
      </c>
      <c r="M221" s="93">
        <v>6774439.3200000003</v>
      </c>
      <c r="N221" s="95">
        <v>99.39</v>
      </c>
      <c r="O221" s="93">
        <v>24454.675649999997</v>
      </c>
      <c r="P221" s="94">
        <f t="shared" si="8"/>
        <v>4.7942133251524842E-3</v>
      </c>
      <c r="Q221" s="94">
        <f>O221/'סכום נכסי הקרן'!$C$42</f>
        <v>3.5214540136941735E-4</v>
      </c>
    </row>
    <row r="222" spans="2:17" s="140" customFormat="1">
      <c r="B222" s="86" t="s">
        <v>3620</v>
      </c>
      <c r="C222" s="96" t="s">
        <v>3364</v>
      </c>
      <c r="D222" s="83">
        <v>483880</v>
      </c>
      <c r="E222" s="83"/>
      <c r="F222" s="83" t="s">
        <v>959</v>
      </c>
      <c r="G222" s="105">
        <v>43005</v>
      </c>
      <c r="H222" s="83" t="s">
        <v>960</v>
      </c>
      <c r="I222" s="93">
        <v>7.36</v>
      </c>
      <c r="J222" s="96" t="s">
        <v>180</v>
      </c>
      <c r="K222" s="97">
        <v>5.3499999999999999E-2</v>
      </c>
      <c r="L222" s="97">
        <v>5.74E-2</v>
      </c>
      <c r="M222" s="93">
        <v>14560640.640000001</v>
      </c>
      <c r="N222" s="95">
        <v>97.77</v>
      </c>
      <c r="O222" s="93">
        <v>51704.928670000001</v>
      </c>
      <c r="P222" s="94">
        <f t="shared" si="8"/>
        <v>1.0136485208536092E-2</v>
      </c>
      <c r="Q222" s="94">
        <f>O222/'סכום נכסי הקרן'!$C$42</f>
        <v>7.4454689646534923E-4</v>
      </c>
    </row>
    <row r="223" spans="2:17" s="140" customFormat="1">
      <c r="B223" s="86" t="s">
        <v>3621</v>
      </c>
      <c r="C223" s="96" t="s">
        <v>3364</v>
      </c>
      <c r="D223" s="83">
        <v>4623</v>
      </c>
      <c r="E223" s="83"/>
      <c r="F223" s="83" t="s">
        <v>959</v>
      </c>
      <c r="G223" s="105">
        <v>42354</v>
      </c>
      <c r="H223" s="83" t="s">
        <v>965</v>
      </c>
      <c r="I223" s="93">
        <v>5.3400000000000007</v>
      </c>
      <c r="J223" s="96" t="s">
        <v>180</v>
      </c>
      <c r="K223" s="97">
        <v>5.0199999999999995E-2</v>
      </c>
      <c r="L223" s="97">
        <v>4.6199999999999998E-2</v>
      </c>
      <c r="M223" s="93">
        <v>5667971</v>
      </c>
      <c r="N223" s="95">
        <v>103.61</v>
      </c>
      <c r="O223" s="93">
        <v>21329.227759999998</v>
      </c>
      <c r="P223" s="94">
        <f t="shared" si="8"/>
        <v>4.1814853488847756E-3</v>
      </c>
      <c r="Q223" s="94">
        <f>O223/'סכום נכסי הקרן'!$C$42</f>
        <v>3.0713919816167831E-4</v>
      </c>
    </row>
    <row r="224" spans="2:17" s="140" customFormat="1">
      <c r="B224" s="86" t="s">
        <v>3622</v>
      </c>
      <c r="C224" s="96" t="s">
        <v>3364</v>
      </c>
      <c r="D224" s="83">
        <v>508309</v>
      </c>
      <c r="E224" s="83"/>
      <c r="F224" s="83" t="s">
        <v>959</v>
      </c>
      <c r="G224" s="105">
        <v>43185</v>
      </c>
      <c r="H224" s="83" t="s">
        <v>965</v>
      </c>
      <c r="I224" s="93">
        <v>5.83</v>
      </c>
      <c r="J224" s="96" t="s">
        <v>189</v>
      </c>
      <c r="K224" s="97">
        <v>4.2199999999999994E-2</v>
      </c>
      <c r="L224" s="97">
        <v>4.2599999999999999E-2</v>
      </c>
      <c r="M224" s="93">
        <v>8572163.4399999995</v>
      </c>
      <c r="N224" s="95">
        <v>101.04</v>
      </c>
      <c r="O224" s="93">
        <v>23430.586360000001</v>
      </c>
      <c r="P224" s="94">
        <f t="shared" si="8"/>
        <v>4.5934458894877255E-3</v>
      </c>
      <c r="Q224" s="94">
        <f>O224/'סכום נכסי הקרן'!$C$42</f>
        <v>3.3739859633194513E-4</v>
      </c>
    </row>
    <row r="225" spans="2:17" s="140" customFormat="1">
      <c r="B225" s="86" t="s">
        <v>3647</v>
      </c>
      <c r="C225" s="96" t="s">
        <v>3364</v>
      </c>
      <c r="D225" s="83">
        <v>535150</v>
      </c>
      <c r="E225" s="83"/>
      <c r="F225" s="83" t="s">
        <v>1942</v>
      </c>
      <c r="G225" s="105">
        <v>43496</v>
      </c>
      <c r="H225" s="83"/>
      <c r="I225" s="93">
        <v>8.89</v>
      </c>
      <c r="J225" s="96" t="s">
        <v>180</v>
      </c>
      <c r="K225" s="97">
        <v>5.3899999999999997E-2</v>
      </c>
      <c r="L225" s="97">
        <v>4.7599999999999996E-2</v>
      </c>
      <c r="M225" s="93">
        <v>23380193.969999999</v>
      </c>
      <c r="N225" s="95">
        <v>106.02</v>
      </c>
      <c r="O225" s="93">
        <v>90028.861599999989</v>
      </c>
      <c r="P225" s="94">
        <f>O225/$O$10</f>
        <v>1.7649695056619112E-2</v>
      </c>
      <c r="Q225" s="94">
        <f>O225/'סכום נכסי הקרן'!$C$42</f>
        <v>1.2964085092236227E-3</v>
      </c>
    </row>
    <row r="226" spans="2:17" s="140" customFormat="1">
      <c r="B226" s="86" t="s">
        <v>3623</v>
      </c>
      <c r="C226" s="96" t="s">
        <v>3364</v>
      </c>
      <c r="D226" s="83">
        <v>494318</v>
      </c>
      <c r="E226" s="83"/>
      <c r="F226" s="83" t="s">
        <v>1942</v>
      </c>
      <c r="G226" s="105">
        <v>43098</v>
      </c>
      <c r="H226" s="83"/>
      <c r="I226" s="93">
        <v>0.51</v>
      </c>
      <c r="J226" s="96" t="s">
        <v>180</v>
      </c>
      <c r="K226" s="97">
        <v>4.9336999999999999E-2</v>
      </c>
      <c r="L226" s="97">
        <v>7.4700000000000003E-2</v>
      </c>
      <c r="M226" s="93">
        <v>10373105.73</v>
      </c>
      <c r="N226" s="95">
        <v>99.1</v>
      </c>
      <c r="O226" s="93">
        <v>37336.04492</v>
      </c>
      <c r="P226" s="94">
        <f t="shared" si="8"/>
        <v>7.3195394870819207E-3</v>
      </c>
      <c r="Q226" s="94">
        <f>O226/'סכום נכסי הקרן'!$C$42</f>
        <v>5.3763610329871613E-4</v>
      </c>
    </row>
    <row r="227" spans="2:17" s="140" customFormat="1">
      <c r="B227" s="86" t="s">
        <v>3649</v>
      </c>
      <c r="C227" s="96" t="s">
        <v>3364</v>
      </c>
      <c r="D227" s="83">
        <v>6828</v>
      </c>
      <c r="E227" s="83"/>
      <c r="F227" s="83" t="s">
        <v>1942</v>
      </c>
      <c r="G227" s="105">
        <v>43551</v>
      </c>
      <c r="H227" s="83"/>
      <c r="I227" s="93">
        <v>7.81</v>
      </c>
      <c r="J227" s="96" t="s">
        <v>180</v>
      </c>
      <c r="K227" s="97">
        <v>4.8499999999999995E-2</v>
      </c>
      <c r="L227" s="97">
        <v>4.9500000000000002E-2</v>
      </c>
      <c r="M227" s="93">
        <v>18838235.960000001</v>
      </c>
      <c r="N227" s="95">
        <v>100.27</v>
      </c>
      <c r="O227" s="93">
        <v>68605.209060000008</v>
      </c>
      <c r="P227" s="94">
        <f t="shared" si="8"/>
        <v>1.3449698215495409E-2</v>
      </c>
      <c r="Q227" s="94">
        <f>O227/'סכום נכסי הקרן'!$C$42</f>
        <v>9.8790960167433224E-4</v>
      </c>
    </row>
    <row r="228" spans="2:17" s="140" customFormat="1">
      <c r="B228" s="86" t="s">
        <v>3650</v>
      </c>
      <c r="C228" s="96" t="s">
        <v>3364</v>
      </c>
      <c r="D228" s="83">
        <v>6812</v>
      </c>
      <c r="E228" s="83"/>
      <c r="F228" s="83" t="s">
        <v>1942</v>
      </c>
      <c r="G228" s="105">
        <v>43536</v>
      </c>
      <c r="H228" s="83"/>
      <c r="I228" s="93">
        <v>5.1999999999999993</v>
      </c>
      <c r="J228" s="96" t="s">
        <v>180</v>
      </c>
      <c r="K228" s="97">
        <v>5.0015000000000004E-2</v>
      </c>
      <c r="L228" s="97">
        <v>5.45E-2</v>
      </c>
      <c r="M228" s="93">
        <v>5870811.3499999996</v>
      </c>
      <c r="N228" s="95">
        <v>99.01</v>
      </c>
      <c r="O228" s="93">
        <v>21111.691019999998</v>
      </c>
      <c r="P228" s="94">
        <f t="shared" si="8"/>
        <v>4.1388383903830693E-3</v>
      </c>
      <c r="Q228" s="94">
        <f>O228/'סכום נכסי הקרן'!$C$42</f>
        <v>3.0400668625613216E-4</v>
      </c>
    </row>
    <row r="229" spans="2:17" s="140" customFormat="1">
      <c r="B229" s="86" t="s">
        <v>3624</v>
      </c>
      <c r="C229" s="96" t="s">
        <v>3364</v>
      </c>
      <c r="D229" s="83">
        <v>6518</v>
      </c>
      <c r="E229" s="83"/>
      <c r="F229" s="83" t="s">
        <v>1942</v>
      </c>
      <c r="G229" s="105">
        <v>43347</v>
      </c>
      <c r="H229" s="83"/>
      <c r="I229" s="93">
        <v>5.26</v>
      </c>
      <c r="J229" s="96" t="s">
        <v>180</v>
      </c>
      <c r="K229" s="97">
        <v>5.2354999999999999E-2</v>
      </c>
      <c r="L229" s="97">
        <v>5.4299999999999994E-2</v>
      </c>
      <c r="M229" s="93">
        <v>10318925.539999999</v>
      </c>
      <c r="N229" s="95">
        <v>100.09</v>
      </c>
      <c r="O229" s="93">
        <v>37512.068599999999</v>
      </c>
      <c r="P229" s="94">
        <f t="shared" si="8"/>
        <v>7.3540480237837096E-3</v>
      </c>
      <c r="Q229" s="94">
        <f>O229/'סכום נכסי הקרן'!$C$42</f>
        <v>5.4017083041312463E-4</v>
      </c>
    </row>
    <row r="230" spans="2:17" s="140" customFormat="1">
      <c r="B230" s="86" t="s">
        <v>3625</v>
      </c>
      <c r="C230" s="96" t="s">
        <v>3364</v>
      </c>
      <c r="D230" s="83">
        <v>494319</v>
      </c>
      <c r="E230" s="83"/>
      <c r="F230" s="83" t="s">
        <v>1942</v>
      </c>
      <c r="G230" s="105">
        <v>43098</v>
      </c>
      <c r="H230" s="83"/>
      <c r="I230" s="93">
        <v>4.84</v>
      </c>
      <c r="J230" s="96" t="s">
        <v>180</v>
      </c>
      <c r="K230" s="97">
        <v>5.7622E-2</v>
      </c>
      <c r="L230" s="97">
        <v>6.4699999999999994E-2</v>
      </c>
      <c r="M230" s="93">
        <v>1965951.54</v>
      </c>
      <c r="N230" s="95">
        <v>99.4</v>
      </c>
      <c r="O230" s="93">
        <v>7097.4939000000004</v>
      </c>
      <c r="P230" s="94">
        <f t="shared" si="8"/>
        <v>1.3914271576351282E-3</v>
      </c>
      <c r="Q230" s="94">
        <f>O230/'סכום נכסי הקרן'!$C$42</f>
        <v>1.0220335259823786E-4</v>
      </c>
    </row>
    <row r="231" spans="2:17" s="140" customFormat="1">
      <c r="B231" s="86" t="s">
        <v>3625</v>
      </c>
      <c r="C231" s="96" t="s">
        <v>3364</v>
      </c>
      <c r="D231" s="83">
        <v>499017</v>
      </c>
      <c r="E231" s="83"/>
      <c r="F231" s="83" t="s">
        <v>1942</v>
      </c>
      <c r="G231" s="105">
        <v>43131</v>
      </c>
      <c r="H231" s="83"/>
      <c r="I231" s="93">
        <v>4.84</v>
      </c>
      <c r="J231" s="96" t="s">
        <v>180</v>
      </c>
      <c r="K231" s="97">
        <v>5.7622E-2</v>
      </c>
      <c r="L231" s="97">
        <v>6.4699999999999994E-2</v>
      </c>
      <c r="M231" s="93">
        <v>318021.57</v>
      </c>
      <c r="N231" s="95">
        <v>99.4</v>
      </c>
      <c r="O231" s="93">
        <v>1148.12401</v>
      </c>
      <c r="P231" s="94">
        <f t="shared" si="8"/>
        <v>2.2508380427730207E-4</v>
      </c>
      <c r="Q231" s="94">
        <f>O231/'סכום נכסי הקרן'!$C$42</f>
        <v>1.6532895226656379E-5</v>
      </c>
    </row>
    <row r="232" spans="2:17" s="140" customFormat="1">
      <c r="B232" s="86" t="s">
        <v>3625</v>
      </c>
      <c r="C232" s="96" t="s">
        <v>3364</v>
      </c>
      <c r="D232" s="83">
        <v>491619</v>
      </c>
      <c r="E232" s="83"/>
      <c r="F232" s="83" t="s">
        <v>1942</v>
      </c>
      <c r="G232" s="105">
        <v>43081</v>
      </c>
      <c r="H232" s="83"/>
      <c r="I232" s="93">
        <v>4.84</v>
      </c>
      <c r="J232" s="96" t="s">
        <v>180</v>
      </c>
      <c r="K232" s="97">
        <v>5.7424000000000003E-2</v>
      </c>
      <c r="L232" s="97">
        <v>6.4599999999999991E-2</v>
      </c>
      <c r="M232" s="93">
        <v>10003224.029999999</v>
      </c>
      <c r="N232" s="95">
        <v>99.4</v>
      </c>
      <c r="O232" s="93">
        <v>36113.720520000003</v>
      </c>
      <c r="P232" s="94">
        <f t="shared" si="8"/>
        <v>7.0799090781568695E-3</v>
      </c>
      <c r="Q232" s="94">
        <f>O232/'סכום נכסי הקרן'!$C$42</f>
        <v>5.2003472830596984E-4</v>
      </c>
    </row>
    <row r="233" spans="2:17" s="140" customFormat="1">
      <c r="B233" s="86" t="s">
        <v>3625</v>
      </c>
      <c r="C233" s="96" t="s">
        <v>3364</v>
      </c>
      <c r="D233" s="83">
        <v>464740</v>
      </c>
      <c r="E233" s="83"/>
      <c r="F233" s="83" t="s">
        <v>1942</v>
      </c>
      <c r="G233" s="105">
        <v>42817</v>
      </c>
      <c r="H233" s="83"/>
      <c r="I233" s="93">
        <v>4.83</v>
      </c>
      <c r="J233" s="96" t="s">
        <v>180</v>
      </c>
      <c r="K233" s="97">
        <v>5.7820000000000003E-2</v>
      </c>
      <c r="L233" s="97">
        <v>5.7200000000000008E-2</v>
      </c>
      <c r="M233" s="93">
        <v>2891105.21</v>
      </c>
      <c r="N233" s="95">
        <v>101.27</v>
      </c>
      <c r="O233" s="93">
        <v>10633.85073</v>
      </c>
      <c r="P233" s="94">
        <f t="shared" si="8"/>
        <v>2.0847117171823326E-3</v>
      </c>
      <c r="Q233" s="94">
        <f>O233/'סכום נכסי הקרן'!$C$42</f>
        <v>1.5312661214618572E-4</v>
      </c>
    </row>
    <row r="234" spans="2:17" s="140" customFormat="1">
      <c r="B234" s="86" t="s">
        <v>3626</v>
      </c>
      <c r="C234" s="96" t="s">
        <v>3364</v>
      </c>
      <c r="D234" s="83">
        <v>491862</v>
      </c>
      <c r="E234" s="83"/>
      <c r="F234" s="83" t="s">
        <v>1942</v>
      </c>
      <c r="G234" s="105">
        <v>43083</v>
      </c>
      <c r="H234" s="83"/>
      <c r="I234" s="93">
        <v>2.9400000000000004</v>
      </c>
      <c r="J234" s="96" t="s">
        <v>189</v>
      </c>
      <c r="K234" s="97">
        <v>3.6400000000000002E-2</v>
      </c>
      <c r="L234" s="97">
        <v>3.5500000000000004E-2</v>
      </c>
      <c r="M234" s="93">
        <v>2567332.84</v>
      </c>
      <c r="N234" s="95">
        <v>100.51</v>
      </c>
      <c r="O234" s="93">
        <v>6980.56891</v>
      </c>
      <c r="P234" s="94">
        <f t="shared" si="8"/>
        <v>1.3685046150046631E-3</v>
      </c>
      <c r="Q234" s="94">
        <f>O234/'סכום נכסי הקרן'!$C$42</f>
        <v>1.0051964196052736E-4</v>
      </c>
    </row>
    <row r="235" spans="2:17" s="140" customFormat="1">
      <c r="B235" s="86" t="s">
        <v>3626</v>
      </c>
      <c r="C235" s="96" t="s">
        <v>3364</v>
      </c>
      <c r="D235" s="83">
        <v>491863</v>
      </c>
      <c r="E235" s="83"/>
      <c r="F235" s="83" t="s">
        <v>1942</v>
      </c>
      <c r="G235" s="105">
        <v>43083</v>
      </c>
      <c r="H235" s="83"/>
      <c r="I235" s="93">
        <v>8.9499999999999993</v>
      </c>
      <c r="J235" s="96" t="s">
        <v>189</v>
      </c>
      <c r="K235" s="97">
        <v>3.8149999999999996E-2</v>
      </c>
      <c r="L235" s="97">
        <v>3.6800000000000006E-2</v>
      </c>
      <c r="M235" s="93">
        <v>1481872.29</v>
      </c>
      <c r="N235" s="95">
        <v>101.7</v>
      </c>
      <c r="O235" s="93">
        <v>4076.9097000000002</v>
      </c>
      <c r="P235" s="94">
        <f t="shared" si="8"/>
        <v>7.992571681965211E-4</v>
      </c>
      <c r="Q235" s="94">
        <f>O235/'סכום נכסי הקרן'!$C$42</f>
        <v>5.8707178259114269E-5</v>
      </c>
    </row>
    <row r="236" spans="2:17" s="140" customFormat="1">
      <c r="B236" s="86" t="s">
        <v>3626</v>
      </c>
      <c r="C236" s="96" t="s">
        <v>3364</v>
      </c>
      <c r="D236" s="83">
        <v>491864</v>
      </c>
      <c r="E236" s="83"/>
      <c r="F236" s="83" t="s">
        <v>1942</v>
      </c>
      <c r="G236" s="105">
        <v>43083</v>
      </c>
      <c r="H236" s="83"/>
      <c r="I236" s="93">
        <v>8.68</v>
      </c>
      <c r="J236" s="96" t="s">
        <v>189</v>
      </c>
      <c r="K236" s="97">
        <v>4.4999999999999998E-2</v>
      </c>
      <c r="L236" s="97">
        <v>4.2099999999999999E-2</v>
      </c>
      <c r="M236" s="93">
        <v>5927489.1399999997</v>
      </c>
      <c r="N236" s="95">
        <v>103.09</v>
      </c>
      <c r="O236" s="93">
        <v>16530.525890000001</v>
      </c>
      <c r="P236" s="94">
        <f t="shared" si="8"/>
        <v>3.2407245398740812E-3</v>
      </c>
      <c r="Q236" s="94">
        <f>O236/'סכום נכסי הקרן'!$C$42</f>
        <v>2.3803826956018517E-4</v>
      </c>
    </row>
    <row r="237" spans="2:17" s="140" customFormat="1">
      <c r="B237" s="86" t="s">
        <v>3627</v>
      </c>
      <c r="C237" s="96" t="s">
        <v>3364</v>
      </c>
      <c r="D237" s="83">
        <v>508310</v>
      </c>
      <c r="E237" s="83"/>
      <c r="F237" s="83" t="s">
        <v>1942</v>
      </c>
      <c r="G237" s="105">
        <v>43185</v>
      </c>
      <c r="H237" s="83"/>
      <c r="I237" s="93">
        <v>3.5399999999999996</v>
      </c>
      <c r="J237" s="96" t="s">
        <v>182</v>
      </c>
      <c r="K237" s="97">
        <v>0.03</v>
      </c>
      <c r="L237" s="97">
        <v>3.0300000000000004E-2</v>
      </c>
      <c r="M237" s="93">
        <v>14373659.119999999</v>
      </c>
      <c r="N237" s="95">
        <v>100.19</v>
      </c>
      <c r="O237" s="93">
        <v>58730.032060000005</v>
      </c>
      <c r="P237" s="94">
        <f t="shared" si="8"/>
        <v>1.15137205791844E-2</v>
      </c>
      <c r="Q237" s="94">
        <f>O237/'סכום נכסי הקרן'!$C$42</f>
        <v>8.4570783142680751E-4</v>
      </c>
    </row>
    <row r="238" spans="2:17" s="140" customFormat="1">
      <c r="B238" s="86" t="s">
        <v>3628</v>
      </c>
      <c r="C238" s="96" t="s">
        <v>3364</v>
      </c>
      <c r="D238" s="83">
        <v>6654</v>
      </c>
      <c r="E238" s="83"/>
      <c r="F238" s="83" t="s">
        <v>1942</v>
      </c>
      <c r="G238" s="105">
        <v>43451</v>
      </c>
      <c r="H238" s="83"/>
      <c r="I238" s="93">
        <v>3.55</v>
      </c>
      <c r="J238" s="96" t="s">
        <v>180</v>
      </c>
      <c r="K238" s="97">
        <v>5.101E-2</v>
      </c>
      <c r="L238" s="97">
        <v>5.1999999999999991E-2</v>
      </c>
      <c r="M238" s="93">
        <v>14803055.66</v>
      </c>
      <c r="N238" s="95">
        <v>100</v>
      </c>
      <c r="O238" s="93">
        <v>53764.698880000004</v>
      </c>
      <c r="P238" s="94">
        <f t="shared" si="8"/>
        <v>1.0540292559280249E-2</v>
      </c>
      <c r="Q238" s="94">
        <f>O238/'סכום נכסי הקרן'!$C$42</f>
        <v>7.7420742509841747E-4</v>
      </c>
    </row>
    <row r="239" spans="2:17" s="140" customFormat="1">
      <c r="B239" s="86" t="s">
        <v>3629</v>
      </c>
      <c r="C239" s="96" t="s">
        <v>3364</v>
      </c>
      <c r="D239" s="83">
        <v>469140</v>
      </c>
      <c r="E239" s="83"/>
      <c r="F239" s="83" t="s">
        <v>1942</v>
      </c>
      <c r="G239" s="105">
        <v>42870</v>
      </c>
      <c r="H239" s="83"/>
      <c r="I239" s="93">
        <v>3.0900000000000003</v>
      </c>
      <c r="J239" s="96" t="s">
        <v>180</v>
      </c>
      <c r="K239" s="97">
        <v>5.0122E-2</v>
      </c>
      <c r="L239" s="97">
        <v>5.2600000000000001E-2</v>
      </c>
      <c r="M239" s="93">
        <v>10479143.67</v>
      </c>
      <c r="N239" s="95">
        <v>100.17</v>
      </c>
      <c r="O239" s="93">
        <v>38124.951789999999</v>
      </c>
      <c r="P239" s="94">
        <f t="shared" si="8"/>
        <v>7.4742006194800656E-3</v>
      </c>
      <c r="Q239" s="94">
        <f>O239/'סכום נכסי הקרן'!$C$42</f>
        <v>5.4899630002981615E-4</v>
      </c>
    </row>
    <row r="240" spans="2:17" s="140" customFormat="1">
      <c r="B240" s="86" t="s">
        <v>3630</v>
      </c>
      <c r="C240" s="96" t="s">
        <v>3364</v>
      </c>
      <c r="D240" s="83">
        <v>6734</v>
      </c>
      <c r="E240" s="83"/>
      <c r="F240" s="83" t="s">
        <v>1942</v>
      </c>
      <c r="G240" s="105">
        <v>43489</v>
      </c>
      <c r="H240" s="83"/>
      <c r="I240" s="93">
        <v>1.2699999999999998</v>
      </c>
      <c r="J240" s="96" t="s">
        <v>180</v>
      </c>
      <c r="K240" s="97">
        <v>4.3114999999999994E-2</v>
      </c>
      <c r="L240" s="97">
        <v>4.3700000000000003E-2</v>
      </c>
      <c r="M240" s="93">
        <v>147651.01999999999</v>
      </c>
      <c r="N240" s="95">
        <v>100.29</v>
      </c>
      <c r="O240" s="93">
        <v>537.82366000000002</v>
      </c>
      <c r="P240" s="94">
        <f t="shared" si="8"/>
        <v>1.0543756107246835E-4</v>
      </c>
      <c r="Q240" s="94">
        <f>O240/'סכום נכסי הקרן'!$C$42</f>
        <v>7.7446183023355318E-6</v>
      </c>
    </row>
    <row r="241" spans="2:17" s="140" customFormat="1">
      <c r="B241" s="86" t="s">
        <v>3630</v>
      </c>
      <c r="C241" s="96" t="s">
        <v>3364</v>
      </c>
      <c r="D241" s="83">
        <v>6660</v>
      </c>
      <c r="E241" s="83"/>
      <c r="F241" s="83" t="s">
        <v>1942</v>
      </c>
      <c r="G241" s="105">
        <v>43454</v>
      </c>
      <c r="H241" s="83"/>
      <c r="I241" s="93">
        <v>1.27</v>
      </c>
      <c r="J241" s="96" t="s">
        <v>180</v>
      </c>
      <c r="K241" s="97">
        <v>4.3114999999999994E-2</v>
      </c>
      <c r="L241" s="97">
        <v>4.3700000000000003E-2</v>
      </c>
      <c r="M241" s="93">
        <v>27278752.579999998</v>
      </c>
      <c r="N241" s="95">
        <v>100.29</v>
      </c>
      <c r="O241" s="93">
        <v>99363.749629999991</v>
      </c>
      <c r="P241" s="94">
        <f t="shared" si="8"/>
        <v>1.9479751820517859E-2</v>
      </c>
      <c r="Q241" s="94">
        <f>O241/'סכום נכסי הקרן'!$C$42</f>
        <v>1.4308301608991754E-3</v>
      </c>
    </row>
    <row r="242" spans="2:17" s="140" customFormat="1">
      <c r="B242" s="86" t="s">
        <v>3630</v>
      </c>
      <c r="C242" s="96" t="s">
        <v>3364</v>
      </c>
      <c r="D242" s="83">
        <v>6700</v>
      </c>
      <c r="E242" s="83"/>
      <c r="F242" s="83" t="s">
        <v>1942</v>
      </c>
      <c r="G242" s="105">
        <v>43475</v>
      </c>
      <c r="H242" s="83"/>
      <c r="I242" s="93">
        <v>1.27</v>
      </c>
      <c r="J242" s="96" t="s">
        <v>180</v>
      </c>
      <c r="K242" s="97">
        <v>4.3114999999999994E-2</v>
      </c>
      <c r="L242" s="97">
        <v>4.3700000000000003E-2</v>
      </c>
      <c r="M242" s="93">
        <v>122814.33</v>
      </c>
      <c r="N242" s="95">
        <v>100.29</v>
      </c>
      <c r="O242" s="93">
        <v>447.35521</v>
      </c>
      <c r="P242" s="94">
        <f t="shared" si="8"/>
        <v>8.770168697201216E-5</v>
      </c>
      <c r="Q242" s="94">
        <f>O242/'סכום נכסי הקרן'!$C$42</f>
        <v>6.4418797548087709E-6</v>
      </c>
    </row>
    <row r="243" spans="2:17" s="140" customFormat="1">
      <c r="B243" s="86" t="s">
        <v>3631</v>
      </c>
      <c r="C243" s="96" t="s">
        <v>3364</v>
      </c>
      <c r="D243" s="83">
        <v>6639</v>
      </c>
      <c r="E243" s="83"/>
      <c r="F243" s="83" t="s">
        <v>1942</v>
      </c>
      <c r="G243" s="105">
        <v>43437</v>
      </c>
      <c r="H243" s="83"/>
      <c r="I243" s="93">
        <v>1.58</v>
      </c>
      <c r="J243" s="96" t="s">
        <v>180</v>
      </c>
      <c r="K243" s="97">
        <v>4.99E-2</v>
      </c>
      <c r="L243" s="97">
        <v>5.0300000000000004E-2</v>
      </c>
      <c r="M243" s="93">
        <v>20858752.68</v>
      </c>
      <c r="N243" s="95">
        <v>100.63</v>
      </c>
      <c r="O243" s="93">
        <v>76236.274739999993</v>
      </c>
      <c r="P243" s="94">
        <f t="shared" si="8"/>
        <v>1.4945729375007832E-2</v>
      </c>
      <c r="Q243" s="94">
        <f>O243/'סכום נכסי הקרן'!$C$42</f>
        <v>1.097796345838121E-3</v>
      </c>
    </row>
    <row r="244" spans="2:17" s="140" customFormat="1">
      <c r="B244" s="86" t="s">
        <v>3631</v>
      </c>
      <c r="C244" s="96" t="s">
        <v>3364</v>
      </c>
      <c r="D244" s="83">
        <v>6643</v>
      </c>
      <c r="E244" s="83"/>
      <c r="F244" s="83" t="s">
        <v>1942</v>
      </c>
      <c r="G244" s="105">
        <v>43454</v>
      </c>
      <c r="H244" s="83"/>
      <c r="I244" s="93">
        <v>1.58</v>
      </c>
      <c r="J244" s="96" t="s">
        <v>180</v>
      </c>
      <c r="K244" s="97">
        <v>4.99E-2</v>
      </c>
      <c r="L244" s="97">
        <v>5.0300000000000004E-2</v>
      </c>
      <c r="M244" s="93">
        <v>143054.35</v>
      </c>
      <c r="N244" s="95">
        <v>100.63</v>
      </c>
      <c r="O244" s="93">
        <v>522.84673999999995</v>
      </c>
      <c r="P244" s="94">
        <f t="shared" si="8"/>
        <v>1.0250141297296399E-4</v>
      </c>
      <c r="Q244" s="94">
        <f>O244/'סכום נכסי הקרן'!$C$42</f>
        <v>7.5289518351060775E-6</v>
      </c>
    </row>
    <row r="245" spans="2:17" s="140" customFormat="1">
      <c r="B245" s="86" t="s">
        <v>3631</v>
      </c>
      <c r="C245" s="96" t="s">
        <v>3364</v>
      </c>
      <c r="D245" s="83">
        <v>6693</v>
      </c>
      <c r="E245" s="83"/>
      <c r="F245" s="83" t="s">
        <v>1942</v>
      </c>
      <c r="G245" s="105">
        <v>43473</v>
      </c>
      <c r="H245" s="83"/>
      <c r="I245" s="93">
        <v>1.5799999999999998</v>
      </c>
      <c r="J245" s="96" t="s">
        <v>180</v>
      </c>
      <c r="K245" s="97">
        <v>4.99E-2</v>
      </c>
      <c r="L245" s="97">
        <v>5.0300000000000004E-2</v>
      </c>
      <c r="M245" s="93">
        <v>227730.58</v>
      </c>
      <c r="N245" s="95">
        <v>100.63</v>
      </c>
      <c r="O245" s="93">
        <v>832.32836999999995</v>
      </c>
      <c r="P245" s="94">
        <f t="shared" si="8"/>
        <v>1.6317369403983273E-4</v>
      </c>
      <c r="Q245" s="94">
        <f>O245/'סכום נכסי הקרן'!$C$42</f>
        <v>1.1985462907777431E-5</v>
      </c>
    </row>
    <row r="246" spans="2:17" s="140" customFormat="1">
      <c r="B246" s="86" t="s">
        <v>3631</v>
      </c>
      <c r="C246" s="96" t="s">
        <v>3364</v>
      </c>
      <c r="D246" s="83">
        <v>6760</v>
      </c>
      <c r="E246" s="83"/>
      <c r="F246" s="83" t="s">
        <v>1942</v>
      </c>
      <c r="G246" s="105">
        <v>43503</v>
      </c>
      <c r="H246" s="83"/>
      <c r="I246" s="93">
        <v>1.58</v>
      </c>
      <c r="J246" s="96" t="s">
        <v>180</v>
      </c>
      <c r="K246" s="97">
        <v>4.99E-2</v>
      </c>
      <c r="L246" s="97">
        <v>5.0300000000000011E-2</v>
      </c>
      <c r="M246" s="93">
        <v>184355.68</v>
      </c>
      <c r="N246" s="95">
        <v>100.63</v>
      </c>
      <c r="O246" s="93">
        <v>673.79822000000001</v>
      </c>
      <c r="P246" s="94">
        <f t="shared" si="8"/>
        <v>1.3209467387836836E-4</v>
      </c>
      <c r="Q246" s="94">
        <f>O246/'סכום נכסי הקרן'!$C$42</f>
        <v>9.7026412461904409E-6</v>
      </c>
    </row>
    <row r="247" spans="2:17" s="140" customFormat="1">
      <c r="B247" s="86" t="s">
        <v>3631</v>
      </c>
      <c r="C247" s="96" t="s">
        <v>3364</v>
      </c>
      <c r="D247" s="83">
        <v>6811</v>
      </c>
      <c r="E247" s="83"/>
      <c r="F247" s="83" t="s">
        <v>1942</v>
      </c>
      <c r="G247" s="105">
        <v>43535</v>
      </c>
      <c r="H247" s="83"/>
      <c r="I247" s="93">
        <v>1.5899999999999999</v>
      </c>
      <c r="J247" s="96" t="s">
        <v>180</v>
      </c>
      <c r="K247" s="97">
        <v>4.99E-2</v>
      </c>
      <c r="L247" s="97">
        <v>4.9399999999999993E-2</v>
      </c>
      <c r="M247" s="93">
        <v>117686.42</v>
      </c>
      <c r="N247" s="95">
        <v>100.63</v>
      </c>
      <c r="O247" s="93">
        <v>430.12993999999998</v>
      </c>
      <c r="P247" s="94">
        <f t="shared" si="8"/>
        <v>8.4324761424306135E-5</v>
      </c>
      <c r="Q247" s="94">
        <f>O247/'סכום נכסי הקרן'!$C$42</f>
        <v>6.1938372248377548E-6</v>
      </c>
    </row>
    <row r="248" spans="2:17" s="140" customFormat="1">
      <c r="B248" s="86" t="s">
        <v>3632</v>
      </c>
      <c r="C248" s="96" t="s">
        <v>3364</v>
      </c>
      <c r="D248" s="83">
        <v>475042</v>
      </c>
      <c r="E248" s="83"/>
      <c r="F248" s="83" t="s">
        <v>1942</v>
      </c>
      <c r="G248" s="105">
        <v>42921</v>
      </c>
      <c r="H248" s="83"/>
      <c r="I248" s="93">
        <v>4.0200000000000005</v>
      </c>
      <c r="J248" s="96" t="s">
        <v>180</v>
      </c>
      <c r="K248" s="97">
        <v>5.2485999999999998E-2</v>
      </c>
      <c r="L248" s="97">
        <v>6.2799999999999995E-2</v>
      </c>
      <c r="M248" s="93">
        <v>7282215.9900000002</v>
      </c>
      <c r="N248" s="95">
        <v>99.21</v>
      </c>
      <c r="O248" s="93">
        <v>26240.06093</v>
      </c>
      <c r="P248" s="94">
        <f t="shared" si="8"/>
        <v>5.1442289222682494E-3</v>
      </c>
      <c r="Q248" s="94">
        <f>O248/'סכום נכסי הקרן'!$C$42</f>
        <v>3.7785480864281341E-4</v>
      </c>
    </row>
    <row r="249" spans="2:17" s="140" customFormat="1">
      <c r="B249" s="86" t="s">
        <v>3632</v>
      </c>
      <c r="C249" s="96" t="s">
        <v>3364</v>
      </c>
      <c r="D249" s="83">
        <v>6497</v>
      </c>
      <c r="E249" s="83"/>
      <c r="F249" s="83" t="s">
        <v>1942</v>
      </c>
      <c r="G249" s="105">
        <v>43342</v>
      </c>
      <c r="H249" s="83"/>
      <c r="I249" s="93">
        <v>3.9400000000000004</v>
      </c>
      <c r="J249" s="96" t="s">
        <v>180</v>
      </c>
      <c r="K249" s="97">
        <v>5.2485999999999998E-2</v>
      </c>
      <c r="L249" s="97">
        <v>5.7099999999999998E-2</v>
      </c>
      <c r="M249" s="93">
        <v>1382184.15</v>
      </c>
      <c r="N249" s="95">
        <v>99.21</v>
      </c>
      <c r="O249" s="93">
        <v>4980.4340400000001</v>
      </c>
      <c r="P249" s="94">
        <f t="shared" si="8"/>
        <v>9.7638846580289952E-4</v>
      </c>
      <c r="Q249" s="94">
        <f>O249/'סכום נכסי הקרן'!$C$42</f>
        <v>7.1717857521848145E-5</v>
      </c>
    </row>
    <row r="250" spans="2:17" s="140" customFormat="1">
      <c r="B250" s="86" t="s">
        <v>3633</v>
      </c>
      <c r="C250" s="96" t="s">
        <v>3364</v>
      </c>
      <c r="D250" s="83">
        <v>491469</v>
      </c>
      <c r="E250" s="83"/>
      <c r="F250" s="83" t="s">
        <v>1942</v>
      </c>
      <c r="G250" s="105">
        <v>43079</v>
      </c>
      <c r="H250" s="83"/>
      <c r="I250" s="93">
        <v>3.69</v>
      </c>
      <c r="J250" s="96" t="s">
        <v>180</v>
      </c>
      <c r="K250" s="97">
        <v>5.2485999999999998E-2</v>
      </c>
      <c r="L250" s="97">
        <v>5.2400000000000002E-2</v>
      </c>
      <c r="M250" s="93">
        <v>13714602.27</v>
      </c>
      <c r="N250" s="95">
        <v>100.67</v>
      </c>
      <c r="O250" s="93">
        <v>50145.17136</v>
      </c>
      <c r="P250" s="94">
        <f t="shared" si="8"/>
        <v>9.8307028139286226E-3</v>
      </c>
      <c r="Q250" s="94">
        <f>O250/'סכום נכסי הקרן'!$C$42</f>
        <v>7.2208651417159217E-4</v>
      </c>
    </row>
    <row r="251" spans="2:17" s="140" customFormat="1">
      <c r="B251" s="86" t="s">
        <v>3633</v>
      </c>
      <c r="C251" s="96" t="s">
        <v>3364</v>
      </c>
      <c r="D251" s="83">
        <v>6783</v>
      </c>
      <c r="E251" s="83"/>
      <c r="F251" s="83" t="s">
        <v>1942</v>
      </c>
      <c r="G251" s="105">
        <v>43521</v>
      </c>
      <c r="H251" s="83"/>
      <c r="I251" s="93">
        <v>3.69</v>
      </c>
      <c r="J251" s="96" t="s">
        <v>180</v>
      </c>
      <c r="K251" s="97">
        <v>5.2485999999999998E-2</v>
      </c>
      <c r="L251" s="97">
        <v>5.5600000000000004E-2</v>
      </c>
      <c r="M251" s="93">
        <v>425192.54</v>
      </c>
      <c r="N251" s="95">
        <v>100.67</v>
      </c>
      <c r="O251" s="93">
        <v>1554.5495700000001</v>
      </c>
      <c r="P251" s="94">
        <f t="shared" si="8"/>
        <v>3.0476144397785401E-4</v>
      </c>
      <c r="Q251" s="94">
        <f>O251/'סכום נכסי הקרן'!$C$42</f>
        <v>2.2385391248331903E-5</v>
      </c>
    </row>
    <row r="252" spans="2:17" s="140" customFormat="1">
      <c r="B252" s="86" t="s">
        <v>3633</v>
      </c>
      <c r="C252" s="96" t="s">
        <v>3364</v>
      </c>
      <c r="D252" s="83">
        <v>6800</v>
      </c>
      <c r="E252" s="83"/>
      <c r="F252" s="83" t="s">
        <v>1942</v>
      </c>
      <c r="G252" s="105">
        <v>37833</v>
      </c>
      <c r="H252" s="83"/>
      <c r="I252" s="93">
        <v>3.69</v>
      </c>
      <c r="J252" s="96" t="s">
        <v>180</v>
      </c>
      <c r="K252" s="97">
        <v>5.2485999999999998E-2</v>
      </c>
      <c r="L252" s="97">
        <v>5.5599999999999997E-2</v>
      </c>
      <c r="M252" s="93">
        <v>53223.82</v>
      </c>
      <c r="N252" s="95">
        <v>100.67</v>
      </c>
      <c r="O252" s="93">
        <v>194.60407999999998</v>
      </c>
      <c r="P252" s="94">
        <f t="shared" si="8"/>
        <v>3.8151128512924689E-5</v>
      </c>
      <c r="Q252" s="94">
        <f>O252/'סכום נכסי הקרן'!$C$42</f>
        <v>2.8022834095420199E-6</v>
      </c>
    </row>
    <row r="253" spans="2:17" s="140" customFormat="1">
      <c r="B253" s="86" t="s">
        <v>3634</v>
      </c>
      <c r="C253" s="96" t="s">
        <v>3364</v>
      </c>
      <c r="D253" s="83">
        <v>6438</v>
      </c>
      <c r="E253" s="83"/>
      <c r="F253" s="83" t="s">
        <v>1942</v>
      </c>
      <c r="G253" s="105">
        <v>43304</v>
      </c>
      <c r="H253" s="83"/>
      <c r="I253" s="93">
        <v>5.2900000000000009</v>
      </c>
      <c r="J253" s="96" t="s">
        <v>182</v>
      </c>
      <c r="K253" s="97">
        <v>1.9390000000000001E-2</v>
      </c>
      <c r="L253" s="97">
        <v>2.1099999999999997E-2</v>
      </c>
      <c r="M253" s="93">
        <v>20999505.100000001</v>
      </c>
      <c r="N253" s="95">
        <v>99.98</v>
      </c>
      <c r="O253" s="93">
        <v>85623.05223999999</v>
      </c>
      <c r="P253" s="94">
        <f t="shared" si="8"/>
        <v>1.6785958802493266E-2</v>
      </c>
      <c r="Q253" s="94">
        <f>O253/'סכום נכסי הקרן'!$C$42</f>
        <v>1.2329652017907418E-3</v>
      </c>
    </row>
    <row r="254" spans="2:17" s="140" customFormat="1">
      <c r="B254" s="86" t="s">
        <v>3635</v>
      </c>
      <c r="C254" s="96" t="s">
        <v>3364</v>
      </c>
      <c r="D254" s="83">
        <v>6588</v>
      </c>
      <c r="E254" s="83"/>
      <c r="F254" s="83" t="s">
        <v>1942</v>
      </c>
      <c r="G254" s="105">
        <v>43397</v>
      </c>
      <c r="H254" s="83"/>
      <c r="I254" s="93">
        <v>1.24</v>
      </c>
      <c r="J254" s="96" t="s">
        <v>180</v>
      </c>
      <c r="K254" s="97">
        <v>4.2927E-2</v>
      </c>
      <c r="L254" s="97">
        <v>4.41E-2</v>
      </c>
      <c r="M254" s="93">
        <v>18291541.399999999</v>
      </c>
      <c r="N254" s="95">
        <v>100.28</v>
      </c>
      <c r="O254" s="93">
        <v>66620.895380000002</v>
      </c>
      <c r="P254" s="94">
        <f t="shared" si="8"/>
        <v>1.3060683729182301E-2</v>
      </c>
      <c r="Q254" s="94">
        <f>O254/'סכום נכסי הקרן'!$C$42</f>
        <v>9.593356411243208E-4</v>
      </c>
    </row>
    <row r="255" spans="2:17" s="140" customFormat="1">
      <c r="B255" s="86" t="s">
        <v>3636</v>
      </c>
      <c r="C255" s="96" t="s">
        <v>3364</v>
      </c>
      <c r="D255" s="83">
        <v>487447</v>
      </c>
      <c r="E255" s="83"/>
      <c r="F255" s="83" t="s">
        <v>1942</v>
      </c>
      <c r="G255" s="105">
        <v>43051</v>
      </c>
      <c r="H255" s="83"/>
      <c r="I255" s="93">
        <v>2.99</v>
      </c>
      <c r="J255" s="96" t="s">
        <v>180</v>
      </c>
      <c r="K255" s="97">
        <v>5.2445000000000006E-2</v>
      </c>
      <c r="L255" s="97">
        <v>5.5300000000000009E-2</v>
      </c>
      <c r="M255" s="93">
        <v>12286964.279999999</v>
      </c>
      <c r="N255" s="95">
        <v>99.74</v>
      </c>
      <c r="O255" s="93">
        <v>44510.22711</v>
      </c>
      <c r="P255" s="94">
        <f t="shared" si="8"/>
        <v>8.726000989357852E-3</v>
      </c>
      <c r="Q255" s="94">
        <f>O255/'סכום נכסי הקרן'!$C$42</f>
        <v>6.4094376122689949E-4</v>
      </c>
    </row>
    <row r="256" spans="2:17" s="140" customFormat="1">
      <c r="B256" s="86" t="s">
        <v>3637</v>
      </c>
      <c r="C256" s="96" t="s">
        <v>3364</v>
      </c>
      <c r="D256" s="83">
        <v>487557</v>
      </c>
      <c r="E256" s="83"/>
      <c r="F256" s="83" t="s">
        <v>1942</v>
      </c>
      <c r="G256" s="105">
        <v>43053</v>
      </c>
      <c r="H256" s="83"/>
      <c r="I256" s="93">
        <v>2.65</v>
      </c>
      <c r="J256" s="96" t="s">
        <v>180</v>
      </c>
      <c r="K256" s="97">
        <v>6.2486E-2</v>
      </c>
      <c r="L256" s="97">
        <v>6.5500000000000003E-2</v>
      </c>
      <c r="M256" s="93">
        <v>6872419.5800000001</v>
      </c>
      <c r="N256" s="95">
        <v>99.9</v>
      </c>
      <c r="O256" s="93">
        <v>24935.66776</v>
      </c>
      <c r="P256" s="94">
        <f t="shared" si="8"/>
        <v>4.8885093532846429E-3</v>
      </c>
      <c r="Q256" s="94">
        <f>O256/'סכום נכסי הקרן'!$C$42</f>
        <v>3.5907164983231505E-4</v>
      </c>
    </row>
    <row r="257" spans="2:17" s="140" customFormat="1">
      <c r="B257" s="86" t="s">
        <v>3637</v>
      </c>
      <c r="C257" s="96" t="s">
        <v>3364</v>
      </c>
      <c r="D257" s="83">
        <v>487556</v>
      </c>
      <c r="E257" s="83"/>
      <c r="F257" s="83" t="s">
        <v>1942</v>
      </c>
      <c r="G257" s="105">
        <v>43051</v>
      </c>
      <c r="H257" s="83"/>
      <c r="I257" s="93">
        <v>3.0500000000000003</v>
      </c>
      <c r="J257" s="96" t="s">
        <v>180</v>
      </c>
      <c r="K257" s="97">
        <v>8.4985999999999992E-2</v>
      </c>
      <c r="L257" s="97">
        <v>8.7799999999999989E-2</v>
      </c>
      <c r="M257" s="93">
        <v>2322729.29</v>
      </c>
      <c r="N257" s="95">
        <v>100.49</v>
      </c>
      <c r="O257" s="93">
        <v>8477.4901399999981</v>
      </c>
      <c r="P257" s="94">
        <f t="shared" si="8"/>
        <v>1.6619683194627362E-3</v>
      </c>
      <c r="Q257" s="94">
        <f>O257/'סכום נכסי הקרן'!$C$42</f>
        <v>1.2207518965623974E-4</v>
      </c>
    </row>
    <row r="258" spans="2:17" s="140" customFormat="1">
      <c r="B258" s="86" t="s">
        <v>3638</v>
      </c>
      <c r="C258" s="96" t="s">
        <v>3364</v>
      </c>
      <c r="D258" s="83">
        <v>6524</v>
      </c>
      <c r="E258" s="83"/>
      <c r="F258" s="83" t="s">
        <v>1942</v>
      </c>
      <c r="G258" s="105">
        <v>43357</v>
      </c>
      <c r="H258" s="83"/>
      <c r="I258" s="93">
        <v>7.7599999999999989</v>
      </c>
      <c r="J258" s="96" t="s">
        <v>183</v>
      </c>
      <c r="K258" s="97">
        <v>2.8362999999999999E-2</v>
      </c>
      <c r="L258" s="97">
        <v>3.1200000000000006E-2</v>
      </c>
      <c r="M258" s="93">
        <v>2819156.51</v>
      </c>
      <c r="N258" s="95">
        <v>100</v>
      </c>
      <c r="O258" s="93">
        <v>13341.940289999999</v>
      </c>
      <c r="P258" s="94">
        <f t="shared" si="8"/>
        <v>2.6156187404475675E-3</v>
      </c>
      <c r="Q258" s="94">
        <f>O258/'סכום נכסי הקרן'!$C$42</f>
        <v>1.9212288830618168E-4</v>
      </c>
    </row>
    <row r="259" spans="2:17" s="140" customFormat="1">
      <c r="B259" s="86" t="s">
        <v>3638</v>
      </c>
      <c r="C259" s="96" t="s">
        <v>3364</v>
      </c>
      <c r="D259" s="83">
        <v>471677</v>
      </c>
      <c r="E259" s="83"/>
      <c r="F259" s="83" t="s">
        <v>1942</v>
      </c>
      <c r="G259" s="105">
        <v>42891</v>
      </c>
      <c r="H259" s="83"/>
      <c r="I259" s="93">
        <v>7.9</v>
      </c>
      <c r="J259" s="96" t="s">
        <v>183</v>
      </c>
      <c r="K259" s="97">
        <v>2.8294E-2</v>
      </c>
      <c r="L259" s="97">
        <v>2.9399999999999999E-2</v>
      </c>
      <c r="M259" s="93">
        <v>8123050.25</v>
      </c>
      <c r="N259" s="95">
        <v>100</v>
      </c>
      <c r="O259" s="93">
        <v>38443.14761</v>
      </c>
      <c r="P259" s="94">
        <f t="shared" si="8"/>
        <v>7.5365812726559678E-3</v>
      </c>
      <c r="Q259" s="94">
        <f>O259/'סכום נכסי הקרן'!$C$42</f>
        <v>5.535782947514665E-4</v>
      </c>
    </row>
    <row r="260" spans="2:17" s="140" customFormat="1">
      <c r="B260" s="86" t="s">
        <v>3651</v>
      </c>
      <c r="C260" s="96" t="s">
        <v>3364</v>
      </c>
      <c r="D260" s="83">
        <v>6781</v>
      </c>
      <c r="E260" s="83"/>
      <c r="F260" s="83" t="s">
        <v>1942</v>
      </c>
      <c r="G260" s="105">
        <v>43517</v>
      </c>
      <c r="H260" s="83"/>
      <c r="I260" s="93">
        <v>1.3999999999999997</v>
      </c>
      <c r="J260" s="96" t="s">
        <v>180</v>
      </c>
      <c r="K260" s="97">
        <v>4.7793000000000002E-2</v>
      </c>
      <c r="L260" s="97">
        <v>4.9399999999999993E-2</v>
      </c>
      <c r="M260" s="93">
        <v>19766203.280000001</v>
      </c>
      <c r="N260" s="95">
        <v>100.3</v>
      </c>
      <c r="O260" s="93">
        <v>72006.223510000011</v>
      </c>
      <c r="P260" s="94">
        <f t="shared" si="8"/>
        <v>1.4116449597872715E-2</v>
      </c>
      <c r="Q260" s="94">
        <f>O260/'סכום נכסי הקרן'!$C$42</f>
        <v>1.0368839416205846E-3</v>
      </c>
    </row>
    <row r="261" spans="2:17" s="140" customFormat="1">
      <c r="B261" s="86" t="s">
        <v>3639</v>
      </c>
      <c r="C261" s="96" t="s">
        <v>3364</v>
      </c>
      <c r="D261" s="83">
        <v>6556</v>
      </c>
      <c r="E261" s="83"/>
      <c r="F261" s="83" t="s">
        <v>1942</v>
      </c>
      <c r="G261" s="105">
        <v>43383</v>
      </c>
      <c r="H261" s="83"/>
      <c r="I261" s="93">
        <v>3.7500000000000004</v>
      </c>
      <c r="J261" s="96" t="s">
        <v>180</v>
      </c>
      <c r="K261" s="97">
        <v>5.2403999999999999E-2</v>
      </c>
      <c r="L261" s="97">
        <v>5.1800000000000006E-2</v>
      </c>
      <c r="M261" s="93">
        <v>5431455.96</v>
      </c>
      <c r="N261" s="95">
        <v>101.35</v>
      </c>
      <c r="O261" s="93">
        <v>19993.362239999999</v>
      </c>
      <c r="P261" s="94">
        <f t="shared" si="8"/>
        <v>3.9195957876304328E-3</v>
      </c>
      <c r="Q261" s="94">
        <f>O261/'סכום נכסי הקרן'!$C$42</f>
        <v>2.8790283999243941E-4</v>
      </c>
    </row>
    <row r="262" spans="2:17" s="140" customFormat="1">
      <c r="B262" s="86" t="s">
        <v>3639</v>
      </c>
      <c r="C262" s="96" t="s">
        <v>3364</v>
      </c>
      <c r="D262" s="83">
        <v>6708</v>
      </c>
      <c r="E262" s="83"/>
      <c r="F262" s="83" t="s">
        <v>1942</v>
      </c>
      <c r="G262" s="105">
        <v>43480</v>
      </c>
      <c r="H262" s="83"/>
      <c r="I262" s="93">
        <v>3.75</v>
      </c>
      <c r="J262" s="96" t="s">
        <v>180</v>
      </c>
      <c r="K262" s="97">
        <v>5.2403999999999999E-2</v>
      </c>
      <c r="L262" s="97">
        <v>5.1799999999999999E-2</v>
      </c>
      <c r="M262" s="93">
        <v>368533.1</v>
      </c>
      <c r="N262" s="95">
        <v>101.35</v>
      </c>
      <c r="O262" s="93">
        <v>1356.5820700000002</v>
      </c>
      <c r="P262" s="94">
        <f t="shared" si="8"/>
        <v>2.6595093428102536E-4</v>
      </c>
      <c r="Q262" s="94">
        <f>O262/'סכום נכסי הקרן'!$C$42</f>
        <v>1.9534674855959709E-5</v>
      </c>
    </row>
    <row r="263" spans="2:17" s="140" customFormat="1">
      <c r="B263" s="86" t="s">
        <v>3639</v>
      </c>
      <c r="C263" s="96" t="s">
        <v>3364</v>
      </c>
      <c r="D263" s="83">
        <v>6793</v>
      </c>
      <c r="E263" s="83"/>
      <c r="F263" s="83" t="s">
        <v>1942</v>
      </c>
      <c r="G263" s="105">
        <v>43529</v>
      </c>
      <c r="H263" s="83"/>
      <c r="I263" s="93">
        <v>3.7499999999999996</v>
      </c>
      <c r="J263" s="96" t="s">
        <v>180</v>
      </c>
      <c r="K263" s="97">
        <v>5.2195999999999999E-2</v>
      </c>
      <c r="L263" s="97">
        <v>5.1799999999999985E-2</v>
      </c>
      <c r="M263" s="93">
        <v>571226.31000000006</v>
      </c>
      <c r="N263" s="95">
        <v>101.35</v>
      </c>
      <c r="O263" s="93">
        <v>2102.7023100000001</v>
      </c>
      <c r="P263" s="94">
        <f t="shared" si="8"/>
        <v>4.1222396803414202E-4</v>
      </c>
      <c r="Q263" s="94">
        <f>O263/'סכום נכסי הקרן'!$C$42</f>
        <v>3.0278747488329545E-5</v>
      </c>
    </row>
    <row r="264" spans="2:17" s="140" customFormat="1">
      <c r="B264" s="86" t="s">
        <v>3652</v>
      </c>
      <c r="C264" s="96" t="s">
        <v>3364</v>
      </c>
      <c r="D264" s="83">
        <v>6826</v>
      </c>
      <c r="E264" s="83"/>
      <c r="F264" s="83" t="s">
        <v>1942</v>
      </c>
      <c r="G264" s="105">
        <v>43550</v>
      </c>
      <c r="H264" s="83"/>
      <c r="I264" s="93">
        <v>4.9799999999999995</v>
      </c>
      <c r="J264" s="96" t="s">
        <v>180</v>
      </c>
      <c r="K264" s="97">
        <v>5.2430000000000004E-2</v>
      </c>
      <c r="L264" s="97">
        <v>5.5199999999999999E-2</v>
      </c>
      <c r="M264" s="93">
        <v>11592762</v>
      </c>
      <c r="N264" s="95">
        <v>99.96</v>
      </c>
      <c r="O264" s="93">
        <v>42088.069600000003</v>
      </c>
      <c r="P264" s="94">
        <f t="shared" si="8"/>
        <v>8.2511494731791809E-3</v>
      </c>
      <c r="Q264" s="94">
        <f>O264/'סכום נכסי הקרן'!$C$42</f>
        <v>6.0606488404420841E-4</v>
      </c>
    </row>
    <row r="265" spans="2:17" s="140" customFormat="1">
      <c r="B265" s="86" t="s">
        <v>3640</v>
      </c>
      <c r="C265" s="96" t="s">
        <v>3364</v>
      </c>
      <c r="D265" s="83">
        <v>521872</v>
      </c>
      <c r="E265" s="83"/>
      <c r="F265" s="83" t="s">
        <v>1942</v>
      </c>
      <c r="G265" s="105">
        <v>43301</v>
      </c>
      <c r="H265" s="83"/>
      <c r="I265" s="93">
        <v>4.13</v>
      </c>
      <c r="J265" s="96" t="s">
        <v>180</v>
      </c>
      <c r="K265" s="97">
        <v>5.2485999999999998E-2</v>
      </c>
      <c r="L265" s="97">
        <v>6.0599999999999994E-2</v>
      </c>
      <c r="M265" s="93">
        <v>6568012.79</v>
      </c>
      <c r="N265" s="95">
        <v>98.4</v>
      </c>
      <c r="O265" s="93">
        <v>23473.341780000002</v>
      </c>
      <c r="P265" s="94">
        <f t="shared" si="8"/>
        <v>4.6018278695728505E-3</v>
      </c>
      <c r="Q265" s="94">
        <f>O265/'סכום נכסי הקרן'!$C$42</f>
        <v>3.3801427100913585E-4</v>
      </c>
    </row>
    <row r="266" spans="2:17" s="140" customFormat="1">
      <c r="B266" s="86" t="s">
        <v>3641</v>
      </c>
      <c r="C266" s="96" t="s">
        <v>3364</v>
      </c>
      <c r="D266" s="83">
        <v>474437</v>
      </c>
      <c r="E266" s="83"/>
      <c r="F266" s="83" t="s">
        <v>1942</v>
      </c>
      <c r="G266" s="105">
        <v>42887</v>
      </c>
      <c r="H266" s="83"/>
      <c r="I266" s="93">
        <v>2.68</v>
      </c>
      <c r="J266" s="96" t="s">
        <v>180</v>
      </c>
      <c r="K266" s="97">
        <v>0.06</v>
      </c>
      <c r="L266" s="97">
        <v>6.1200000000000004E-2</v>
      </c>
      <c r="M266" s="93">
        <v>7110450.6200000001</v>
      </c>
      <c r="N266" s="95">
        <v>99.6</v>
      </c>
      <c r="O266" s="93">
        <v>25721.856049999999</v>
      </c>
      <c r="P266" s="94">
        <f t="shared" si="8"/>
        <v>5.0426375220627411E-3</v>
      </c>
      <c r="Q266" s="94">
        <f>O266/'סכום נכסי הקרן'!$C$42</f>
        <v>3.7039269922574608E-4</v>
      </c>
    </row>
    <row r="267" spans="2:17" s="140" customFormat="1">
      <c r="B267" s="86" t="s">
        <v>3641</v>
      </c>
      <c r="C267" s="96" t="s">
        <v>3364</v>
      </c>
      <c r="D267" s="83">
        <v>474436</v>
      </c>
      <c r="E267" s="83"/>
      <c r="F267" s="83" t="s">
        <v>1942</v>
      </c>
      <c r="G267" s="105">
        <v>42887</v>
      </c>
      <c r="H267" s="83"/>
      <c r="I267" s="93">
        <v>2.69</v>
      </c>
      <c r="J267" s="96" t="s">
        <v>180</v>
      </c>
      <c r="K267" s="97">
        <v>0.06</v>
      </c>
      <c r="L267" s="97">
        <v>6.3999999999999987E-2</v>
      </c>
      <c r="M267" s="93">
        <v>3332817.7300000004</v>
      </c>
      <c r="N267" s="95">
        <v>99.6</v>
      </c>
      <c r="O267" s="93">
        <v>12056.374820000001</v>
      </c>
      <c r="P267" s="94">
        <f t="shared" si="8"/>
        <v>2.3635902451675695E-3</v>
      </c>
      <c r="Q267" s="94">
        <f>O267/'סכום נכסי הקרן'!$C$42</f>
        <v>1.7361084689131986E-4</v>
      </c>
    </row>
    <row r="268" spans="2:17" s="140" customFormat="1">
      <c r="B268" s="86" t="s">
        <v>3642</v>
      </c>
      <c r="C268" s="96" t="s">
        <v>3364</v>
      </c>
      <c r="D268" s="83">
        <v>6528</v>
      </c>
      <c r="E268" s="83"/>
      <c r="F268" s="83" t="s">
        <v>1942</v>
      </c>
      <c r="G268" s="105">
        <v>43373</v>
      </c>
      <c r="H268" s="83"/>
      <c r="I268" s="93">
        <v>7.71</v>
      </c>
      <c r="J268" s="96" t="s">
        <v>183</v>
      </c>
      <c r="K268" s="97">
        <v>3.032E-2</v>
      </c>
      <c r="L268" s="97">
        <v>3.0800000000000001E-2</v>
      </c>
      <c r="M268" s="93">
        <v>17968202.780000001</v>
      </c>
      <c r="N268" s="95">
        <v>99.94</v>
      </c>
      <c r="O268" s="93">
        <v>84985.295110000006</v>
      </c>
      <c r="P268" s="94">
        <f t="shared" si="8"/>
        <v>1.6660929798853346E-2</v>
      </c>
      <c r="Q268" s="94">
        <f>O268/'סכום נכסי הקרן'!$C$42</f>
        <v>1.2237815493990958E-3</v>
      </c>
    </row>
    <row r="269" spans="2:17" s="140" customFormat="1">
      <c r="B269" s="86" t="s">
        <v>3643</v>
      </c>
      <c r="C269" s="96" t="s">
        <v>3364</v>
      </c>
      <c r="D269" s="83">
        <v>6495</v>
      </c>
      <c r="E269" s="83"/>
      <c r="F269" s="83" t="s">
        <v>1942</v>
      </c>
      <c r="G269" s="105">
        <v>43342</v>
      </c>
      <c r="H269" s="83"/>
      <c r="I269" s="93">
        <v>3.53</v>
      </c>
      <c r="J269" s="96" t="s">
        <v>180</v>
      </c>
      <c r="K269" s="97">
        <v>5.2443999999999998E-2</v>
      </c>
      <c r="L269" s="97">
        <v>5.1299999999999998E-2</v>
      </c>
      <c r="M269" s="93">
        <v>233098.84</v>
      </c>
      <c r="N269" s="95">
        <v>100.81</v>
      </c>
      <c r="O269" s="93">
        <v>853.47259999999994</v>
      </c>
      <c r="P269" s="94">
        <f t="shared" si="8"/>
        <v>1.6731891152980949E-4</v>
      </c>
      <c r="Q269" s="94">
        <f>O269/'סכום נכסי הקרן'!$C$42</f>
        <v>1.2289938152780212E-5</v>
      </c>
    </row>
    <row r="270" spans="2:17" s="140" customFormat="1">
      <c r="B270" s="86" t="s">
        <v>3643</v>
      </c>
      <c r="C270" s="96" t="s">
        <v>3364</v>
      </c>
      <c r="D270" s="83">
        <v>525540</v>
      </c>
      <c r="E270" s="83"/>
      <c r="F270" s="83" t="s">
        <v>1942</v>
      </c>
      <c r="G270" s="105">
        <v>43368</v>
      </c>
      <c r="H270" s="83"/>
      <c r="I270" s="93">
        <v>3.5799999999999996</v>
      </c>
      <c r="J270" s="96" t="s">
        <v>180</v>
      </c>
      <c r="K270" s="97">
        <v>5.2443999999999998E-2</v>
      </c>
      <c r="L270" s="97">
        <v>4.9299999999999997E-2</v>
      </c>
      <c r="M270" s="93">
        <v>684214.09</v>
      </c>
      <c r="N270" s="95">
        <v>100.81</v>
      </c>
      <c r="O270" s="93">
        <v>2505.1946600000001</v>
      </c>
      <c r="P270" s="94">
        <f t="shared" si="8"/>
        <v>4.9113052215324924E-4</v>
      </c>
      <c r="Q270" s="94">
        <f>O270/'סכום נכסי הקרן'!$C$42</f>
        <v>3.6074605596096762E-5</v>
      </c>
    </row>
    <row r="271" spans="2:17" s="140" customFormat="1">
      <c r="B271" s="86" t="s">
        <v>3643</v>
      </c>
      <c r="C271" s="96" t="s">
        <v>3364</v>
      </c>
      <c r="D271" s="83">
        <v>6587</v>
      </c>
      <c r="E271" s="83"/>
      <c r="F271" s="83" t="s">
        <v>1942</v>
      </c>
      <c r="G271" s="105">
        <v>43404</v>
      </c>
      <c r="H271" s="83"/>
      <c r="I271" s="93">
        <v>3.5100000000000002</v>
      </c>
      <c r="J271" s="96" t="s">
        <v>180</v>
      </c>
      <c r="K271" s="97">
        <v>5.2443999999999998E-2</v>
      </c>
      <c r="L271" s="97">
        <v>5.3899999999999997E-2</v>
      </c>
      <c r="M271" s="93">
        <v>138703.45000000001</v>
      </c>
      <c r="N271" s="95">
        <v>100.81</v>
      </c>
      <c r="O271" s="93">
        <v>507.85151999999999</v>
      </c>
      <c r="P271" s="94">
        <f t="shared" si="8"/>
        <v>9.9561677252625662E-5</v>
      </c>
      <c r="Q271" s="94">
        <f>O271/'סכום נכסי הקרן'!$C$42</f>
        <v>7.313021849319384E-6</v>
      </c>
    </row>
    <row r="272" spans="2:17" s="140" customFormat="1">
      <c r="B272" s="86" t="s">
        <v>3643</v>
      </c>
      <c r="C272" s="96" t="s">
        <v>3364</v>
      </c>
      <c r="D272" s="83">
        <v>6614</v>
      </c>
      <c r="E272" s="83"/>
      <c r="F272" s="83" t="s">
        <v>1942</v>
      </c>
      <c r="G272" s="105">
        <v>43433</v>
      </c>
      <c r="H272" s="83"/>
      <c r="I272" s="93">
        <v>3.5100000000000002</v>
      </c>
      <c r="J272" s="96" t="s">
        <v>180</v>
      </c>
      <c r="K272" s="97">
        <v>5.2443999999999998E-2</v>
      </c>
      <c r="L272" s="97">
        <v>5.3899999999999997E-2</v>
      </c>
      <c r="M272" s="93">
        <v>245620.68</v>
      </c>
      <c r="N272" s="95">
        <v>100.81</v>
      </c>
      <c r="O272" s="93">
        <v>899.32031999999992</v>
      </c>
      <c r="P272" s="94">
        <f t="shared" si="8"/>
        <v>1.7630712111793624E-4</v>
      </c>
      <c r="Q272" s="94">
        <f>O272/'סכום נכסי הקרן'!$C$42</f>
        <v>1.2950141706176049E-5</v>
      </c>
    </row>
    <row r="273" spans="2:17" s="140" customFormat="1">
      <c r="B273" s="86" t="s">
        <v>3643</v>
      </c>
      <c r="C273" s="96" t="s">
        <v>3364</v>
      </c>
      <c r="D273" s="83">
        <v>6739</v>
      </c>
      <c r="E273" s="83"/>
      <c r="F273" s="83" t="s">
        <v>1942</v>
      </c>
      <c r="G273" s="105">
        <v>43495</v>
      </c>
      <c r="H273" s="83"/>
      <c r="I273" s="93">
        <v>3.5100000000000002</v>
      </c>
      <c r="J273" s="96" t="s">
        <v>180</v>
      </c>
      <c r="K273" s="97">
        <v>5.2590999999999999E-2</v>
      </c>
      <c r="L273" s="97">
        <v>5.4000000000000006E-2</v>
      </c>
      <c r="M273" s="93">
        <v>491402.04</v>
      </c>
      <c r="N273" s="95">
        <v>100.81</v>
      </c>
      <c r="O273" s="93">
        <v>1799.2288799999999</v>
      </c>
      <c r="P273" s="94">
        <f t="shared" si="8"/>
        <v>3.527295636609754E-4</v>
      </c>
      <c r="Q273" s="94">
        <f>O273/'סכום נכסי הקרן'!$C$42</f>
        <v>2.5908754021975642E-5</v>
      </c>
    </row>
    <row r="274" spans="2:17" s="140" customFormat="1">
      <c r="B274" s="86" t="s">
        <v>3643</v>
      </c>
      <c r="C274" s="96" t="s">
        <v>3364</v>
      </c>
      <c r="D274" s="83">
        <v>6786</v>
      </c>
      <c r="E274" s="83"/>
      <c r="F274" s="83" t="s">
        <v>1942</v>
      </c>
      <c r="G274" s="105">
        <v>43524</v>
      </c>
      <c r="H274" s="83"/>
      <c r="I274" s="93">
        <v>3.5299999999999994</v>
      </c>
      <c r="J274" s="96" t="s">
        <v>180</v>
      </c>
      <c r="K274" s="97">
        <v>5.2590999999999999E-2</v>
      </c>
      <c r="L274" s="97">
        <v>5.2700000000000004E-2</v>
      </c>
      <c r="M274" s="93">
        <v>760137.53</v>
      </c>
      <c r="N274" s="95">
        <v>100.81</v>
      </c>
      <c r="O274" s="93">
        <v>2783.1821</v>
      </c>
      <c r="P274" s="94">
        <f t="shared" si="8"/>
        <v>5.4562852932976344E-4</v>
      </c>
      <c r="Q274" s="94">
        <f>O274/'סכום נכסי הקרן'!$C$42</f>
        <v>4.0077602815749387E-5</v>
      </c>
    </row>
    <row r="275" spans="2:17" s="140" customFormat="1">
      <c r="B275" s="86" t="s">
        <v>3643</v>
      </c>
      <c r="C275" s="96" t="s">
        <v>3364</v>
      </c>
      <c r="D275" s="83">
        <v>6830</v>
      </c>
      <c r="E275" s="83"/>
      <c r="F275" s="83" t="s">
        <v>1942</v>
      </c>
      <c r="G275" s="105">
        <v>43552</v>
      </c>
      <c r="H275" s="83"/>
      <c r="I275" s="93">
        <v>3.54</v>
      </c>
      <c r="J275" s="96" t="s">
        <v>180</v>
      </c>
      <c r="K275" s="97">
        <v>5.2590999999999999E-2</v>
      </c>
      <c r="L275" s="97">
        <v>5.3100000000000008E-2</v>
      </c>
      <c r="M275" s="93">
        <v>264810.03000000003</v>
      </c>
      <c r="N275" s="95">
        <v>100.26</v>
      </c>
      <c r="O275" s="93">
        <v>964.29072999999994</v>
      </c>
      <c r="P275" s="94">
        <f t="shared" si="8"/>
        <v>1.8904423568124554E-4</v>
      </c>
      <c r="Q275" s="94">
        <f>O275/'סכום נכסי הקרן'!$C$42</f>
        <v>1.3885710487951555E-5</v>
      </c>
    </row>
    <row r="276" spans="2:17" s="140" customFormat="1">
      <c r="B276" s="86" t="s">
        <v>3643</v>
      </c>
      <c r="C276" s="96" t="s">
        <v>3364</v>
      </c>
      <c r="D276" s="83">
        <v>6483</v>
      </c>
      <c r="E276" s="83"/>
      <c r="F276" s="83" t="s">
        <v>1942</v>
      </c>
      <c r="G276" s="105">
        <v>43333</v>
      </c>
      <c r="H276" s="83"/>
      <c r="I276" s="93">
        <v>3.5300000000000002</v>
      </c>
      <c r="J276" s="96" t="s">
        <v>180</v>
      </c>
      <c r="K276" s="97">
        <v>5.2443999999999998E-2</v>
      </c>
      <c r="L276" s="97">
        <v>5.1300000000000005E-2</v>
      </c>
      <c r="M276" s="93">
        <v>2627659.7200000002</v>
      </c>
      <c r="N276" s="95">
        <v>100.81</v>
      </c>
      <c r="O276" s="93">
        <v>9620.9640600000002</v>
      </c>
      <c r="P276" s="94">
        <f t="shared" ref="P276" si="9">O276/$O$10</f>
        <v>1.8861404975234319E-3</v>
      </c>
      <c r="Q276" s="94">
        <f>O276/'סכום נכסי הקרן'!$C$42</f>
        <v>1.3854112395350621E-4</v>
      </c>
    </row>
    <row r="277" spans="2:17" s="140" customFormat="1">
      <c r="B277" s="145"/>
      <c r="C277" s="145"/>
      <c r="D277" s="145"/>
      <c r="E277" s="145"/>
    </row>
    <row r="278" spans="2:17" s="140" customFormat="1">
      <c r="B278" s="145"/>
      <c r="C278" s="145"/>
      <c r="D278" s="145"/>
      <c r="E278" s="145"/>
    </row>
    <row r="279" spans="2:17" s="140" customFormat="1">
      <c r="B279" s="145"/>
      <c r="C279" s="145"/>
      <c r="D279" s="145"/>
      <c r="E279" s="145"/>
    </row>
    <row r="280" spans="2:17">
      <c r="B280" s="98" t="s">
        <v>275</v>
      </c>
    </row>
    <row r="281" spans="2:17">
      <c r="B281" s="98" t="s">
        <v>131</v>
      </c>
    </row>
    <row r="282" spans="2:17">
      <c r="B282" s="98" t="s">
        <v>257</v>
      </c>
    </row>
    <row r="283" spans="2:17">
      <c r="B283" s="98" t="s">
        <v>265</v>
      </c>
    </row>
  </sheetData>
  <sheetProtection sheet="1" objects="1" scenarios="1"/>
  <mergeCells count="1">
    <mergeCell ref="B6:Q6"/>
  </mergeCells>
  <phoneticPr fontId="5" type="noConversion"/>
  <conditionalFormatting sqref="B59:B276">
    <cfRule type="cellIs" dxfId="9" priority="15" operator="equal">
      <formula>2958465</formula>
    </cfRule>
    <cfRule type="cellIs" dxfId="8" priority="16" operator="equal">
      <formula>"NR3"</formula>
    </cfRule>
    <cfRule type="cellIs" dxfId="7" priority="17" operator="equal">
      <formula>"דירוג פנימי"</formula>
    </cfRule>
  </conditionalFormatting>
  <conditionalFormatting sqref="B59:B276">
    <cfRule type="cellIs" dxfId="6" priority="14" operator="equal">
      <formula>2958465</formula>
    </cfRule>
  </conditionalFormatting>
  <conditionalFormatting sqref="B11:B16 B36:B44">
    <cfRule type="cellIs" dxfId="5" priority="13" operator="equal">
      <formula>"NR3"</formula>
    </cfRule>
  </conditionalFormatting>
  <conditionalFormatting sqref="B17:B35">
    <cfRule type="cellIs" dxfId="4" priority="6" operator="equal">
      <formula>"NR3"</formula>
    </cfRule>
  </conditionalFormatting>
  <dataValidations count="1">
    <dataValidation allowBlank="1" showInputMessage="1" showErrorMessage="1" sqref="D1:Q9 C5:C9 B1:B9 B277:Q1048576 R15 R190:R204 R22:R187 A1:A1048576 R206:R1048576 S15:S37 R1:S12 S38:XFD1048576 T1:XFD3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28"/>
  <sheetViews>
    <sheetView rightToLeft="1" zoomScale="90" zoomScaleNormal="90" workbookViewId="0">
      <selection activeCell="D22" sqref="D22"/>
    </sheetView>
  </sheetViews>
  <sheetFormatPr defaultColWidth="9.140625" defaultRowHeight="18"/>
  <cols>
    <col min="1" max="1" width="6.28515625" style="1" customWidth="1"/>
    <col min="2" max="2" width="32.42578125" style="2" bestFit="1" customWidth="1"/>
    <col min="3" max="3" width="41.710937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6" t="s">
        <v>196</v>
      </c>
      <c r="C1" s="77" t="s" vm="1">
        <v>276</v>
      </c>
    </row>
    <row r="2" spans="2:64">
      <c r="B2" s="56" t="s">
        <v>195</v>
      </c>
      <c r="C2" s="77" t="s">
        <v>277</v>
      </c>
    </row>
    <row r="3" spans="2:64">
      <c r="B3" s="56" t="s">
        <v>197</v>
      </c>
      <c r="C3" s="77" t="s">
        <v>278</v>
      </c>
    </row>
    <row r="4" spans="2:64">
      <c r="B4" s="56" t="s">
        <v>198</v>
      </c>
      <c r="C4" s="77" t="s">
        <v>279</v>
      </c>
    </row>
    <row r="6" spans="2:64" ht="26.25" customHeight="1">
      <c r="B6" s="215" t="s">
        <v>229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7"/>
    </row>
    <row r="7" spans="2:64" s="3" customFormat="1" ht="63">
      <c r="B7" s="59" t="s">
        <v>135</v>
      </c>
      <c r="C7" s="60" t="s">
        <v>52</v>
      </c>
      <c r="D7" s="60" t="s">
        <v>136</v>
      </c>
      <c r="E7" s="60" t="s">
        <v>15</v>
      </c>
      <c r="F7" s="60" t="s">
        <v>76</v>
      </c>
      <c r="G7" s="60" t="s">
        <v>18</v>
      </c>
      <c r="H7" s="60" t="s">
        <v>120</v>
      </c>
      <c r="I7" s="60" t="s">
        <v>60</v>
      </c>
      <c r="J7" s="60" t="s">
        <v>19</v>
      </c>
      <c r="K7" s="60" t="s">
        <v>259</v>
      </c>
      <c r="L7" s="60" t="s">
        <v>258</v>
      </c>
      <c r="M7" s="60" t="s">
        <v>129</v>
      </c>
      <c r="N7" s="60" t="s">
        <v>199</v>
      </c>
      <c r="O7" s="62" t="s">
        <v>201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266</v>
      </c>
      <c r="L8" s="32"/>
      <c r="M8" s="32" t="s">
        <v>262</v>
      </c>
      <c r="N8" s="32" t="s">
        <v>20</v>
      </c>
      <c r="O8" s="17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28" t="s">
        <v>46</v>
      </c>
      <c r="C10" s="124"/>
      <c r="D10" s="124"/>
      <c r="E10" s="124"/>
      <c r="F10" s="124"/>
      <c r="G10" s="125">
        <v>3.1234519044010391</v>
      </c>
      <c r="H10" s="124"/>
      <c r="I10" s="124"/>
      <c r="J10" s="126">
        <v>-3.0531696088760729E-3</v>
      </c>
      <c r="K10" s="125"/>
      <c r="L10" s="127"/>
      <c r="M10" s="125">
        <v>245185.74890000001</v>
      </c>
      <c r="N10" s="126">
        <v>1</v>
      </c>
      <c r="O10" s="126">
        <f>M10/'סכום נכסי הקרן'!$C$42</f>
        <v>3.5306554538764327E-3</v>
      </c>
      <c r="P10" s="144"/>
      <c r="Q10" s="144"/>
      <c r="R10" s="144"/>
      <c r="S10" s="144"/>
      <c r="T10" s="99"/>
      <c r="U10" s="99"/>
      <c r="BL10" s="99"/>
    </row>
    <row r="11" spans="2:64" s="99" customFormat="1" ht="20.25" customHeight="1">
      <c r="B11" s="129" t="s">
        <v>253</v>
      </c>
      <c r="C11" s="124"/>
      <c r="D11" s="124"/>
      <c r="E11" s="124"/>
      <c r="F11" s="124"/>
      <c r="G11" s="125">
        <v>3.1234519044010391</v>
      </c>
      <c r="H11" s="124"/>
      <c r="I11" s="124"/>
      <c r="J11" s="126">
        <v>-3.0531696088760729E-3</v>
      </c>
      <c r="K11" s="125"/>
      <c r="L11" s="127"/>
      <c r="M11" s="125">
        <v>245185.74890000001</v>
      </c>
      <c r="N11" s="126">
        <v>1</v>
      </c>
      <c r="O11" s="126">
        <f>M11/'סכום נכסי הקרן'!$C$42</f>
        <v>3.5306554538764327E-3</v>
      </c>
      <c r="P11" s="144"/>
      <c r="Q11" s="144"/>
      <c r="R11" s="144"/>
      <c r="S11" s="144"/>
    </row>
    <row r="12" spans="2:64">
      <c r="B12" s="101" t="s">
        <v>249</v>
      </c>
      <c r="C12" s="81"/>
      <c r="D12" s="81"/>
      <c r="E12" s="81"/>
      <c r="F12" s="81"/>
      <c r="G12" s="90">
        <v>3.1234519044010391</v>
      </c>
      <c r="H12" s="81"/>
      <c r="I12" s="81"/>
      <c r="J12" s="91">
        <v>-3.0531696088760729E-3</v>
      </c>
      <c r="K12" s="90"/>
      <c r="L12" s="92"/>
      <c r="M12" s="90">
        <v>245185.74890000001</v>
      </c>
      <c r="N12" s="91">
        <v>1</v>
      </c>
      <c r="O12" s="91">
        <f>M12/'סכום נכסי הקרן'!$C$42</f>
        <v>3.5306554538764327E-3</v>
      </c>
      <c r="P12" s="140"/>
      <c r="Q12" s="140"/>
      <c r="R12" s="140"/>
      <c r="S12" s="140"/>
    </row>
    <row r="13" spans="2:64">
      <c r="B13" s="86" t="s">
        <v>3367</v>
      </c>
      <c r="C13" s="83" t="s">
        <v>3368</v>
      </c>
      <c r="D13" s="83" t="s">
        <v>384</v>
      </c>
      <c r="E13" s="83" t="s">
        <v>374</v>
      </c>
      <c r="F13" s="83" t="s">
        <v>375</v>
      </c>
      <c r="G13" s="93">
        <v>2.0499999999999998</v>
      </c>
      <c r="H13" s="96" t="s">
        <v>181</v>
      </c>
      <c r="I13" s="97">
        <v>6.2E-2</v>
      </c>
      <c r="J13" s="94">
        <v>-1.06E-2</v>
      </c>
      <c r="K13" s="93">
        <v>1419298.39</v>
      </c>
      <c r="L13" s="95">
        <v>145.31</v>
      </c>
      <c r="M13" s="93">
        <v>2062.3826100000001</v>
      </c>
      <c r="N13" s="94">
        <v>8.411510943244712E-3</v>
      </c>
      <c r="O13" s="94">
        <f>M13/'סכום נכסי הקרן'!$C$42</f>
        <v>2.9698146987108238E-5</v>
      </c>
      <c r="P13" s="140"/>
      <c r="Q13" s="140"/>
      <c r="R13" s="140"/>
      <c r="S13" s="140"/>
    </row>
    <row r="14" spans="2:64">
      <c r="B14" s="86" t="s">
        <v>3369</v>
      </c>
      <c r="C14" s="83" t="s">
        <v>3370</v>
      </c>
      <c r="D14" s="83" t="s">
        <v>384</v>
      </c>
      <c r="E14" s="83" t="s">
        <v>374</v>
      </c>
      <c r="F14" s="83" t="s">
        <v>375</v>
      </c>
      <c r="G14" s="93">
        <v>4.6399999999999997</v>
      </c>
      <c r="H14" s="96" t="s">
        <v>181</v>
      </c>
      <c r="I14" s="97">
        <v>5.6500000000000002E-2</v>
      </c>
      <c r="J14" s="94">
        <v>2.0999999999999999E-3</v>
      </c>
      <c r="K14" s="93">
        <v>1882542.92</v>
      </c>
      <c r="L14" s="95">
        <v>161.44</v>
      </c>
      <c r="M14" s="93">
        <v>3039.1773499999999</v>
      </c>
      <c r="N14" s="94">
        <v>1.2395407822987056E-2</v>
      </c>
      <c r="O14" s="94">
        <f>M14/'סכום נכסי הקרן'!$C$42</f>
        <v>4.3763914233251848E-5</v>
      </c>
      <c r="P14" s="140"/>
      <c r="Q14" s="140"/>
      <c r="R14" s="140"/>
      <c r="S14" s="140"/>
    </row>
    <row r="15" spans="2:64">
      <c r="B15" s="86" t="s">
        <v>3371</v>
      </c>
      <c r="C15" s="83" t="s">
        <v>3372</v>
      </c>
      <c r="D15" s="83" t="s">
        <v>399</v>
      </c>
      <c r="E15" s="83" t="s">
        <v>374</v>
      </c>
      <c r="F15" s="83" t="s">
        <v>375</v>
      </c>
      <c r="G15" s="93">
        <v>2.06</v>
      </c>
      <c r="H15" s="96" t="s">
        <v>181</v>
      </c>
      <c r="I15" s="97">
        <v>0.06</v>
      </c>
      <c r="J15" s="94">
        <v>-6.9000000000000008E-3</v>
      </c>
      <c r="K15" s="93">
        <v>7135537.0099999998</v>
      </c>
      <c r="L15" s="95">
        <v>143.01</v>
      </c>
      <c r="M15" s="93">
        <v>10204.531499999999</v>
      </c>
      <c r="N15" s="94">
        <v>4.1619594718622734E-2</v>
      </c>
      <c r="O15" s="94">
        <f>M15/'סכום נכסי הקרן'!$C$42</f>
        <v>1.4694444908143212E-4</v>
      </c>
      <c r="P15" s="140"/>
      <c r="Q15" s="140"/>
      <c r="R15" s="140"/>
      <c r="S15" s="140"/>
    </row>
    <row r="16" spans="2:64">
      <c r="B16" s="86" t="s">
        <v>3373</v>
      </c>
      <c r="C16" s="83" t="s">
        <v>3374</v>
      </c>
      <c r="D16" s="83" t="s">
        <v>399</v>
      </c>
      <c r="E16" s="83" t="s">
        <v>374</v>
      </c>
      <c r="F16" s="83" t="s">
        <v>375</v>
      </c>
      <c r="G16" s="93">
        <v>3.1899999999999995</v>
      </c>
      <c r="H16" s="96" t="s">
        <v>181</v>
      </c>
      <c r="I16" s="97">
        <v>5.0499999999999996E-2</v>
      </c>
      <c r="J16" s="94">
        <v>-2.1999999999999997E-3</v>
      </c>
      <c r="K16" s="93">
        <v>11636008.18</v>
      </c>
      <c r="L16" s="95">
        <v>150.63999999999999</v>
      </c>
      <c r="M16" s="93">
        <v>17528.482459999999</v>
      </c>
      <c r="N16" s="94">
        <v>7.1490625122543561E-2</v>
      </c>
      <c r="O16" s="94">
        <f>M16/'סכום נכסי הקרן'!$C$42</f>
        <v>2.5240876548994397E-4</v>
      </c>
      <c r="P16" s="140"/>
      <c r="Q16" s="140"/>
      <c r="R16" s="140"/>
      <c r="S16" s="140"/>
    </row>
    <row r="17" spans="2:19">
      <c r="B17" s="86" t="s">
        <v>3375</v>
      </c>
      <c r="C17" s="83" t="s">
        <v>3376</v>
      </c>
      <c r="D17" s="83" t="s">
        <v>399</v>
      </c>
      <c r="E17" s="83" t="s">
        <v>374</v>
      </c>
      <c r="F17" s="83" t="s">
        <v>375</v>
      </c>
      <c r="G17" s="93">
        <v>0.26</v>
      </c>
      <c r="H17" s="96" t="s">
        <v>181</v>
      </c>
      <c r="I17" s="97">
        <v>4.8000000000000001E-2</v>
      </c>
      <c r="J17" s="94">
        <v>-8.2000000000000007E-3</v>
      </c>
      <c r="K17" s="93">
        <v>25000000</v>
      </c>
      <c r="L17" s="95">
        <v>126.54</v>
      </c>
      <c r="M17" s="93">
        <v>31635.00086</v>
      </c>
      <c r="N17" s="94">
        <v>0.12902463133329362</v>
      </c>
      <c r="O17" s="94">
        <f>M17/'סכום נכסי הקרן'!$C$42</f>
        <v>4.5554151830128916E-4</v>
      </c>
      <c r="P17" s="140"/>
      <c r="Q17" s="140"/>
      <c r="R17" s="140"/>
      <c r="S17" s="140"/>
    </row>
    <row r="18" spans="2:19">
      <c r="B18" s="86" t="s">
        <v>3377</v>
      </c>
      <c r="C18" s="83">
        <v>3534</v>
      </c>
      <c r="D18" s="83" t="s">
        <v>384</v>
      </c>
      <c r="E18" s="83" t="s">
        <v>374</v>
      </c>
      <c r="F18" s="83" t="s">
        <v>375</v>
      </c>
      <c r="G18" s="93">
        <v>3.6599999999999997</v>
      </c>
      <c r="H18" s="96" t="s">
        <v>181</v>
      </c>
      <c r="I18" s="97">
        <v>5.5099999999999996E-2</v>
      </c>
      <c r="J18" s="94">
        <v>-2.7000000000000001E-3</v>
      </c>
      <c r="K18" s="93">
        <v>50000000</v>
      </c>
      <c r="L18" s="95">
        <v>160.13999999999999</v>
      </c>
      <c r="M18" s="93">
        <v>80070.000200000009</v>
      </c>
      <c r="N18" s="94">
        <v>0.32656873639363471</v>
      </c>
      <c r="O18" s="94">
        <f>M18/'סכום נכסי הקרן'!$C$42</f>
        <v>1.1530016902137213E-3</v>
      </c>
      <c r="P18" s="140"/>
      <c r="Q18" s="140"/>
      <c r="R18" s="140"/>
      <c r="S18" s="140"/>
    </row>
    <row r="19" spans="2:19">
      <c r="B19" s="86" t="s">
        <v>3378</v>
      </c>
      <c r="C19" s="83" t="s">
        <v>3379</v>
      </c>
      <c r="D19" s="83" t="s">
        <v>384</v>
      </c>
      <c r="E19" s="83" t="s">
        <v>374</v>
      </c>
      <c r="F19" s="83" t="s">
        <v>375</v>
      </c>
      <c r="G19" s="93">
        <v>5.32</v>
      </c>
      <c r="H19" s="96" t="s">
        <v>181</v>
      </c>
      <c r="I19" s="97">
        <v>5.7500000000000002E-2</v>
      </c>
      <c r="J19" s="94">
        <v>2.3999999999999998E-3</v>
      </c>
      <c r="K19" s="93">
        <v>839413.37</v>
      </c>
      <c r="L19" s="95">
        <v>177.19</v>
      </c>
      <c r="M19" s="93">
        <v>1487.35652</v>
      </c>
      <c r="N19" s="94">
        <v>6.0662437628323344E-3</v>
      </c>
      <c r="O19" s="94">
        <f>M19/'סכום נכסי הקרן'!$C$42</f>
        <v>2.1417816625787874E-5</v>
      </c>
      <c r="P19" s="140"/>
      <c r="Q19" s="140"/>
      <c r="R19" s="140"/>
      <c r="S19" s="140"/>
    </row>
    <row r="20" spans="2:19">
      <c r="B20" s="86" t="s">
        <v>3380</v>
      </c>
      <c r="C20" s="83" t="s">
        <v>3381</v>
      </c>
      <c r="D20" s="83" t="s">
        <v>399</v>
      </c>
      <c r="E20" s="83" t="s">
        <v>374</v>
      </c>
      <c r="F20" s="83" t="s">
        <v>375</v>
      </c>
      <c r="G20" s="93">
        <v>1.2800000000000002</v>
      </c>
      <c r="H20" s="96" t="s">
        <v>181</v>
      </c>
      <c r="I20" s="97">
        <v>5.2499999999999998E-2</v>
      </c>
      <c r="J20" s="94">
        <v>-8.0000000000000002E-3</v>
      </c>
      <c r="K20" s="93">
        <v>666426.75</v>
      </c>
      <c r="L20" s="95">
        <v>146.99</v>
      </c>
      <c r="M20" s="93">
        <v>979.58069999999998</v>
      </c>
      <c r="N20" s="94">
        <v>3.9952595303551913E-3</v>
      </c>
      <c r="O20" s="94">
        <f>M20/'סכום נכסי הקרן'!$C$42</f>
        <v>1.4105884850500352E-5</v>
      </c>
      <c r="P20" s="140"/>
      <c r="Q20" s="140"/>
      <c r="R20" s="140"/>
      <c r="S20" s="140"/>
    </row>
    <row r="21" spans="2:19">
      <c r="B21" s="86" t="s">
        <v>3382</v>
      </c>
      <c r="C21" s="83" t="s">
        <v>3383</v>
      </c>
      <c r="D21" s="83" t="s">
        <v>399</v>
      </c>
      <c r="E21" s="83" t="s">
        <v>374</v>
      </c>
      <c r="F21" s="83" t="s">
        <v>375</v>
      </c>
      <c r="G21" s="93">
        <v>4.6400000000000006</v>
      </c>
      <c r="H21" s="96" t="s">
        <v>181</v>
      </c>
      <c r="I21" s="97">
        <v>5.5999999999999994E-2</v>
      </c>
      <c r="J21" s="94">
        <v>1.5E-3</v>
      </c>
      <c r="K21" s="93">
        <v>7523299.6399999997</v>
      </c>
      <c r="L21" s="95">
        <v>161.47999999999999</v>
      </c>
      <c r="M21" s="93">
        <v>12148.62408</v>
      </c>
      <c r="N21" s="94">
        <v>4.9548654987100677E-2</v>
      </c>
      <c r="O21" s="94">
        <f>M21/'סכום נכסי הקרן'!$C$42</f>
        <v>1.749392289624487E-4</v>
      </c>
      <c r="P21" s="140"/>
      <c r="Q21" s="140"/>
      <c r="R21" s="140"/>
      <c r="S21" s="140"/>
    </row>
    <row r="22" spans="2:19">
      <c r="B22" s="86" t="s">
        <v>3384</v>
      </c>
      <c r="C22" s="83" t="s">
        <v>3385</v>
      </c>
      <c r="D22" s="83" t="s">
        <v>399</v>
      </c>
      <c r="E22" s="83" t="s">
        <v>374</v>
      </c>
      <c r="F22" s="83" t="s">
        <v>375</v>
      </c>
      <c r="G22" s="93">
        <v>2.6900000000000004</v>
      </c>
      <c r="H22" s="96" t="s">
        <v>181</v>
      </c>
      <c r="I22" s="97">
        <v>5.0999999999999997E-2</v>
      </c>
      <c r="J22" s="94">
        <v>-3.5000000000000005E-3</v>
      </c>
      <c r="K22" s="93">
        <v>10235921.68</v>
      </c>
      <c r="L22" s="95">
        <v>148.22999999999999</v>
      </c>
      <c r="M22" s="93">
        <v>15172.706269999999</v>
      </c>
      <c r="N22" s="94">
        <v>6.1882496589099265E-2</v>
      </c>
      <c r="O22" s="94">
        <f>M22/'סכום נכסי הקרן'!$C$42</f>
        <v>2.1848577408179306E-4</v>
      </c>
      <c r="P22" s="140"/>
      <c r="Q22" s="140"/>
      <c r="R22" s="140"/>
      <c r="S22" s="140"/>
    </row>
    <row r="23" spans="2:19">
      <c r="B23" s="86" t="s">
        <v>3386</v>
      </c>
      <c r="C23" s="83" t="s">
        <v>3387</v>
      </c>
      <c r="D23" s="83" t="s">
        <v>399</v>
      </c>
      <c r="E23" s="83" t="s">
        <v>374</v>
      </c>
      <c r="F23" s="83" t="s">
        <v>375</v>
      </c>
      <c r="G23" s="93">
        <v>3.7299999999999995</v>
      </c>
      <c r="H23" s="96" t="s">
        <v>181</v>
      </c>
      <c r="I23" s="97">
        <v>5.5E-2</v>
      </c>
      <c r="J23" s="94">
        <v>-2.7000000000000001E-3</v>
      </c>
      <c r="K23" s="93">
        <v>10000000</v>
      </c>
      <c r="L23" s="95">
        <v>157.1</v>
      </c>
      <c r="M23" s="93">
        <v>15710.00056</v>
      </c>
      <c r="N23" s="94">
        <v>6.4073873096137365E-2</v>
      </c>
      <c r="O23" s="94">
        <f>M23/'סכום נכסי הקרן'!$C$42</f>
        <v>2.262227694978638E-4</v>
      </c>
      <c r="P23" s="140"/>
      <c r="Q23" s="140"/>
      <c r="R23" s="140"/>
      <c r="S23" s="140"/>
    </row>
    <row r="24" spans="2:19">
      <c r="B24" s="86" t="s">
        <v>3388</v>
      </c>
      <c r="C24" s="83" t="s">
        <v>3389</v>
      </c>
      <c r="D24" s="83" t="s">
        <v>399</v>
      </c>
      <c r="E24" s="83" t="s">
        <v>374</v>
      </c>
      <c r="F24" s="83" t="s">
        <v>375</v>
      </c>
      <c r="G24" s="93">
        <v>3.6900000000000004</v>
      </c>
      <c r="H24" s="96" t="s">
        <v>181</v>
      </c>
      <c r="I24" s="97">
        <v>5.0499999999999996E-2</v>
      </c>
      <c r="J24" s="94">
        <v>-1E-3</v>
      </c>
      <c r="K24" s="93">
        <v>12994370.67</v>
      </c>
      <c r="L24" s="95">
        <v>148.08000000000001</v>
      </c>
      <c r="M24" s="93">
        <v>19242.063699999999</v>
      </c>
      <c r="N24" s="94">
        <v>7.8479535561620073E-2</v>
      </c>
      <c r="O24" s="94">
        <f>M24/'סכום נכסי הקרן'!$C$42</f>
        <v>2.7708420024832333E-4</v>
      </c>
      <c r="P24" s="140"/>
      <c r="Q24" s="140"/>
      <c r="R24" s="140"/>
      <c r="S24" s="140"/>
    </row>
    <row r="25" spans="2:19">
      <c r="B25" s="86" t="s">
        <v>3390</v>
      </c>
      <c r="C25" s="83" t="s">
        <v>3391</v>
      </c>
      <c r="D25" s="83" t="s">
        <v>399</v>
      </c>
      <c r="E25" s="83" t="s">
        <v>374</v>
      </c>
      <c r="F25" s="83" t="s">
        <v>375</v>
      </c>
      <c r="G25" s="93">
        <v>4.2</v>
      </c>
      <c r="H25" s="96" t="s">
        <v>181</v>
      </c>
      <c r="I25" s="97">
        <v>5.0499999999999996E-2</v>
      </c>
      <c r="J25" s="94">
        <v>2.0000000000000001E-4</v>
      </c>
      <c r="K25" s="93">
        <v>14287440.84</v>
      </c>
      <c r="L25" s="95">
        <v>152.80000000000001</v>
      </c>
      <c r="M25" s="93">
        <v>21831.20896</v>
      </c>
      <c r="N25" s="94">
        <v>8.9039469291928325E-2</v>
      </c>
      <c r="O25" s="94">
        <f>M25/'סכום נכסי הקרן'!$C$42</f>
        <v>3.1436768786580991E-4</v>
      </c>
      <c r="P25" s="140"/>
      <c r="Q25" s="140"/>
      <c r="R25" s="140"/>
      <c r="S25" s="140"/>
    </row>
    <row r="26" spans="2:19">
      <c r="B26" s="86" t="s">
        <v>3392</v>
      </c>
      <c r="C26" s="83" t="s">
        <v>3393</v>
      </c>
      <c r="D26" s="83" t="s">
        <v>488</v>
      </c>
      <c r="E26" s="83" t="s">
        <v>447</v>
      </c>
      <c r="F26" s="83" t="s">
        <v>375</v>
      </c>
      <c r="G26" s="93">
        <v>2.04</v>
      </c>
      <c r="H26" s="96" t="s">
        <v>181</v>
      </c>
      <c r="I26" s="97">
        <v>6.5000000000000002E-2</v>
      </c>
      <c r="J26" s="94">
        <v>-5.7000000000000002E-3</v>
      </c>
      <c r="K26" s="93">
        <v>2176391.88</v>
      </c>
      <c r="L26" s="95">
        <v>144.81</v>
      </c>
      <c r="M26" s="93">
        <v>3151.6330200000002</v>
      </c>
      <c r="N26" s="94">
        <v>1.2854062824366706E-2</v>
      </c>
      <c r="O26" s="94">
        <f>M26/'סכום נכסי הקרן'!$C$42</f>
        <v>4.5383267015320616E-5</v>
      </c>
      <c r="P26" s="140"/>
      <c r="Q26" s="140"/>
      <c r="R26" s="140"/>
      <c r="S26" s="140"/>
    </row>
    <row r="27" spans="2:19">
      <c r="B27" s="86" t="s">
        <v>3394</v>
      </c>
      <c r="C27" s="83" t="s">
        <v>3395</v>
      </c>
      <c r="D27" s="83" t="s">
        <v>488</v>
      </c>
      <c r="E27" s="83" t="s">
        <v>447</v>
      </c>
      <c r="F27" s="83" t="s">
        <v>375</v>
      </c>
      <c r="G27" s="93">
        <v>3.67</v>
      </c>
      <c r="H27" s="96" t="s">
        <v>181</v>
      </c>
      <c r="I27" s="97">
        <v>6.2E-2</v>
      </c>
      <c r="J27" s="94">
        <v>-2.0999999999999999E-3</v>
      </c>
      <c r="K27" s="93">
        <v>5000000</v>
      </c>
      <c r="L27" s="95">
        <v>161.02000000000001</v>
      </c>
      <c r="M27" s="93">
        <v>8051.0001500000008</v>
      </c>
      <c r="N27" s="94">
        <v>3.2836329950333427E-2</v>
      </c>
      <c r="O27" s="94">
        <f>M27/'סכום נכסי הקרן'!$C$42</f>
        <v>1.1593376742443076E-4</v>
      </c>
      <c r="P27" s="140"/>
      <c r="Q27" s="140"/>
      <c r="R27" s="140"/>
      <c r="S27" s="140"/>
    </row>
    <row r="28" spans="2:19">
      <c r="B28" s="86" t="s">
        <v>3396</v>
      </c>
      <c r="C28" s="83" t="s">
        <v>3397</v>
      </c>
      <c r="D28" s="83" t="s">
        <v>662</v>
      </c>
      <c r="E28" s="83" t="s">
        <v>642</v>
      </c>
      <c r="F28" s="83" t="s">
        <v>375</v>
      </c>
      <c r="G28" s="93">
        <v>1.97</v>
      </c>
      <c r="H28" s="96" t="s">
        <v>181</v>
      </c>
      <c r="I28" s="97">
        <v>6.3E-2</v>
      </c>
      <c r="J28" s="94">
        <v>-6.0000000000000001E-3</v>
      </c>
      <c r="K28" s="93">
        <v>2000000</v>
      </c>
      <c r="L28" s="95">
        <v>143.6</v>
      </c>
      <c r="M28" s="93">
        <v>2871.9999600000001</v>
      </c>
      <c r="N28" s="94">
        <v>1.1713568071900283E-2</v>
      </c>
      <c r="O28" s="94">
        <f>M28/'סכום נכסי הקרן'!$C$42</f>
        <v>4.1356572997407587E-5</v>
      </c>
      <c r="P28" s="140"/>
      <c r="Q28" s="140"/>
      <c r="R28" s="140"/>
      <c r="S28" s="140"/>
    </row>
    <row r="29" spans="2:19">
      <c r="B29" s="82"/>
      <c r="C29" s="83"/>
      <c r="D29" s="83"/>
      <c r="E29" s="83"/>
      <c r="F29" s="83"/>
      <c r="G29" s="83"/>
      <c r="H29" s="83"/>
      <c r="I29" s="83"/>
      <c r="J29" s="94"/>
      <c r="K29" s="93"/>
      <c r="L29" s="95"/>
      <c r="M29" s="83"/>
      <c r="N29" s="94"/>
      <c r="O29" s="83"/>
      <c r="P29" s="140"/>
      <c r="Q29" s="140"/>
      <c r="R29" s="140"/>
      <c r="S29" s="14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40"/>
      <c r="Q30" s="140"/>
      <c r="R30" s="140"/>
      <c r="S30" s="14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9">
      <c r="B32" s="98" t="s">
        <v>275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98" t="s">
        <v>131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98" t="s">
        <v>257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98" t="s">
        <v>265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</row>
    <row r="126" spans="2:15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</row>
    <row r="127" spans="2:15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</row>
    <row r="128" spans="2:15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</row>
  </sheetData>
  <sheetProtection sheet="1" objects="1" scenarios="1"/>
  <mergeCells count="1">
    <mergeCell ref="B6:O6"/>
  </mergeCells>
  <phoneticPr fontId="5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76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AQ862"/>
  <sheetViews>
    <sheetView rightToLeft="1" zoomScale="90" zoomScaleNormal="90" workbookViewId="0">
      <selection activeCell="B17" sqref="B17"/>
    </sheetView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41.710937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5.7109375" style="3" customWidth="1"/>
    <col min="13" max="13" width="6.85546875" style="3" customWidth="1"/>
    <col min="14" max="14" width="6.42578125" style="3" customWidth="1"/>
    <col min="15" max="15" width="6.7109375" style="3" customWidth="1"/>
    <col min="16" max="16" width="7.28515625" style="3" customWidth="1"/>
    <col min="17" max="28" width="5.7109375" style="3" customWidth="1"/>
    <col min="29" max="43" width="9.140625" style="3"/>
    <col min="44" max="16384" width="9.140625" style="1"/>
  </cols>
  <sheetData>
    <row r="1" spans="2:43">
      <c r="B1" s="56" t="s">
        <v>196</v>
      </c>
      <c r="C1" s="77" t="s" vm="1">
        <v>276</v>
      </c>
    </row>
    <row r="2" spans="2:43">
      <c r="B2" s="56" t="s">
        <v>195</v>
      </c>
      <c r="C2" s="77" t="s">
        <v>277</v>
      </c>
    </row>
    <row r="3" spans="2:43">
      <c r="B3" s="56" t="s">
        <v>197</v>
      </c>
      <c r="C3" s="77" t="s">
        <v>278</v>
      </c>
    </row>
    <row r="4" spans="2:43">
      <c r="B4" s="56" t="s">
        <v>198</v>
      </c>
      <c r="C4" s="77" t="s">
        <v>279</v>
      </c>
    </row>
    <row r="6" spans="2:43" ht="26.25" customHeight="1">
      <c r="B6" s="215" t="s">
        <v>230</v>
      </c>
      <c r="C6" s="216"/>
      <c r="D6" s="216"/>
      <c r="E6" s="216"/>
      <c r="F6" s="216"/>
      <c r="G6" s="216"/>
      <c r="H6" s="216"/>
      <c r="I6" s="216"/>
      <c r="J6" s="217"/>
    </row>
    <row r="7" spans="2:43" s="3" customFormat="1" ht="78.75">
      <c r="B7" s="59" t="s">
        <v>135</v>
      </c>
      <c r="C7" s="61" t="s">
        <v>62</v>
      </c>
      <c r="D7" s="61" t="s">
        <v>102</v>
      </c>
      <c r="E7" s="61" t="s">
        <v>63</v>
      </c>
      <c r="F7" s="61" t="s">
        <v>120</v>
      </c>
      <c r="G7" s="61" t="s">
        <v>243</v>
      </c>
      <c r="H7" s="61" t="s">
        <v>199</v>
      </c>
      <c r="I7" s="63" t="s">
        <v>200</v>
      </c>
      <c r="J7" s="76" t="s">
        <v>269</v>
      </c>
    </row>
    <row r="8" spans="2:43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263</v>
      </c>
      <c r="H8" s="32" t="s">
        <v>20</v>
      </c>
      <c r="I8" s="17" t="s">
        <v>20</v>
      </c>
      <c r="J8" s="17"/>
    </row>
    <row r="9" spans="2:43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2:43" s="143" customFormat="1" ht="18" customHeight="1">
      <c r="B10" s="117" t="s">
        <v>47</v>
      </c>
      <c r="C10" s="117"/>
      <c r="D10" s="117"/>
      <c r="E10" s="118"/>
      <c r="F10" s="118"/>
      <c r="G10" s="119">
        <v>1290149.4447399997</v>
      </c>
      <c r="H10" s="120">
        <v>1</v>
      </c>
      <c r="I10" s="120">
        <f>G10/'סכום נכסי הקרן'!$C$42</f>
        <v>1.8578050289720288E-2</v>
      </c>
      <c r="J10" s="11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</row>
    <row r="11" spans="2:43" s="140" customFormat="1" ht="22.5" customHeight="1">
      <c r="B11" s="80" t="s">
        <v>256</v>
      </c>
      <c r="C11" s="121"/>
      <c r="D11" s="121"/>
      <c r="E11" s="81"/>
      <c r="F11" s="122" t="s">
        <v>181</v>
      </c>
      <c r="G11" s="90">
        <v>1290149.4447399997</v>
      </c>
      <c r="H11" s="91">
        <v>1</v>
      </c>
      <c r="I11" s="91">
        <f>G11/'סכום נכסי הקרן'!$C$42</f>
        <v>1.8578050289720288E-2</v>
      </c>
      <c r="J11" s="81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</row>
    <row r="12" spans="2:43" s="140" customFormat="1">
      <c r="B12" s="101" t="s">
        <v>103</v>
      </c>
      <c r="C12" s="121"/>
      <c r="D12" s="121"/>
      <c r="E12" s="81"/>
      <c r="F12" s="122" t="s">
        <v>181</v>
      </c>
      <c r="G12" s="90">
        <v>1259425.0503199999</v>
      </c>
      <c r="H12" s="91">
        <v>0.9761853988735455</v>
      </c>
      <c r="I12" s="91">
        <f>G12/'סכום נכסי הקרן'!$C$42</f>
        <v>1.8135621432363389E-2</v>
      </c>
      <c r="J12" s="81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</row>
    <row r="13" spans="2:43" s="140" customFormat="1">
      <c r="B13" s="86" t="s">
        <v>3398</v>
      </c>
      <c r="C13" s="105">
        <v>43465</v>
      </c>
      <c r="D13" s="100" t="s">
        <v>3400</v>
      </c>
      <c r="E13" s="132">
        <v>6.0488009529446135E-2</v>
      </c>
      <c r="F13" s="96" t="s">
        <v>181</v>
      </c>
      <c r="G13" s="93">
        <v>13358.9352</v>
      </c>
      <c r="H13" s="94">
        <v>1.0354564158799595E-2</v>
      </c>
      <c r="I13" s="94">
        <f>G13/'סכום נכסי הקרן'!$C$42</f>
        <v>1.9236761367031415E-4</v>
      </c>
      <c r="J13" s="83" t="s">
        <v>3401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</row>
    <row r="14" spans="2:43" s="140" customFormat="1">
      <c r="B14" s="86" t="s">
        <v>3402</v>
      </c>
      <c r="C14" s="105">
        <v>43465</v>
      </c>
      <c r="D14" s="100" t="s">
        <v>3400</v>
      </c>
      <c r="E14" s="132">
        <v>6.6543702515315162E-2</v>
      </c>
      <c r="F14" s="96" t="s">
        <v>181</v>
      </c>
      <c r="G14" s="93">
        <v>36645.561249999999</v>
      </c>
      <c r="H14" s="94">
        <v>2.8404121243012337E-2</v>
      </c>
      <c r="I14" s="94">
        <f>G14/'סכום נכסי הקרן'!$C$42</f>
        <v>5.2769319288799559E-4</v>
      </c>
      <c r="J14" s="83" t="s">
        <v>3403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</row>
    <row r="15" spans="2:43" s="140" customFormat="1">
      <c r="B15" s="86" t="s">
        <v>3404</v>
      </c>
      <c r="C15" s="105">
        <v>43465</v>
      </c>
      <c r="D15" s="100" t="s">
        <v>3400</v>
      </c>
      <c r="E15" s="132">
        <v>6.9131637950188868E-2</v>
      </c>
      <c r="F15" s="96" t="s">
        <v>181</v>
      </c>
      <c r="G15" s="93">
        <v>79222.400439999998</v>
      </c>
      <c r="H15" s="94">
        <v>6.1405599764425334E-2</v>
      </c>
      <c r="I15" s="94">
        <f>G15/'סכום נכסי הקרן'!$C$42</f>
        <v>1.1407963204939301E-3</v>
      </c>
      <c r="J15" s="83" t="s">
        <v>3405</v>
      </c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</row>
    <row r="16" spans="2:43" s="140" customFormat="1">
      <c r="B16" s="86" t="s">
        <v>3406</v>
      </c>
      <c r="C16" s="105">
        <v>43281</v>
      </c>
      <c r="D16" s="100" t="s">
        <v>3400</v>
      </c>
      <c r="E16" s="132">
        <v>6.6401062416998669E-2</v>
      </c>
      <c r="F16" s="96" t="s">
        <v>181</v>
      </c>
      <c r="G16" s="93">
        <v>30119.999800000001</v>
      </c>
      <c r="H16" s="94">
        <v>2.334613243667287E-2</v>
      </c>
      <c r="I16" s="94">
        <f>G16/'סכום נכסי הקרן'!$C$42</f>
        <v>4.3372562247897867E-4</v>
      </c>
      <c r="J16" s="83" t="s">
        <v>3407</v>
      </c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</row>
    <row r="17" spans="2:43" s="140" customFormat="1">
      <c r="B17" s="86" t="s">
        <v>3408</v>
      </c>
      <c r="C17" s="105">
        <v>43465</v>
      </c>
      <c r="D17" s="100" t="s">
        <v>3409</v>
      </c>
      <c r="E17" s="132">
        <v>6.4591788656818805E-2</v>
      </c>
      <c r="F17" s="96" t="s">
        <v>181</v>
      </c>
      <c r="G17" s="93">
        <v>66252.35656</v>
      </c>
      <c r="H17" s="94">
        <v>5.1352466824765138E-2</v>
      </c>
      <c r="I17" s="94">
        <f>G17/'סכום נכסי הקרן'!$C$42</f>
        <v>9.5402871117167948E-4</v>
      </c>
      <c r="J17" s="83" t="s">
        <v>3410</v>
      </c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</row>
    <row r="18" spans="2:43" s="140" customFormat="1">
      <c r="B18" s="86" t="s">
        <v>3411</v>
      </c>
      <c r="C18" s="105">
        <v>43281</v>
      </c>
      <c r="D18" s="100" t="s">
        <v>3400</v>
      </c>
      <c r="E18" s="132">
        <v>6.9494108858495537E-2</v>
      </c>
      <c r="F18" s="96" t="s">
        <v>181</v>
      </c>
      <c r="G18" s="93">
        <v>82863.440269999992</v>
      </c>
      <c r="H18" s="94">
        <v>6.4227784314319677E-2</v>
      </c>
      <c r="I18" s="94">
        <f>G18/'סכום נכסי הקרן'!$C$42</f>
        <v>1.1932270069887388E-3</v>
      </c>
      <c r="J18" s="83" t="s">
        <v>3412</v>
      </c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</row>
    <row r="19" spans="2:43" s="140" customFormat="1">
      <c r="B19" s="86" t="s">
        <v>3413</v>
      </c>
      <c r="C19" s="105">
        <v>43281</v>
      </c>
      <c r="D19" s="100" t="s">
        <v>3400</v>
      </c>
      <c r="E19" s="132">
        <v>6.0800519556830392E-2</v>
      </c>
      <c r="F19" s="96" t="s">
        <v>181</v>
      </c>
      <c r="G19" s="93">
        <v>38805.288999999997</v>
      </c>
      <c r="H19" s="94">
        <v>3.0078134868957232E-2</v>
      </c>
      <c r="I19" s="94">
        <f>G19/'סכום נכסי הקרן'!$C$42</f>
        <v>5.5879310221647685E-4</v>
      </c>
      <c r="J19" s="83" t="s">
        <v>3414</v>
      </c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</row>
    <row r="20" spans="2:43" s="140" customFormat="1">
      <c r="B20" s="86" t="s">
        <v>3415</v>
      </c>
      <c r="C20" s="105">
        <v>43465</v>
      </c>
      <c r="D20" s="100" t="s">
        <v>3400</v>
      </c>
      <c r="E20" s="132">
        <v>4.9531952531878823E-2</v>
      </c>
      <c r="F20" s="96" t="s">
        <v>181</v>
      </c>
      <c r="G20" s="93">
        <v>65203.17</v>
      </c>
      <c r="H20" s="94">
        <v>5.0539238121472208E-2</v>
      </c>
      <c r="I20" s="94">
        <f>G20/'סכום נכסי הקרן'!$C$42</f>
        <v>9.389205074248595E-4</v>
      </c>
      <c r="J20" s="83" t="s">
        <v>3416</v>
      </c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</row>
    <row r="21" spans="2:43" s="140" customFormat="1">
      <c r="B21" s="86" t="s">
        <v>3417</v>
      </c>
      <c r="C21" s="105">
        <v>43281</v>
      </c>
      <c r="D21" s="100" t="s">
        <v>3400</v>
      </c>
      <c r="E21" s="132">
        <v>3.7196897083425114E-2</v>
      </c>
      <c r="F21" s="96" t="s">
        <v>181</v>
      </c>
      <c r="G21" s="93">
        <v>17073.224999999999</v>
      </c>
      <c r="H21" s="94">
        <v>1.3233525053712454E-2</v>
      </c>
      <c r="I21" s="94">
        <f>G21/'סכום נכסי הקרן'!$C$42</f>
        <v>2.4585309395814338E-4</v>
      </c>
      <c r="J21" s="83" t="s">
        <v>3418</v>
      </c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</row>
    <row r="22" spans="2:43" s="140" customFormat="1">
      <c r="B22" s="86" t="s">
        <v>3419</v>
      </c>
      <c r="C22" s="105">
        <v>43281</v>
      </c>
      <c r="D22" s="100" t="s">
        <v>3400</v>
      </c>
      <c r="E22" s="132">
        <v>1.2701421800947868E-2</v>
      </c>
      <c r="F22" s="96" t="s">
        <v>181</v>
      </c>
      <c r="G22" s="93">
        <v>8440</v>
      </c>
      <c r="H22" s="94">
        <v>6.5418777912979609E-3</v>
      </c>
      <c r="I22" s="94">
        <f>G22/'סכום נכסי הקרן'!$C$42</f>
        <v>1.2153533459593781E-4</v>
      </c>
      <c r="J22" s="83" t="s">
        <v>3420</v>
      </c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</row>
    <row r="23" spans="2:43" s="140" customFormat="1">
      <c r="B23" s="86" t="s">
        <v>3421</v>
      </c>
      <c r="C23" s="105">
        <v>43465</v>
      </c>
      <c r="D23" s="100" t="s">
        <v>3400</v>
      </c>
      <c r="E23" s="132">
        <v>4.7258648682402898E-2</v>
      </c>
      <c r="F23" s="96" t="s">
        <v>181</v>
      </c>
      <c r="G23" s="93">
        <v>16107.905000000001</v>
      </c>
      <c r="H23" s="94">
        <v>1.2485301656852771E-2</v>
      </c>
      <c r="I23" s="94">
        <f>G23/'סכום נכסי הקרן'!$C$42</f>
        <v>2.3195256206333883E-4</v>
      </c>
      <c r="J23" s="83" t="s">
        <v>3422</v>
      </c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</row>
    <row r="24" spans="2:43" s="140" customFormat="1">
      <c r="B24" s="86" t="s">
        <v>3423</v>
      </c>
      <c r="C24" s="105">
        <v>43465</v>
      </c>
      <c r="D24" s="100" t="s">
        <v>3400</v>
      </c>
      <c r="E24" s="132">
        <v>6.8963475411777483E-2</v>
      </c>
      <c r="F24" s="96" t="s">
        <v>181</v>
      </c>
      <c r="G24" s="93">
        <v>20271.7</v>
      </c>
      <c r="H24" s="94">
        <v>1.5712675831973326E-2</v>
      </c>
      <c r="I24" s="94">
        <f>G24/'סכום נכסי הקרן'!$C$42</f>
        <v>2.9191088179247307E-4</v>
      </c>
      <c r="J24" s="83" t="s">
        <v>3424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</row>
    <row r="25" spans="2:43" s="140" customFormat="1">
      <c r="B25" s="86" t="s">
        <v>3425</v>
      </c>
      <c r="C25" s="105">
        <v>43281</v>
      </c>
      <c r="D25" s="100" t="s">
        <v>3400</v>
      </c>
      <c r="E25" s="132">
        <v>3.8610641342526342E-2</v>
      </c>
      <c r="F25" s="96" t="s">
        <v>181</v>
      </c>
      <c r="G25" s="93">
        <v>7686.96</v>
      </c>
      <c r="H25" s="94">
        <v>5.9581934723454705E-3</v>
      </c>
      <c r="I25" s="94">
        <f>G25/'סכום נכסי הקרן'!$C$42</f>
        <v>1.1069161796511731E-4</v>
      </c>
      <c r="J25" s="83" t="s">
        <v>3426</v>
      </c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</row>
    <row r="26" spans="2:43" s="140" customFormat="1">
      <c r="B26" s="86" t="s">
        <v>3427</v>
      </c>
      <c r="C26" s="105">
        <v>43465</v>
      </c>
      <c r="D26" s="100" t="s">
        <v>3400</v>
      </c>
      <c r="E26" s="132">
        <v>7.874918566775245E-2</v>
      </c>
      <c r="F26" s="96" t="s">
        <v>181</v>
      </c>
      <c r="G26" s="93">
        <v>38375.000100000005</v>
      </c>
      <c r="H26" s="94">
        <v>2.9744616219816004E-2</v>
      </c>
      <c r="I26" s="94">
        <f>G26/'סכום נכסי הקרן'!$C$42</f>
        <v>5.525969759801715E-4</v>
      </c>
      <c r="J26" s="83" t="s">
        <v>3428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</row>
    <row r="27" spans="2:43" s="140" customFormat="1">
      <c r="B27" s="86" t="s">
        <v>3429</v>
      </c>
      <c r="C27" s="105">
        <v>43555</v>
      </c>
      <c r="D27" s="100" t="s">
        <v>3400</v>
      </c>
      <c r="E27" s="132">
        <v>6.9699999999999998E-2</v>
      </c>
      <c r="F27" s="96" t="s">
        <v>181</v>
      </c>
      <c r="G27" s="93">
        <v>158000.00044999999</v>
      </c>
      <c r="H27" s="94">
        <v>0.12246643293470649</v>
      </c>
      <c r="I27" s="94">
        <f>G27/'סכום נכסי הקרן'!$C$42</f>
        <v>2.2751875498636344E-3</v>
      </c>
      <c r="J27" s="83" t="s">
        <v>3430</v>
      </c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</row>
    <row r="28" spans="2:43" s="140" customFormat="1">
      <c r="B28" s="86" t="s">
        <v>3431</v>
      </c>
      <c r="C28" s="105">
        <v>43465</v>
      </c>
      <c r="D28" s="100" t="s">
        <v>3400</v>
      </c>
      <c r="E28" s="132">
        <v>6.3857061081238328E-2</v>
      </c>
      <c r="F28" s="96" t="s">
        <v>181</v>
      </c>
      <c r="G28" s="93">
        <v>66603.750020000007</v>
      </c>
      <c r="H28" s="94">
        <v>5.162483330248805E-2</v>
      </c>
      <c r="I28" s="94">
        <f>G28/'סכום נכסי הקרן'!$C$42</f>
        <v>9.5908874929204982E-4</v>
      </c>
      <c r="J28" s="83" t="s">
        <v>3432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</row>
    <row r="29" spans="2:43" s="140" customFormat="1">
      <c r="B29" s="86" t="s">
        <v>3433</v>
      </c>
      <c r="C29" s="105">
        <v>43281</v>
      </c>
      <c r="D29" s="100" t="s">
        <v>3400</v>
      </c>
      <c r="E29" s="132">
        <v>6.0282828282828292E-2</v>
      </c>
      <c r="F29" s="96" t="s">
        <v>181</v>
      </c>
      <c r="G29" s="93">
        <v>29205.000210000002</v>
      </c>
      <c r="H29" s="94">
        <v>2.2636912591072429E-2</v>
      </c>
      <c r="I29" s="94">
        <f>G29/'סכום נכסי הקרן'!$C$42</f>
        <v>4.2054970052094598E-4</v>
      </c>
      <c r="J29" s="83" t="s">
        <v>3434</v>
      </c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</row>
    <row r="30" spans="2:43" s="140" customFormat="1">
      <c r="B30" s="86" t="s">
        <v>3435</v>
      </c>
      <c r="C30" s="105">
        <v>43281</v>
      </c>
      <c r="D30" s="100" t="s">
        <v>3400</v>
      </c>
      <c r="E30" s="132">
        <v>7.3165632146357393E-2</v>
      </c>
      <c r="F30" s="96" t="s">
        <v>181</v>
      </c>
      <c r="G30" s="93">
        <v>76525.000450000007</v>
      </c>
      <c r="H30" s="94">
        <v>5.9314834232573638E-2</v>
      </c>
      <c r="I30" s="94">
        <f>G30/'סכום נכסי הקרן'!$C$42</f>
        <v>1.1019539732991755E-3</v>
      </c>
      <c r="J30" s="83" t="s">
        <v>3436</v>
      </c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</row>
    <row r="31" spans="2:43" s="140" customFormat="1">
      <c r="B31" s="86" t="s">
        <v>3437</v>
      </c>
      <c r="C31" s="105">
        <v>43465</v>
      </c>
      <c r="D31" s="100" t="s">
        <v>3400</v>
      </c>
      <c r="E31" s="132">
        <v>5.3647005628680001E-2</v>
      </c>
      <c r="F31" s="96" t="s">
        <v>181</v>
      </c>
      <c r="G31" s="93">
        <v>32520.298999999999</v>
      </c>
      <c r="H31" s="94">
        <v>2.5206613956690674E-2</v>
      </c>
      <c r="I31" s="94">
        <f>G31/'סכום נכסי הקרן'!$C$42</f>
        <v>4.6828974172096464E-4</v>
      </c>
      <c r="J31" s="83" t="s">
        <v>3438</v>
      </c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</row>
    <row r="32" spans="2:43" s="140" customFormat="1">
      <c r="B32" s="86" t="s">
        <v>3439</v>
      </c>
      <c r="C32" s="105">
        <v>43281</v>
      </c>
      <c r="D32" s="100" t="s">
        <v>3400</v>
      </c>
      <c r="E32" s="132">
        <v>6.6745874587458745E-2</v>
      </c>
      <c r="F32" s="96" t="s">
        <v>181</v>
      </c>
      <c r="G32" s="93">
        <v>30300.000110000001</v>
      </c>
      <c r="H32" s="94">
        <v>2.3485651397622605E-2</v>
      </c>
      <c r="I32" s="94">
        <f>G32/'סכום נכסי הקרן'!$C$42</f>
        <v>4.3631761275187233E-4</v>
      </c>
      <c r="J32" s="83" t="s">
        <v>3440</v>
      </c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</row>
    <row r="33" spans="2:43" s="140" customFormat="1">
      <c r="B33" s="86" t="s">
        <v>3441</v>
      </c>
      <c r="C33" s="105">
        <v>43465</v>
      </c>
      <c r="D33" s="100" t="s">
        <v>3400</v>
      </c>
      <c r="E33" s="132">
        <v>6.9443303632964234E-2</v>
      </c>
      <c r="F33" s="96" t="s">
        <v>181</v>
      </c>
      <c r="G33" s="93">
        <v>74825.92942</v>
      </c>
      <c r="H33" s="94">
        <v>5.7997877474635869E-2</v>
      </c>
      <c r="I33" s="94">
        <f>G33/'סכום נכסי הקרן'!$C$42</f>
        <v>1.0774874844208208E-3</v>
      </c>
      <c r="J33" s="83" t="s">
        <v>3442</v>
      </c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</row>
    <row r="34" spans="2:43" s="140" customFormat="1">
      <c r="B34" s="86" t="s">
        <v>3443</v>
      </c>
      <c r="C34" s="105">
        <v>43465</v>
      </c>
      <c r="D34" s="100" t="s">
        <v>3400</v>
      </c>
      <c r="E34" s="132">
        <v>6.9531116794543907E-2</v>
      </c>
      <c r="F34" s="96" t="s">
        <v>181</v>
      </c>
      <c r="G34" s="93">
        <v>26978.99986</v>
      </c>
      <c r="H34" s="94">
        <v>2.0911530807531373E-2</v>
      </c>
      <c r="I34" s="94">
        <f>G34/'סכום נכסי הקרן'!$C$42</f>
        <v>3.8849547097735297E-4</v>
      </c>
      <c r="J34" s="83" t="s">
        <v>3444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</row>
    <row r="35" spans="2:43" s="140" customFormat="1">
      <c r="B35" s="86" t="s">
        <v>3445</v>
      </c>
      <c r="C35" s="105">
        <v>43281</v>
      </c>
      <c r="D35" s="100" t="s">
        <v>3400</v>
      </c>
      <c r="E35" s="132">
        <v>7.3231958762886601E-2</v>
      </c>
      <c r="F35" s="96" t="s">
        <v>181</v>
      </c>
      <c r="G35" s="93">
        <v>20176</v>
      </c>
      <c r="H35" s="94">
        <v>1.5638498378818443E-2</v>
      </c>
      <c r="I35" s="94">
        <f>G35/'סכום נכסי הקרן'!$C$42</f>
        <v>2.9053280933739824E-4</v>
      </c>
      <c r="J35" s="83" t="s">
        <v>3446</v>
      </c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</row>
    <row r="36" spans="2:43" s="140" customFormat="1">
      <c r="B36" s="86" t="s">
        <v>3447</v>
      </c>
      <c r="C36" s="105">
        <v>43281</v>
      </c>
      <c r="D36" s="100" t="s">
        <v>3400</v>
      </c>
      <c r="E36" s="132">
        <v>7.571428571428572E-2</v>
      </c>
      <c r="F36" s="96" t="s">
        <v>181</v>
      </c>
      <c r="G36" s="93">
        <v>41300.000999999997</v>
      </c>
      <c r="H36" s="94">
        <v>3.2011796128256345E-2</v>
      </c>
      <c r="I36" s="94">
        <f>G36/'סכום נכסי הקרן'!$C$42</f>
        <v>5.9471675833501958E-4</v>
      </c>
      <c r="J36" s="83" t="s">
        <v>3448</v>
      </c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</row>
    <row r="37" spans="2:43" s="140" customFormat="1">
      <c r="B37" s="86" t="s">
        <v>3449</v>
      </c>
      <c r="C37" s="141">
        <v>43465</v>
      </c>
      <c r="D37" s="100" t="s">
        <v>3400</v>
      </c>
      <c r="E37" s="132">
        <v>7.1388742750780679E-2</v>
      </c>
      <c r="F37" s="96" t="s">
        <v>181</v>
      </c>
      <c r="G37" s="93">
        <v>48036.932999999997</v>
      </c>
      <c r="H37" s="94">
        <v>3.7233619094166837E-2</v>
      </c>
      <c r="I37" s="94">
        <f>G37/'סכום נכסי הקרן'!$C$42</f>
        <v>6.9172804799972113E-4</v>
      </c>
      <c r="J37" s="83" t="s">
        <v>3450</v>
      </c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</row>
    <row r="38" spans="2:43" s="140" customFormat="1">
      <c r="B38" s="86" t="s">
        <v>3451</v>
      </c>
      <c r="C38" s="141">
        <v>43465</v>
      </c>
      <c r="D38" s="100" t="s">
        <v>3400</v>
      </c>
      <c r="E38" s="132">
        <v>7.1196159917528423E-2</v>
      </c>
      <c r="F38" s="96" t="s">
        <v>181</v>
      </c>
      <c r="G38" s="93">
        <v>15541.047</v>
      </c>
      <c r="H38" s="94">
        <v>1.2045927751518698E-2</v>
      </c>
      <c r="I38" s="94">
        <f>G38/'סכום נכסי הקרן'!$C$42</f>
        <v>2.2378985155405159E-4</v>
      </c>
      <c r="J38" s="83" t="s">
        <v>3428</v>
      </c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</row>
    <row r="39" spans="2:43" s="140" customFormat="1">
      <c r="B39" s="86" t="s">
        <v>3452</v>
      </c>
      <c r="C39" s="105">
        <v>43465</v>
      </c>
      <c r="D39" s="100" t="s">
        <v>3400</v>
      </c>
      <c r="E39" s="132">
        <v>7.8899999999999998E-2</v>
      </c>
      <c r="F39" s="96" t="s">
        <v>181</v>
      </c>
      <c r="G39" s="93">
        <v>27821.376</v>
      </c>
      <c r="H39" s="94">
        <v>2.1564459926273708E-2</v>
      </c>
      <c r="I39" s="94">
        <f>G39/'סכום נכסי הקרן'!$C$42</f>
        <v>4.0062562098097085E-4</v>
      </c>
      <c r="J39" s="83" t="s">
        <v>3450</v>
      </c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</row>
    <row r="40" spans="2:43" s="140" customFormat="1">
      <c r="B40" s="86" t="s">
        <v>3453</v>
      </c>
      <c r="C40" s="141">
        <v>43465</v>
      </c>
      <c r="D40" s="100" t="s">
        <v>3409</v>
      </c>
      <c r="E40" s="132">
        <v>7.7600000000000002E-2</v>
      </c>
      <c r="F40" s="96" t="s">
        <v>181</v>
      </c>
      <c r="G40" s="93">
        <v>91164.771180000011</v>
      </c>
      <c r="H40" s="94">
        <v>7.0662179138768072E-2</v>
      </c>
      <c r="I40" s="94">
        <f>G40/'סכום נכסי הקרן'!$C$42</f>
        <v>1.3127655176212571E-3</v>
      </c>
      <c r="J40" s="83" t="s">
        <v>3454</v>
      </c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</row>
    <row r="41" spans="2:43" s="140" customFormat="1">
      <c r="B41" s="104"/>
      <c r="C41" s="105"/>
      <c r="D41" s="100"/>
      <c r="E41" s="132"/>
      <c r="F41" s="83"/>
      <c r="G41" s="83"/>
      <c r="H41" s="94"/>
      <c r="I41" s="83"/>
      <c r="J41" s="83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</row>
    <row r="42" spans="2:43" s="140" customFormat="1">
      <c r="B42" s="101" t="s">
        <v>104</v>
      </c>
      <c r="C42" s="105"/>
      <c r="D42" s="121"/>
      <c r="E42" s="132"/>
      <c r="F42" s="122" t="s">
        <v>181</v>
      </c>
      <c r="G42" s="90">
        <v>30724.394420000001</v>
      </c>
      <c r="H42" s="91">
        <v>2.3814601126454622E-2</v>
      </c>
      <c r="I42" s="91">
        <f>G42/'סכום נכסי הקרן'!$C$42</f>
        <v>4.4242885735690338E-4</v>
      </c>
      <c r="J42" s="81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</row>
    <row r="43" spans="2:43" s="140" customFormat="1">
      <c r="B43" s="86" t="s">
        <v>3455</v>
      </c>
      <c r="C43" s="105" t="s">
        <v>3399</v>
      </c>
      <c r="D43" s="100" t="s">
        <v>30</v>
      </c>
      <c r="E43" s="132">
        <v>0</v>
      </c>
      <c r="F43" s="96" t="s">
        <v>181</v>
      </c>
      <c r="G43" s="93">
        <v>6660</v>
      </c>
      <c r="H43" s="94">
        <v>5.1621926646972065E-3</v>
      </c>
      <c r="I43" s="94">
        <f>G43/'סכום נכסי הקרן'!$C$42</f>
        <v>9.5903474929969883E-5</v>
      </c>
      <c r="J43" s="83" t="s">
        <v>3456</v>
      </c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</row>
    <row r="44" spans="2:43" s="140" customFormat="1">
      <c r="B44" s="86" t="s">
        <v>3457</v>
      </c>
      <c r="C44" s="105" t="s">
        <v>3399</v>
      </c>
      <c r="D44" s="100" t="s">
        <v>30</v>
      </c>
      <c r="E44" s="132">
        <v>0</v>
      </c>
      <c r="F44" s="96" t="s">
        <v>181</v>
      </c>
      <c r="G44" s="93">
        <v>5175</v>
      </c>
      <c r="H44" s="94">
        <v>4.0111632191903966E-3</v>
      </c>
      <c r="I44" s="94">
        <f>G44/'סכום נכסי הקרן'!$C$42</f>
        <v>7.4519592006395521E-5</v>
      </c>
      <c r="J44" s="83" t="s">
        <v>3438</v>
      </c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</row>
    <row r="45" spans="2:43" s="140" customFormat="1">
      <c r="B45" s="86" t="s">
        <v>3458</v>
      </c>
      <c r="C45" s="105" t="s">
        <v>3399</v>
      </c>
      <c r="D45" s="100" t="s">
        <v>30</v>
      </c>
      <c r="E45" s="132">
        <v>0</v>
      </c>
      <c r="F45" s="96" t="s">
        <v>181</v>
      </c>
      <c r="G45" s="93">
        <v>18889.394420000001</v>
      </c>
      <c r="H45" s="94">
        <v>1.4641245242567017E-2</v>
      </c>
      <c r="I45" s="94">
        <f>G45/'סכום נכסי הקרן'!$C$42</f>
        <v>2.7200579042053802E-4</v>
      </c>
      <c r="J45" s="83" t="s">
        <v>3459</v>
      </c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</row>
    <row r="46" spans="2:43" s="140" customFormat="1">
      <c r="B46" s="145"/>
      <c r="C46" s="145"/>
      <c r="F46" s="148"/>
      <c r="G46" s="148"/>
      <c r="H46" s="148"/>
      <c r="I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</row>
    <row r="47" spans="2:43" s="140" customFormat="1">
      <c r="B47" s="145"/>
      <c r="C47" s="145"/>
      <c r="F47" s="148"/>
      <c r="G47" s="148"/>
      <c r="H47" s="148"/>
      <c r="I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</row>
    <row r="48" spans="2:43">
      <c r="F48" s="3"/>
      <c r="G48" s="3"/>
      <c r="H48" s="3"/>
      <c r="I48" s="3"/>
    </row>
    <row r="49" spans="2:9">
      <c r="B49" s="112"/>
      <c r="F49" s="3"/>
      <c r="G49" s="3"/>
      <c r="H49" s="3"/>
      <c r="I49" s="3"/>
    </row>
    <row r="50" spans="2:9">
      <c r="B50" s="112"/>
      <c r="F50" s="3"/>
      <c r="G50" s="3"/>
      <c r="H50" s="3"/>
      <c r="I50" s="3"/>
    </row>
    <row r="51" spans="2:9">
      <c r="F51" s="3"/>
      <c r="G51" s="3"/>
      <c r="H51" s="3"/>
      <c r="I51" s="3"/>
    </row>
    <row r="52" spans="2:9">
      <c r="F52" s="3"/>
      <c r="G52" s="3"/>
      <c r="H52" s="3"/>
      <c r="I52" s="3"/>
    </row>
    <row r="53" spans="2:9">
      <c r="F53" s="3"/>
      <c r="G53" s="3"/>
      <c r="H53" s="3"/>
      <c r="I53" s="3"/>
    </row>
    <row r="54" spans="2:9">
      <c r="F54" s="3"/>
      <c r="G54" s="3"/>
      <c r="H54" s="3"/>
      <c r="I54" s="3"/>
    </row>
    <row r="55" spans="2:9">
      <c r="F55" s="3"/>
      <c r="G55" s="3"/>
      <c r="H55" s="3"/>
      <c r="I55" s="3"/>
    </row>
    <row r="56" spans="2:9">
      <c r="F56" s="3"/>
      <c r="G56" s="3"/>
      <c r="H56" s="3"/>
      <c r="I56" s="3"/>
    </row>
    <row r="57" spans="2:9">
      <c r="F57" s="3"/>
      <c r="G57" s="3"/>
      <c r="H57" s="3"/>
      <c r="I57" s="3"/>
    </row>
    <row r="58" spans="2:9">
      <c r="F58" s="3"/>
      <c r="G58" s="3"/>
      <c r="H58" s="3"/>
      <c r="I58" s="3"/>
    </row>
    <row r="59" spans="2:9">
      <c r="F59" s="3"/>
      <c r="G59" s="3"/>
      <c r="H59" s="3"/>
      <c r="I59" s="3"/>
    </row>
    <row r="60" spans="2:9">
      <c r="F60" s="3"/>
      <c r="G60" s="3"/>
      <c r="H60" s="3"/>
      <c r="I60" s="3"/>
    </row>
    <row r="61" spans="2:9">
      <c r="F61" s="3"/>
      <c r="G61" s="3"/>
      <c r="H61" s="3"/>
      <c r="I61" s="3"/>
    </row>
    <row r="62" spans="2:9">
      <c r="F62" s="3"/>
      <c r="G62" s="3"/>
      <c r="H62" s="3"/>
      <c r="I62" s="3"/>
    </row>
    <row r="63" spans="2:9">
      <c r="F63" s="3"/>
      <c r="G63" s="3"/>
      <c r="H63" s="3"/>
      <c r="I63" s="3"/>
    </row>
    <row r="64" spans="2:9">
      <c r="F64" s="3"/>
      <c r="G64" s="3"/>
      <c r="H64" s="3"/>
      <c r="I64" s="3"/>
    </row>
    <row r="65" spans="6:9">
      <c r="F65" s="3"/>
      <c r="G65" s="3"/>
      <c r="H65" s="3"/>
      <c r="I65" s="3"/>
    </row>
    <row r="66" spans="6:9">
      <c r="F66" s="3"/>
      <c r="G66" s="3"/>
      <c r="H66" s="3"/>
      <c r="I66" s="3"/>
    </row>
    <row r="67" spans="6:9">
      <c r="F67" s="3"/>
      <c r="G67" s="3"/>
      <c r="H67" s="3"/>
      <c r="I67" s="3"/>
    </row>
    <row r="68" spans="6:9">
      <c r="F68" s="3"/>
      <c r="G68" s="3"/>
      <c r="H68" s="3"/>
      <c r="I68" s="3"/>
    </row>
    <row r="69" spans="6:9">
      <c r="F69" s="3"/>
      <c r="G69" s="3"/>
      <c r="H69" s="3"/>
      <c r="I69" s="3"/>
    </row>
    <row r="70" spans="6:9">
      <c r="F70" s="3"/>
      <c r="G70" s="3"/>
      <c r="H70" s="3"/>
      <c r="I70" s="3"/>
    </row>
    <row r="71" spans="6:9">
      <c r="F71" s="3"/>
      <c r="G71" s="3"/>
      <c r="H71" s="3"/>
      <c r="I71" s="3"/>
    </row>
    <row r="72" spans="6:9">
      <c r="F72" s="3"/>
      <c r="G72" s="3"/>
      <c r="H72" s="3"/>
      <c r="I72" s="3"/>
    </row>
    <row r="73" spans="6:9">
      <c r="F73" s="3"/>
      <c r="G73" s="3"/>
      <c r="H73" s="3"/>
      <c r="I73" s="3"/>
    </row>
    <row r="74" spans="6:9">
      <c r="F74" s="3"/>
      <c r="G74" s="3"/>
      <c r="H74" s="3"/>
      <c r="I74" s="3"/>
    </row>
    <row r="75" spans="6:9">
      <c r="F75" s="3"/>
      <c r="G75" s="3"/>
      <c r="H75" s="3"/>
      <c r="I75" s="3"/>
    </row>
    <row r="76" spans="6:9">
      <c r="F76" s="3"/>
      <c r="G76" s="3"/>
      <c r="H76" s="3"/>
      <c r="I76" s="3"/>
    </row>
    <row r="77" spans="6:9">
      <c r="F77" s="3"/>
      <c r="G77" s="3"/>
      <c r="H77" s="3"/>
      <c r="I77" s="3"/>
    </row>
    <row r="78" spans="6:9">
      <c r="F78" s="3"/>
      <c r="G78" s="3"/>
      <c r="H78" s="3"/>
      <c r="I78" s="3"/>
    </row>
    <row r="79" spans="6:9">
      <c r="F79" s="3"/>
      <c r="G79" s="3"/>
      <c r="H79" s="3"/>
      <c r="I79" s="3"/>
    </row>
    <row r="80" spans="6:9">
      <c r="F80" s="3"/>
      <c r="G80" s="3"/>
      <c r="H80" s="3"/>
      <c r="I80" s="3"/>
    </row>
    <row r="81" spans="6:9">
      <c r="F81" s="3"/>
      <c r="G81" s="3"/>
      <c r="H81" s="3"/>
      <c r="I81" s="3"/>
    </row>
    <row r="82" spans="6:9">
      <c r="F82" s="3"/>
      <c r="G82" s="3"/>
      <c r="H82" s="3"/>
      <c r="I82" s="3"/>
    </row>
    <row r="83" spans="6:9">
      <c r="F83" s="3"/>
      <c r="G83" s="3"/>
      <c r="H83" s="3"/>
      <c r="I83" s="3"/>
    </row>
    <row r="84" spans="6:9">
      <c r="F84" s="3"/>
      <c r="G84" s="3"/>
      <c r="H84" s="3"/>
      <c r="I84" s="3"/>
    </row>
    <row r="85" spans="6:9">
      <c r="F85" s="3"/>
      <c r="G85" s="3"/>
      <c r="H85" s="3"/>
      <c r="I85" s="3"/>
    </row>
    <row r="86" spans="6:9">
      <c r="F86" s="3"/>
      <c r="G86" s="3"/>
      <c r="H86" s="3"/>
      <c r="I86" s="3"/>
    </row>
    <row r="87" spans="6:9">
      <c r="F87" s="3"/>
      <c r="G87" s="3"/>
      <c r="H87" s="3"/>
      <c r="I87" s="3"/>
    </row>
    <row r="88" spans="6:9">
      <c r="F88" s="3"/>
      <c r="G88" s="3"/>
      <c r="H88" s="3"/>
      <c r="I88" s="3"/>
    </row>
    <row r="89" spans="6:9">
      <c r="F89" s="3"/>
      <c r="G89" s="3"/>
      <c r="H89" s="3"/>
      <c r="I89" s="3"/>
    </row>
    <row r="90" spans="6:9">
      <c r="F90" s="3"/>
      <c r="G90" s="3"/>
      <c r="H90" s="3"/>
      <c r="I90" s="3"/>
    </row>
    <row r="91" spans="6:9">
      <c r="F91" s="3"/>
      <c r="G91" s="3"/>
      <c r="H91" s="3"/>
      <c r="I91" s="3"/>
    </row>
    <row r="92" spans="6:9">
      <c r="F92" s="3"/>
      <c r="G92" s="3"/>
      <c r="H92" s="3"/>
      <c r="I92" s="3"/>
    </row>
    <row r="93" spans="6:9">
      <c r="F93" s="3"/>
      <c r="G93" s="3"/>
      <c r="H93" s="3"/>
      <c r="I93" s="3"/>
    </row>
    <row r="94" spans="6:9">
      <c r="F94" s="3"/>
      <c r="G94" s="3"/>
      <c r="H94" s="3"/>
      <c r="I94" s="3"/>
    </row>
    <row r="95" spans="6:9">
      <c r="F95" s="3"/>
      <c r="G95" s="3"/>
      <c r="H95" s="3"/>
      <c r="I95" s="3"/>
    </row>
    <row r="96" spans="6:9">
      <c r="F96" s="3"/>
      <c r="G96" s="3"/>
      <c r="H96" s="3"/>
      <c r="I96" s="3"/>
    </row>
    <row r="97" spans="6:9">
      <c r="F97" s="3"/>
      <c r="G97" s="3"/>
      <c r="H97" s="3"/>
      <c r="I97" s="3"/>
    </row>
    <row r="98" spans="6:9">
      <c r="F98" s="3"/>
      <c r="G98" s="3"/>
      <c r="H98" s="3"/>
      <c r="I98" s="3"/>
    </row>
    <row r="99" spans="6:9">
      <c r="F99" s="3"/>
      <c r="G99" s="3"/>
      <c r="H99" s="3"/>
      <c r="I99" s="3"/>
    </row>
    <row r="100" spans="6:9">
      <c r="F100" s="3"/>
      <c r="G100" s="3"/>
      <c r="H100" s="3"/>
      <c r="I100" s="3"/>
    </row>
    <row r="101" spans="6:9">
      <c r="F101" s="3"/>
      <c r="G101" s="3"/>
      <c r="H101" s="3"/>
      <c r="I101" s="3"/>
    </row>
    <row r="102" spans="6:9">
      <c r="F102" s="3"/>
      <c r="G102" s="3"/>
      <c r="H102" s="3"/>
      <c r="I102" s="3"/>
    </row>
    <row r="103" spans="6:9">
      <c r="F103" s="3"/>
      <c r="G103" s="3"/>
      <c r="H103" s="3"/>
      <c r="I103" s="3"/>
    </row>
    <row r="104" spans="6:9">
      <c r="F104" s="3"/>
      <c r="G104" s="3"/>
      <c r="H104" s="3"/>
      <c r="I104" s="3"/>
    </row>
    <row r="105" spans="6:9">
      <c r="F105" s="3"/>
      <c r="G105" s="3"/>
      <c r="H105" s="3"/>
      <c r="I105" s="3"/>
    </row>
    <row r="106" spans="6:9">
      <c r="F106" s="3"/>
      <c r="G106" s="3"/>
      <c r="H106" s="3"/>
      <c r="I106" s="3"/>
    </row>
    <row r="107" spans="6:9">
      <c r="F107" s="3"/>
      <c r="G107" s="3"/>
      <c r="H107" s="3"/>
      <c r="I107" s="3"/>
    </row>
    <row r="108" spans="6:9">
      <c r="F108" s="3"/>
      <c r="G108" s="3"/>
      <c r="H108" s="3"/>
      <c r="I108" s="3"/>
    </row>
    <row r="109" spans="6:9">
      <c r="F109" s="3"/>
      <c r="G109" s="3"/>
      <c r="H109" s="3"/>
      <c r="I109" s="3"/>
    </row>
    <row r="110" spans="6:9">
      <c r="F110" s="3"/>
      <c r="G110" s="3"/>
      <c r="H110" s="3"/>
      <c r="I110" s="3"/>
    </row>
    <row r="111" spans="6:9">
      <c r="F111" s="3"/>
      <c r="G111" s="3"/>
      <c r="H111" s="3"/>
      <c r="I111" s="3"/>
    </row>
    <row r="112" spans="6:9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5" type="noConversion"/>
  <dataValidations count="1">
    <dataValidation allowBlank="1" showInputMessage="1" showErrorMessage="1" sqref="D1:J9 C5:C9 A1:A1048576 B1:B9 B46:J1048576 U28:XFD29 C37:C38 C40 K28:S29 K30:XFD1048576 K1:XFD27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196</v>
      </c>
      <c r="C1" s="77" t="s" vm="1">
        <v>276</v>
      </c>
    </row>
    <row r="2" spans="2:60">
      <c r="B2" s="56" t="s">
        <v>195</v>
      </c>
      <c r="C2" s="77" t="s">
        <v>277</v>
      </c>
    </row>
    <row r="3" spans="2:60">
      <c r="B3" s="56" t="s">
        <v>197</v>
      </c>
      <c r="C3" s="77" t="s">
        <v>278</v>
      </c>
    </row>
    <row r="4" spans="2:60">
      <c r="B4" s="56" t="s">
        <v>198</v>
      </c>
      <c r="C4" s="77" t="s">
        <v>279</v>
      </c>
    </row>
    <row r="6" spans="2:60" ht="26.25" customHeight="1">
      <c r="B6" s="215" t="s">
        <v>231</v>
      </c>
      <c r="C6" s="216"/>
      <c r="D6" s="216"/>
      <c r="E6" s="216"/>
      <c r="F6" s="216"/>
      <c r="G6" s="216"/>
      <c r="H6" s="216"/>
      <c r="I6" s="216"/>
      <c r="J6" s="216"/>
      <c r="K6" s="217"/>
    </row>
    <row r="7" spans="2:60" s="3" customFormat="1" ht="66">
      <c r="B7" s="59" t="s">
        <v>135</v>
      </c>
      <c r="C7" s="59" t="s">
        <v>136</v>
      </c>
      <c r="D7" s="59" t="s">
        <v>15</v>
      </c>
      <c r="E7" s="59" t="s">
        <v>16</v>
      </c>
      <c r="F7" s="59" t="s">
        <v>65</v>
      </c>
      <c r="G7" s="59" t="s">
        <v>120</v>
      </c>
      <c r="H7" s="59" t="s">
        <v>61</v>
      </c>
      <c r="I7" s="59" t="s">
        <v>129</v>
      </c>
      <c r="J7" s="59" t="s">
        <v>199</v>
      </c>
      <c r="K7" s="59" t="s">
        <v>200</v>
      </c>
    </row>
    <row r="8" spans="2:60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262</v>
      </c>
      <c r="J8" s="32" t="s">
        <v>20</v>
      </c>
      <c r="K8" s="17" t="s">
        <v>20</v>
      </c>
    </row>
    <row r="9" spans="2:6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2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60">
      <c r="B12" s="112"/>
      <c r="C12" s="100"/>
      <c r="D12" s="100"/>
      <c r="E12" s="100"/>
      <c r="F12" s="100"/>
      <c r="G12" s="100"/>
      <c r="H12" s="100"/>
      <c r="I12" s="100"/>
      <c r="J12" s="100"/>
      <c r="K12" s="100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zoomScale="90" zoomScaleNormal="90" workbookViewId="0">
      <selection activeCell="E20" sqref="E20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6" t="s">
        <v>196</v>
      </c>
      <c r="C1" s="77" t="s" vm="1">
        <v>276</v>
      </c>
    </row>
    <row r="2" spans="2:60">
      <c r="B2" s="56" t="s">
        <v>195</v>
      </c>
      <c r="C2" s="77" t="s">
        <v>277</v>
      </c>
    </row>
    <row r="3" spans="2:60">
      <c r="B3" s="56" t="s">
        <v>197</v>
      </c>
      <c r="C3" s="77" t="s">
        <v>278</v>
      </c>
    </row>
    <row r="4" spans="2:60">
      <c r="B4" s="56" t="s">
        <v>198</v>
      </c>
      <c r="C4" s="77" t="s">
        <v>279</v>
      </c>
    </row>
    <row r="6" spans="2:60" ht="26.25" customHeight="1">
      <c r="B6" s="215" t="s">
        <v>232</v>
      </c>
      <c r="C6" s="216"/>
      <c r="D6" s="216"/>
      <c r="E6" s="216"/>
      <c r="F6" s="216"/>
      <c r="G6" s="216"/>
      <c r="H6" s="216"/>
      <c r="I6" s="216"/>
      <c r="J6" s="216"/>
      <c r="K6" s="217"/>
    </row>
    <row r="7" spans="2:60" s="3" customFormat="1" ht="63">
      <c r="B7" s="59" t="s">
        <v>135</v>
      </c>
      <c r="C7" s="61" t="s">
        <v>52</v>
      </c>
      <c r="D7" s="61" t="s">
        <v>15</v>
      </c>
      <c r="E7" s="61" t="s">
        <v>16</v>
      </c>
      <c r="F7" s="61" t="s">
        <v>65</v>
      </c>
      <c r="G7" s="61" t="s">
        <v>120</v>
      </c>
      <c r="H7" s="61" t="s">
        <v>61</v>
      </c>
      <c r="I7" s="61" t="s">
        <v>129</v>
      </c>
      <c r="J7" s="61" t="s">
        <v>199</v>
      </c>
      <c r="K7" s="63" t="s">
        <v>200</v>
      </c>
    </row>
    <row r="8" spans="2:60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262</v>
      </c>
      <c r="J8" s="32" t="s">
        <v>20</v>
      </c>
      <c r="K8" s="17" t="s">
        <v>20</v>
      </c>
    </row>
    <row r="9" spans="2:60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8" t="s">
        <v>64</v>
      </c>
      <c r="C10" s="124"/>
      <c r="D10" s="124"/>
      <c r="E10" s="124"/>
      <c r="F10" s="124"/>
      <c r="G10" s="124"/>
      <c r="H10" s="126">
        <v>0</v>
      </c>
      <c r="I10" s="125">
        <v>998.32681492899997</v>
      </c>
      <c r="J10" s="126">
        <v>1</v>
      </c>
      <c r="K10" s="126">
        <f>I10/'סכום נכסי הקרן'!$C$42</f>
        <v>1.4375827427546551E-5</v>
      </c>
      <c r="L10" s="148"/>
      <c r="M10" s="148"/>
      <c r="N10" s="148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99"/>
    </row>
    <row r="11" spans="2:60" s="99" customFormat="1" ht="21" customHeight="1">
      <c r="B11" s="129" t="s">
        <v>253</v>
      </c>
      <c r="C11" s="124"/>
      <c r="D11" s="124"/>
      <c r="E11" s="124"/>
      <c r="F11" s="124"/>
      <c r="G11" s="124"/>
      <c r="H11" s="126">
        <v>0</v>
      </c>
      <c r="I11" s="125">
        <v>998.32681492899997</v>
      </c>
      <c r="J11" s="126">
        <v>1</v>
      </c>
      <c r="K11" s="126">
        <f>I11/'סכום נכסי הקרן'!$C$42</f>
        <v>1.4375827427546551E-5</v>
      </c>
      <c r="L11" s="148"/>
      <c r="M11" s="148"/>
      <c r="N11" s="14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2" t="s">
        <v>3460</v>
      </c>
      <c r="C12" s="83" t="s">
        <v>3461</v>
      </c>
      <c r="D12" s="83" t="s">
        <v>744</v>
      </c>
      <c r="E12" s="83" t="s">
        <v>375</v>
      </c>
      <c r="F12" s="97">
        <v>0</v>
      </c>
      <c r="G12" s="96" t="s">
        <v>181</v>
      </c>
      <c r="H12" s="94">
        <v>0</v>
      </c>
      <c r="I12" s="93">
        <v>998.32681492899997</v>
      </c>
      <c r="J12" s="94">
        <v>1</v>
      </c>
      <c r="K12" s="94">
        <f>I12/'סכום נכסי הקרן'!$C$42</f>
        <v>1.4375827427546551E-5</v>
      </c>
      <c r="L12" s="148"/>
      <c r="M12" s="148"/>
      <c r="N12" s="148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4"/>
      <c r="C13" s="83"/>
      <c r="D13" s="83"/>
      <c r="E13" s="83"/>
      <c r="F13" s="83"/>
      <c r="G13" s="83"/>
      <c r="H13" s="94"/>
      <c r="I13" s="83"/>
      <c r="J13" s="94"/>
      <c r="K13" s="83"/>
      <c r="L13" s="148"/>
      <c r="M13" s="148"/>
      <c r="N13" s="148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48"/>
      <c r="M14" s="148"/>
      <c r="N14" s="148"/>
    </row>
    <row r="15" spans="2:60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48"/>
      <c r="M15" s="148"/>
      <c r="N15" s="148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2"/>
      <c r="C16" s="100"/>
      <c r="D16" s="100"/>
      <c r="E16" s="100"/>
      <c r="F16" s="100"/>
      <c r="G16" s="100"/>
      <c r="H16" s="100"/>
      <c r="I16" s="100"/>
      <c r="J16" s="100"/>
      <c r="K16" s="100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2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5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U159"/>
  <sheetViews>
    <sheetView rightToLeft="1" workbookViewId="0">
      <selection activeCell="H18" sqref="H18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1" bestFit="1" customWidth="1"/>
    <col min="4" max="4" width="11.85546875" style="1" customWidth="1"/>
    <col min="5" max="5" width="7.140625" style="3" customWidth="1"/>
    <col min="6" max="6" width="5.7109375" style="1" customWidth="1"/>
    <col min="7" max="16384" width="9.140625" style="1"/>
  </cols>
  <sheetData>
    <row r="1" spans="2:21">
      <c r="B1" s="56" t="s">
        <v>196</v>
      </c>
      <c r="C1" s="77" t="s" vm="1">
        <v>276</v>
      </c>
    </row>
    <row r="2" spans="2:21">
      <c r="B2" s="56" t="s">
        <v>195</v>
      </c>
      <c r="C2" s="77" t="s">
        <v>277</v>
      </c>
    </row>
    <row r="3" spans="2:21">
      <c r="B3" s="56" t="s">
        <v>197</v>
      </c>
      <c r="C3" s="77" t="s">
        <v>278</v>
      </c>
    </row>
    <row r="4" spans="2:21">
      <c r="B4" s="56" t="s">
        <v>198</v>
      </c>
      <c r="C4" s="77" t="s">
        <v>279</v>
      </c>
    </row>
    <row r="6" spans="2:21" ht="26.25" customHeight="1">
      <c r="B6" s="215" t="s">
        <v>233</v>
      </c>
      <c r="C6" s="216"/>
      <c r="D6" s="217"/>
    </row>
    <row r="7" spans="2:21" s="3" customFormat="1" ht="31.5">
      <c r="B7" s="59" t="s">
        <v>135</v>
      </c>
      <c r="C7" s="64" t="s">
        <v>126</v>
      </c>
      <c r="D7" s="65" t="s">
        <v>125</v>
      </c>
    </row>
    <row r="8" spans="2:21" s="3" customFormat="1">
      <c r="B8" s="15"/>
      <c r="C8" s="32" t="s">
        <v>262</v>
      </c>
      <c r="D8" s="17" t="s">
        <v>22</v>
      </c>
    </row>
    <row r="9" spans="2:21" s="4" customFormat="1" ht="18" customHeight="1">
      <c r="B9" s="18"/>
      <c r="C9" s="19" t="s">
        <v>1</v>
      </c>
      <c r="D9" s="20" t="s">
        <v>2</v>
      </c>
      <c r="E9" s="3"/>
    </row>
    <row r="10" spans="2:21" s="143" customFormat="1" ht="18" customHeight="1">
      <c r="B10" s="133" t="s">
        <v>3485</v>
      </c>
      <c r="C10" s="134">
        <f>C11+C45</f>
        <v>4581716.3718810976</v>
      </c>
      <c r="D10" s="100"/>
      <c r="E10" s="148"/>
    </row>
    <row r="11" spans="2:21" s="140" customFormat="1">
      <c r="B11" s="135" t="s">
        <v>28</v>
      </c>
      <c r="C11" s="134">
        <f>SUM(C12:C43)</f>
        <v>632518.60340179305</v>
      </c>
      <c r="D11" s="100"/>
      <c r="E11" s="148"/>
    </row>
    <row r="12" spans="2:21" s="140" customFormat="1">
      <c r="B12" s="136" t="s">
        <v>3471</v>
      </c>
      <c r="C12" s="137">
        <v>29758.876750000003</v>
      </c>
      <c r="D12" s="138">
        <v>43830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</row>
    <row r="13" spans="2:21" s="140" customFormat="1">
      <c r="B13" s="136" t="s">
        <v>3472</v>
      </c>
      <c r="C13" s="137">
        <v>36771.559399999998</v>
      </c>
      <c r="D13" s="138">
        <v>44246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</row>
    <row r="14" spans="2:21" s="140" customFormat="1">
      <c r="B14" s="136" t="s">
        <v>3473</v>
      </c>
      <c r="C14" s="137">
        <v>114420.53623</v>
      </c>
      <c r="D14" s="138">
        <v>46100</v>
      </c>
      <c r="E14" s="148"/>
    </row>
    <row r="15" spans="2:21" s="140" customFormat="1">
      <c r="B15" s="136" t="s">
        <v>3475</v>
      </c>
      <c r="C15" s="137">
        <v>1686.2999999999997</v>
      </c>
      <c r="D15" s="138">
        <v>43948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</row>
    <row r="16" spans="2:21" s="140" customFormat="1">
      <c r="B16" s="136" t="s">
        <v>3476</v>
      </c>
      <c r="C16" s="137">
        <v>8753.0949799999999</v>
      </c>
      <c r="D16" s="138">
        <v>44926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</row>
    <row r="17" spans="2:5" s="140" customFormat="1">
      <c r="B17" s="136" t="s">
        <v>3477</v>
      </c>
      <c r="C17" s="137">
        <v>30952.148999999998</v>
      </c>
      <c r="D17" s="138">
        <v>43800</v>
      </c>
      <c r="E17" s="148"/>
    </row>
    <row r="18" spans="2:5" s="140" customFormat="1">
      <c r="B18" s="136" t="s">
        <v>3478</v>
      </c>
      <c r="C18" s="137">
        <v>38874.38134</v>
      </c>
      <c r="D18" s="138">
        <v>44739</v>
      </c>
      <c r="E18" s="148"/>
    </row>
    <row r="19" spans="2:5" s="140" customFormat="1">
      <c r="B19" s="136" t="s">
        <v>3470</v>
      </c>
      <c r="C19" s="137">
        <v>67848.021770000007</v>
      </c>
      <c r="D19" s="138">
        <v>44739</v>
      </c>
      <c r="E19" s="148"/>
    </row>
    <row r="20" spans="2:5" s="140" customFormat="1">
      <c r="B20" s="136" t="s">
        <v>3487</v>
      </c>
      <c r="C20" s="137">
        <v>25755.305156160004</v>
      </c>
      <c r="D20" s="138">
        <v>45640</v>
      </c>
      <c r="E20" s="148"/>
    </row>
    <row r="21" spans="2:5" s="140" customFormat="1">
      <c r="B21" s="136" t="s">
        <v>3488</v>
      </c>
      <c r="C21" s="137">
        <v>260.63967620662294</v>
      </c>
      <c r="D21" s="138">
        <v>44440</v>
      </c>
      <c r="E21" s="148"/>
    </row>
    <row r="22" spans="2:5" s="140" customFormat="1">
      <c r="B22" s="136" t="s">
        <v>3489</v>
      </c>
      <c r="C22" s="137">
        <v>4216.3950599999998</v>
      </c>
      <c r="D22" s="138">
        <v>44516</v>
      </c>
      <c r="E22" s="148"/>
    </row>
    <row r="23" spans="2:5" s="140" customFormat="1">
      <c r="B23" s="136" t="s">
        <v>3490</v>
      </c>
      <c r="C23" s="137">
        <v>830.94949999999926</v>
      </c>
      <c r="D23" s="138">
        <v>43830</v>
      </c>
      <c r="E23" s="148"/>
    </row>
    <row r="24" spans="2:5" s="140" customFormat="1">
      <c r="B24" s="136" t="s">
        <v>3525</v>
      </c>
      <c r="C24" s="137">
        <v>10116.985686971178</v>
      </c>
      <c r="D24" s="138">
        <v>47467</v>
      </c>
      <c r="E24" s="148"/>
    </row>
    <row r="25" spans="2:5" s="140" customFormat="1">
      <c r="B25" s="136" t="s">
        <v>3491</v>
      </c>
      <c r="C25" s="137">
        <v>31015.132071519994</v>
      </c>
      <c r="D25" s="138">
        <v>46054</v>
      </c>
      <c r="E25" s="148"/>
    </row>
    <row r="26" spans="2:5" s="140" customFormat="1">
      <c r="B26" s="136" t="s">
        <v>2360</v>
      </c>
      <c r="C26" s="137">
        <v>1645.7391039999995</v>
      </c>
      <c r="D26" s="138">
        <v>43830</v>
      </c>
      <c r="E26" s="148"/>
    </row>
    <row r="27" spans="2:5" s="140" customFormat="1">
      <c r="B27" s="136" t="s">
        <v>2361</v>
      </c>
      <c r="C27" s="137">
        <v>1891.1969280000008</v>
      </c>
      <c r="D27" s="138">
        <v>43830</v>
      </c>
      <c r="E27" s="148"/>
    </row>
    <row r="28" spans="2:5" s="140" customFormat="1">
      <c r="B28" s="136" t="s">
        <v>3492</v>
      </c>
      <c r="C28" s="137">
        <v>2633.2000000000003</v>
      </c>
      <c r="D28" s="138">
        <v>43883</v>
      </c>
      <c r="E28" s="148"/>
    </row>
    <row r="29" spans="2:5" s="140" customFormat="1">
      <c r="B29" s="136" t="s">
        <v>3493</v>
      </c>
      <c r="C29" s="137">
        <v>1626.06621</v>
      </c>
      <c r="D29" s="138">
        <v>44498</v>
      </c>
      <c r="E29" s="148"/>
    </row>
    <row r="30" spans="2:5" s="140" customFormat="1">
      <c r="B30" s="136" t="s">
        <v>3494</v>
      </c>
      <c r="C30" s="137">
        <v>527.09931999999935</v>
      </c>
      <c r="D30" s="138">
        <v>45534</v>
      </c>
      <c r="E30" s="148"/>
    </row>
    <row r="31" spans="2:5" s="140" customFormat="1">
      <c r="B31" s="136" t="s">
        <v>3495</v>
      </c>
      <c r="C31" s="137">
        <v>16558.703470000004</v>
      </c>
      <c r="D31" s="138">
        <v>45534</v>
      </c>
      <c r="E31" s="148"/>
    </row>
    <row r="32" spans="2:5" s="140" customFormat="1">
      <c r="B32" s="136" t="s">
        <v>3496</v>
      </c>
      <c r="C32" s="137">
        <v>27335.248909440001</v>
      </c>
      <c r="D32" s="138">
        <v>46132</v>
      </c>
      <c r="E32" s="148"/>
    </row>
    <row r="33" spans="2:5" s="140" customFormat="1">
      <c r="B33" s="136" t="s">
        <v>3497</v>
      </c>
      <c r="C33" s="137">
        <v>545.34480000000053</v>
      </c>
      <c r="D33" s="138">
        <v>44290</v>
      </c>
      <c r="E33" s="148"/>
    </row>
    <row r="34" spans="2:5" s="140" customFormat="1">
      <c r="B34" s="136" t="s">
        <v>3498</v>
      </c>
      <c r="C34" s="137">
        <v>19728.123970000001</v>
      </c>
      <c r="D34" s="138">
        <v>44727</v>
      </c>
      <c r="E34" s="148"/>
    </row>
    <row r="35" spans="2:5" s="140" customFormat="1">
      <c r="B35" s="136" t="s">
        <v>3499</v>
      </c>
      <c r="C35" s="137">
        <v>141.49545600000008</v>
      </c>
      <c r="D35" s="138">
        <v>43585</v>
      </c>
      <c r="E35" s="148"/>
    </row>
    <row r="36" spans="2:5" s="140" customFormat="1">
      <c r="B36" s="136" t="s">
        <v>3500</v>
      </c>
      <c r="C36" s="137">
        <v>655.49972800000012</v>
      </c>
      <c r="D36" s="138">
        <v>43585</v>
      </c>
      <c r="E36" s="148"/>
    </row>
    <row r="37" spans="2:5" s="140" customFormat="1">
      <c r="B37" s="136" t="s">
        <v>3501</v>
      </c>
      <c r="C37" s="137">
        <v>4760.7021120000009</v>
      </c>
      <c r="D37" s="138">
        <v>44012</v>
      </c>
      <c r="E37" s="148"/>
    </row>
    <row r="38" spans="2:5" s="140" customFormat="1">
      <c r="B38" s="136" t="s">
        <v>3502</v>
      </c>
      <c r="C38" s="137">
        <v>30849.235604640002</v>
      </c>
      <c r="D38" s="138">
        <v>46752</v>
      </c>
      <c r="E38" s="148"/>
    </row>
    <row r="39" spans="2:5" s="140" customFormat="1">
      <c r="B39" s="136" t="s">
        <v>2377</v>
      </c>
      <c r="C39" s="137">
        <v>43717.852711040003</v>
      </c>
      <c r="D39" s="138">
        <v>46631</v>
      </c>
      <c r="E39" s="148"/>
    </row>
    <row r="40" spans="2:5" s="140" customFormat="1">
      <c r="B40" s="136" t="s">
        <v>3503</v>
      </c>
      <c r="C40" s="137">
        <v>50.219664000000819</v>
      </c>
      <c r="D40" s="138">
        <v>44927</v>
      </c>
      <c r="E40" s="148"/>
    </row>
    <row r="41" spans="2:5" s="140" customFormat="1">
      <c r="B41" s="136" t="s">
        <v>3504</v>
      </c>
      <c r="C41" s="137">
        <v>3701.7598240000011</v>
      </c>
      <c r="D41" s="138">
        <v>45255</v>
      </c>
      <c r="E41" s="148"/>
    </row>
    <row r="42" spans="2:5" s="140" customFormat="1">
      <c r="B42" s="136" t="s">
        <v>3505</v>
      </c>
      <c r="C42" s="137">
        <v>44743.010060375236</v>
      </c>
      <c r="D42" s="138">
        <v>48214</v>
      </c>
      <c r="E42" s="148"/>
    </row>
    <row r="43" spans="2:5" s="140" customFormat="1">
      <c r="B43" s="136" t="s">
        <v>2391</v>
      </c>
      <c r="C43" s="137">
        <v>30147.778909440003</v>
      </c>
      <c r="D43" s="138">
        <v>47177</v>
      </c>
      <c r="E43" s="148"/>
    </row>
    <row r="44" spans="2:5" s="140" customFormat="1">
      <c r="B44" s="100"/>
      <c r="C44" s="100"/>
      <c r="D44" s="100"/>
      <c r="E44" s="148"/>
    </row>
    <row r="45" spans="2:5" s="140" customFormat="1">
      <c r="B45" s="139" t="s">
        <v>3486</v>
      </c>
      <c r="C45" s="134">
        <f>SUM(C46:C148)</f>
        <v>3949197.7684793044</v>
      </c>
      <c r="D45" s="100"/>
      <c r="E45" s="148"/>
    </row>
    <row r="46" spans="2:5" s="140" customFormat="1">
      <c r="B46" s="136" t="s">
        <v>3474</v>
      </c>
      <c r="C46" s="137">
        <v>117141.12834000001</v>
      </c>
      <c r="D46" s="138">
        <v>44502</v>
      </c>
      <c r="E46" s="148"/>
    </row>
    <row r="47" spans="2:5" s="140" customFormat="1">
      <c r="B47" s="136" t="s">
        <v>3479</v>
      </c>
      <c r="C47" s="137">
        <v>2625.1235899999997</v>
      </c>
      <c r="D47" s="138">
        <v>44075</v>
      </c>
      <c r="E47" s="148"/>
    </row>
    <row r="48" spans="2:5" s="140" customFormat="1">
      <c r="B48" s="136" t="s">
        <v>3480</v>
      </c>
      <c r="C48" s="137">
        <v>9120.8927199999998</v>
      </c>
      <c r="D48" s="138">
        <v>44031</v>
      </c>
      <c r="E48" s="148"/>
    </row>
    <row r="49" spans="2:5" s="140" customFormat="1">
      <c r="B49" s="136" t="s">
        <v>3481</v>
      </c>
      <c r="C49" s="137">
        <v>14404.23244</v>
      </c>
      <c r="D49" s="138">
        <v>44159</v>
      </c>
      <c r="E49" s="148"/>
    </row>
    <row r="50" spans="2:5" s="140" customFormat="1">
      <c r="B50" s="136" t="s">
        <v>3482</v>
      </c>
      <c r="C50" s="137">
        <v>17625.31047</v>
      </c>
      <c r="D50" s="138">
        <v>44076</v>
      </c>
      <c r="E50" s="148"/>
    </row>
    <row r="51" spans="2:5" s="140" customFormat="1">
      <c r="B51" s="136" t="s">
        <v>3483</v>
      </c>
      <c r="C51" s="137">
        <v>30400.234539999998</v>
      </c>
      <c r="D51" s="138">
        <v>44013</v>
      </c>
      <c r="E51" s="148"/>
    </row>
    <row r="52" spans="2:5" s="140" customFormat="1">
      <c r="B52" s="136" t="s">
        <v>3484</v>
      </c>
      <c r="C52" s="137">
        <v>12800.476859999999</v>
      </c>
      <c r="D52" s="138">
        <v>44335</v>
      </c>
      <c r="E52" s="148"/>
    </row>
    <row r="53" spans="2:5" s="140" customFormat="1">
      <c r="B53" s="136" t="s">
        <v>3506</v>
      </c>
      <c r="C53" s="137">
        <v>94083.370595059416</v>
      </c>
      <c r="D53" s="138">
        <v>45778</v>
      </c>
      <c r="E53" s="148"/>
    </row>
    <row r="54" spans="2:5" s="140" customFormat="1">
      <c r="B54" s="136" t="s">
        <v>3507</v>
      </c>
      <c r="C54" s="137">
        <v>126580.23881888</v>
      </c>
      <c r="D54" s="138">
        <v>46326</v>
      </c>
      <c r="E54" s="148"/>
    </row>
    <row r="55" spans="2:5" s="140" customFormat="1">
      <c r="B55" s="136" t="s">
        <v>3508</v>
      </c>
      <c r="C55" s="137">
        <v>65916.863692185099</v>
      </c>
      <c r="D55" s="138">
        <v>46326</v>
      </c>
      <c r="E55" s="148"/>
    </row>
    <row r="56" spans="2:5" s="140" customFormat="1">
      <c r="B56" s="136" t="s">
        <v>3509</v>
      </c>
      <c r="C56" s="137">
        <v>7340.758694976008</v>
      </c>
      <c r="D56" s="138">
        <v>46054</v>
      </c>
      <c r="E56" s="148"/>
    </row>
    <row r="57" spans="2:5" s="140" customFormat="1">
      <c r="B57" s="136" t="s">
        <v>2412</v>
      </c>
      <c r="C57" s="137">
        <v>88300.361301364581</v>
      </c>
      <c r="D57" s="138">
        <v>46601</v>
      </c>
      <c r="E57" s="148"/>
    </row>
    <row r="58" spans="2:5" s="140" customFormat="1">
      <c r="B58" s="136" t="s">
        <v>3510</v>
      </c>
      <c r="C58" s="137">
        <v>38590.257166496995</v>
      </c>
      <c r="D58" s="138">
        <v>44429</v>
      </c>
      <c r="E58" s="148"/>
    </row>
    <row r="59" spans="2:5" s="140" customFormat="1">
      <c r="B59" s="136" t="s">
        <v>3511</v>
      </c>
      <c r="C59" s="137">
        <v>62732.750300770873</v>
      </c>
      <c r="D59" s="138">
        <v>45382</v>
      </c>
      <c r="E59" s="148"/>
    </row>
    <row r="60" spans="2:5" s="140" customFormat="1">
      <c r="B60" s="136" t="s">
        <v>3512</v>
      </c>
      <c r="C60" s="137">
        <v>4101.6445494399941</v>
      </c>
      <c r="D60" s="138">
        <v>44621</v>
      </c>
      <c r="E60" s="148"/>
    </row>
    <row r="61" spans="2:5" s="140" customFormat="1">
      <c r="B61" s="136" t="s">
        <v>3513</v>
      </c>
      <c r="C61" s="137">
        <v>4.96969452</v>
      </c>
      <c r="D61" s="138">
        <v>43830</v>
      </c>
      <c r="E61" s="148"/>
    </row>
    <row r="62" spans="2:5" s="140" customFormat="1">
      <c r="B62" s="136" t="s">
        <v>3514</v>
      </c>
      <c r="C62" s="137">
        <v>121139.44400285643</v>
      </c>
      <c r="D62" s="138">
        <v>47119</v>
      </c>
      <c r="E62" s="148"/>
    </row>
    <row r="63" spans="2:5" s="140" customFormat="1">
      <c r="B63" s="136" t="s">
        <v>3515</v>
      </c>
      <c r="C63" s="137">
        <v>44.277712000000008</v>
      </c>
      <c r="D63" s="138">
        <v>43580</v>
      </c>
      <c r="E63" s="148"/>
    </row>
    <row r="64" spans="2:5" s="140" customFormat="1">
      <c r="B64" s="136" t="s">
        <v>3516</v>
      </c>
      <c r="C64" s="137">
        <v>20348.134284160005</v>
      </c>
      <c r="D64" s="138">
        <v>45748</v>
      </c>
      <c r="E64" s="148"/>
    </row>
    <row r="65" spans="2:5" s="140" customFormat="1">
      <c r="B65" s="136" t="s">
        <v>3517</v>
      </c>
      <c r="C65" s="137">
        <v>104618.51530823062</v>
      </c>
      <c r="D65" s="138">
        <v>47119</v>
      </c>
      <c r="E65" s="148"/>
    </row>
    <row r="66" spans="2:5" s="140" customFormat="1">
      <c r="B66" s="136" t="s">
        <v>3518</v>
      </c>
      <c r="C66" s="137">
        <v>49204.177076494059</v>
      </c>
      <c r="D66" s="138">
        <v>44722</v>
      </c>
      <c r="E66" s="148"/>
    </row>
    <row r="67" spans="2:5" s="140" customFormat="1">
      <c r="B67" s="136" t="s">
        <v>3519</v>
      </c>
      <c r="C67" s="137">
        <v>13295.423668639996</v>
      </c>
      <c r="D67" s="138">
        <v>46082</v>
      </c>
      <c r="E67" s="148"/>
    </row>
    <row r="68" spans="2:5" s="140" customFormat="1">
      <c r="B68" s="136" t="s">
        <v>2418</v>
      </c>
      <c r="C68" s="137">
        <v>13916.099962239998</v>
      </c>
      <c r="D68" s="138">
        <v>44727</v>
      </c>
      <c r="E68" s="148"/>
    </row>
    <row r="69" spans="2:5" s="140" customFormat="1">
      <c r="B69" s="136" t="s">
        <v>3520</v>
      </c>
      <c r="C69" s="137">
        <v>178033.79589438593</v>
      </c>
      <c r="D69" s="138">
        <v>47119</v>
      </c>
      <c r="E69" s="148"/>
    </row>
    <row r="70" spans="2:5" s="140" customFormat="1">
      <c r="B70" s="136" t="s">
        <v>3521</v>
      </c>
      <c r="C70" s="137">
        <v>114321.83393128641</v>
      </c>
      <c r="D70" s="138">
        <v>46742</v>
      </c>
      <c r="E70" s="148"/>
    </row>
    <row r="71" spans="2:5" s="140" customFormat="1">
      <c r="B71" s="136" t="s">
        <v>2419</v>
      </c>
      <c r="C71" s="137">
        <v>118125.77803359999</v>
      </c>
      <c r="D71" s="138">
        <v>45557</v>
      </c>
      <c r="E71" s="148"/>
    </row>
    <row r="72" spans="2:5" s="140" customFormat="1">
      <c r="B72" s="136" t="s">
        <v>2420</v>
      </c>
      <c r="C72" s="137">
        <v>243.35623983999992</v>
      </c>
      <c r="D72" s="138">
        <v>44196</v>
      </c>
      <c r="E72" s="148"/>
    </row>
    <row r="73" spans="2:5" s="140" customFormat="1">
      <c r="B73" s="136" t="s">
        <v>2424</v>
      </c>
      <c r="C73" s="137">
        <v>170144.68331573607</v>
      </c>
      <c r="D73" s="138">
        <v>50041</v>
      </c>
      <c r="E73" s="148"/>
    </row>
    <row r="74" spans="2:5" s="140" customFormat="1">
      <c r="B74" s="136" t="s">
        <v>3522</v>
      </c>
      <c r="C74" s="137">
        <v>83098.819792000009</v>
      </c>
      <c r="D74" s="138">
        <v>46971</v>
      </c>
      <c r="E74" s="148"/>
    </row>
    <row r="75" spans="2:5" s="140" customFormat="1">
      <c r="B75" s="136" t="s">
        <v>3523</v>
      </c>
      <c r="C75" s="137">
        <v>65050.84617998598</v>
      </c>
      <c r="D75" s="138">
        <v>46012</v>
      </c>
      <c r="E75" s="148"/>
    </row>
    <row r="76" spans="2:5" s="140" customFormat="1">
      <c r="B76" s="136" t="s">
        <v>3524</v>
      </c>
      <c r="C76" s="137">
        <v>5731.9011906247906</v>
      </c>
      <c r="D76" s="138">
        <v>46326</v>
      </c>
      <c r="E76" s="148"/>
    </row>
    <row r="77" spans="2:5" s="140" customFormat="1">
      <c r="B77" s="136" t="s">
        <v>2428</v>
      </c>
      <c r="C77" s="137">
        <v>11.884462033121409</v>
      </c>
      <c r="D77" s="138">
        <v>43830</v>
      </c>
      <c r="E77" s="148"/>
    </row>
    <row r="78" spans="2:5" s="140" customFormat="1">
      <c r="B78" s="136" t="s">
        <v>2349</v>
      </c>
      <c r="C78" s="137">
        <v>726.4</v>
      </c>
      <c r="D78" s="138">
        <v>43628</v>
      </c>
      <c r="E78" s="148"/>
    </row>
    <row r="79" spans="2:5" s="140" customFormat="1">
      <c r="B79" s="136" t="s">
        <v>3526</v>
      </c>
      <c r="C79" s="137">
        <v>1089.5996562304554</v>
      </c>
      <c r="D79" s="138">
        <v>43743</v>
      </c>
      <c r="E79" s="148"/>
    </row>
    <row r="80" spans="2:5" s="140" customFormat="1">
      <c r="B80" s="136" t="s">
        <v>3527</v>
      </c>
      <c r="C80" s="137">
        <v>762.72</v>
      </c>
      <c r="D80" s="138">
        <v>44738</v>
      </c>
      <c r="E80" s="148"/>
    </row>
    <row r="81" spans="2:5" s="140" customFormat="1">
      <c r="B81" s="136" t="s">
        <v>3528</v>
      </c>
      <c r="C81" s="137">
        <v>726.4</v>
      </c>
      <c r="D81" s="138">
        <v>44013</v>
      </c>
      <c r="E81" s="148"/>
    </row>
    <row r="82" spans="2:5" s="140" customFormat="1">
      <c r="B82" s="136" t="s">
        <v>3529</v>
      </c>
      <c r="C82" s="137">
        <v>1498.1455199999989</v>
      </c>
      <c r="D82" s="138">
        <v>44378</v>
      </c>
      <c r="E82" s="148"/>
    </row>
    <row r="83" spans="2:5" s="140" customFormat="1">
      <c r="B83" s="136" t="s">
        <v>3530</v>
      </c>
      <c r="C83" s="137">
        <v>201.49064799999914</v>
      </c>
      <c r="D83" s="138">
        <v>44727</v>
      </c>
      <c r="E83" s="148"/>
    </row>
    <row r="84" spans="2:5" s="140" customFormat="1">
      <c r="B84" s="136" t="s">
        <v>2432</v>
      </c>
      <c r="C84" s="137">
        <v>4191.4069454461933</v>
      </c>
      <c r="D84" s="138">
        <v>46199</v>
      </c>
      <c r="E84" s="148"/>
    </row>
    <row r="85" spans="2:5" s="140" customFormat="1">
      <c r="B85" s="136" t="s">
        <v>3531</v>
      </c>
      <c r="C85" s="137">
        <v>6144.1332728000007</v>
      </c>
      <c r="D85" s="138">
        <v>46998</v>
      </c>
      <c r="E85" s="148"/>
    </row>
    <row r="86" spans="2:5" s="140" customFormat="1">
      <c r="B86" s="136" t="s">
        <v>3532</v>
      </c>
      <c r="C86" s="137">
        <v>1280.5331651616134</v>
      </c>
      <c r="D86" s="138">
        <v>46938</v>
      </c>
      <c r="E86" s="148"/>
    </row>
    <row r="87" spans="2:5" s="140" customFormat="1">
      <c r="B87" s="136" t="s">
        <v>3533</v>
      </c>
      <c r="C87" s="137">
        <v>28943.291280353056</v>
      </c>
      <c r="D87" s="138">
        <v>47026</v>
      </c>
      <c r="E87" s="148"/>
    </row>
    <row r="88" spans="2:5" s="140" customFormat="1">
      <c r="B88" s="136" t="s">
        <v>2437</v>
      </c>
      <c r="C88" s="137">
        <v>489.76327259999937</v>
      </c>
      <c r="D88" s="138">
        <v>44012</v>
      </c>
      <c r="E88" s="148"/>
    </row>
    <row r="89" spans="2:5" s="140" customFormat="1">
      <c r="B89" s="136" t="s">
        <v>3534</v>
      </c>
      <c r="C89" s="137">
        <v>12407.354922400005</v>
      </c>
      <c r="D89" s="138">
        <v>46201</v>
      </c>
      <c r="E89" s="148"/>
    </row>
    <row r="90" spans="2:5" s="140" customFormat="1">
      <c r="B90" s="136" t="s">
        <v>2439</v>
      </c>
      <c r="C90" s="137">
        <v>151.771153245481</v>
      </c>
      <c r="D90" s="138">
        <v>46938</v>
      </c>
      <c r="E90" s="148"/>
    </row>
    <row r="91" spans="2:5" s="140" customFormat="1">
      <c r="B91" s="136" t="s">
        <v>3535</v>
      </c>
      <c r="C91" s="137">
        <v>7014.0716986767775</v>
      </c>
      <c r="D91" s="138">
        <v>46938</v>
      </c>
      <c r="E91" s="148"/>
    </row>
    <row r="92" spans="2:5" s="140" customFormat="1">
      <c r="B92" s="136" t="s">
        <v>2440</v>
      </c>
      <c r="C92" s="137">
        <v>1776.3513616800001</v>
      </c>
      <c r="D92" s="138">
        <v>43830</v>
      </c>
      <c r="E92" s="148"/>
    </row>
    <row r="93" spans="2:5" s="140" customFormat="1">
      <c r="B93" s="136" t="s">
        <v>2441</v>
      </c>
      <c r="C93" s="137">
        <v>15230.101738399999</v>
      </c>
      <c r="D93" s="138">
        <v>46201</v>
      </c>
      <c r="E93" s="148"/>
    </row>
    <row r="94" spans="2:5" s="140" customFormat="1">
      <c r="B94" s="136" t="s">
        <v>2383</v>
      </c>
      <c r="C94" s="137">
        <v>44163.310229870935</v>
      </c>
      <c r="D94" s="138">
        <v>47262</v>
      </c>
      <c r="E94" s="148"/>
    </row>
    <row r="95" spans="2:5" s="140" customFormat="1">
      <c r="B95" s="151" t="s">
        <v>3572</v>
      </c>
      <c r="C95" s="137">
        <v>73584.176353883988</v>
      </c>
      <c r="D95" s="138">
        <v>45485</v>
      </c>
      <c r="E95" s="148"/>
    </row>
    <row r="96" spans="2:5" s="140" customFormat="1">
      <c r="B96" s="136" t="s">
        <v>2443</v>
      </c>
      <c r="C96" s="137">
        <v>112209.5133939521</v>
      </c>
      <c r="D96" s="138">
        <v>45777</v>
      </c>
      <c r="E96" s="148"/>
    </row>
    <row r="97" spans="2:5" s="140" customFormat="1">
      <c r="B97" s="136" t="s">
        <v>3536</v>
      </c>
      <c r="C97" s="137">
        <v>368784.2907999999</v>
      </c>
      <c r="D97" s="138">
        <v>72686</v>
      </c>
      <c r="E97" s="148"/>
    </row>
    <row r="98" spans="2:5" s="140" customFormat="1">
      <c r="B98" s="136" t="s">
        <v>2444</v>
      </c>
      <c r="C98" s="137">
        <v>8244.6265961219979</v>
      </c>
      <c r="D98" s="138">
        <v>46734</v>
      </c>
      <c r="E98" s="148"/>
    </row>
    <row r="99" spans="2:5" s="140" customFormat="1">
      <c r="B99" s="136" t="s">
        <v>3537</v>
      </c>
      <c r="C99" s="137">
        <v>3078.3401004946236</v>
      </c>
      <c r="D99" s="138">
        <v>46663</v>
      </c>
      <c r="E99" s="148"/>
    </row>
    <row r="100" spans="2:5" s="140" customFormat="1">
      <c r="B100" s="136" t="s">
        <v>2446</v>
      </c>
      <c r="C100" s="137">
        <v>84478.450421613627</v>
      </c>
      <c r="D100" s="138">
        <v>47178</v>
      </c>
      <c r="E100" s="148"/>
    </row>
    <row r="101" spans="2:5" s="140" customFormat="1">
      <c r="B101" s="136" t="s">
        <v>2447</v>
      </c>
      <c r="C101" s="137">
        <v>8282.3219636800022</v>
      </c>
      <c r="D101" s="138">
        <v>46201</v>
      </c>
      <c r="E101" s="148"/>
    </row>
    <row r="102" spans="2:5" s="140" customFormat="1">
      <c r="B102" s="136" t="s">
        <v>3538</v>
      </c>
      <c r="C102" s="137">
        <v>771.80000000000007</v>
      </c>
      <c r="D102" s="138">
        <v>44305</v>
      </c>
      <c r="E102" s="148"/>
    </row>
    <row r="103" spans="2:5" s="140" customFormat="1">
      <c r="B103" s="136" t="s">
        <v>3539</v>
      </c>
      <c r="C103" s="137">
        <v>54546.456185549992</v>
      </c>
      <c r="D103" s="138">
        <v>45710</v>
      </c>
      <c r="E103" s="148"/>
    </row>
    <row r="104" spans="2:5" s="140" customFormat="1">
      <c r="B104" s="136" t="s">
        <v>3540</v>
      </c>
      <c r="C104" s="137">
        <v>14955.182328960002</v>
      </c>
      <c r="D104" s="138">
        <v>46734</v>
      </c>
      <c r="E104" s="148"/>
    </row>
    <row r="105" spans="2:5" s="140" customFormat="1">
      <c r="B105" s="136" t="s">
        <v>3541</v>
      </c>
      <c r="C105" s="137">
        <v>101.2059999999999</v>
      </c>
      <c r="D105" s="138">
        <v>43902</v>
      </c>
      <c r="E105" s="148"/>
    </row>
    <row r="106" spans="2:5" s="140" customFormat="1">
      <c r="B106" s="136" t="s">
        <v>3542</v>
      </c>
      <c r="C106" s="137">
        <v>15090.132680000001</v>
      </c>
      <c r="D106" s="138">
        <v>44836</v>
      </c>
      <c r="E106" s="148"/>
    </row>
    <row r="107" spans="2:5" s="140" customFormat="1">
      <c r="B107" s="136" t="s">
        <v>3543</v>
      </c>
      <c r="C107" s="137">
        <v>3355.0157622399997</v>
      </c>
      <c r="D107" s="138">
        <v>44992</v>
      </c>
      <c r="E107" s="148"/>
    </row>
    <row r="108" spans="2:5" s="140" customFormat="1">
      <c r="B108" s="136" t="s">
        <v>2453</v>
      </c>
      <c r="C108" s="137">
        <v>113345.13686852025</v>
      </c>
      <c r="D108" s="138">
        <v>46844</v>
      </c>
      <c r="E108" s="148"/>
    </row>
    <row r="109" spans="2:5" s="140" customFormat="1">
      <c r="B109" s="136" t="s">
        <v>2454</v>
      </c>
      <c r="C109" s="137">
        <v>124.58815595199998</v>
      </c>
      <c r="D109" s="138">
        <v>47009</v>
      </c>
      <c r="E109" s="148"/>
    </row>
    <row r="110" spans="2:5" s="140" customFormat="1">
      <c r="B110" s="136" t="s">
        <v>3544</v>
      </c>
      <c r="C110" s="137">
        <v>71029.574133714006</v>
      </c>
      <c r="D110" s="138">
        <v>51592</v>
      </c>
      <c r="E110" s="148"/>
    </row>
    <row r="111" spans="2:5" s="140" customFormat="1">
      <c r="B111" s="136" t="s">
        <v>2460</v>
      </c>
      <c r="C111" s="137">
        <v>2.1970934826292678</v>
      </c>
      <c r="D111" s="138">
        <v>46938</v>
      </c>
      <c r="E111" s="148"/>
    </row>
    <row r="112" spans="2:5" s="140" customFormat="1">
      <c r="B112" s="136" t="s">
        <v>3545</v>
      </c>
      <c r="C112" s="137">
        <v>1615.3406579200146</v>
      </c>
      <c r="D112" s="138">
        <v>46938</v>
      </c>
      <c r="E112" s="148"/>
    </row>
    <row r="113" spans="2:5" s="140" customFormat="1">
      <c r="B113" s="136" t="s">
        <v>3546</v>
      </c>
      <c r="C113" s="137">
        <v>22221.115050180804</v>
      </c>
      <c r="D113" s="138">
        <v>46201</v>
      </c>
      <c r="E113" s="148"/>
    </row>
    <row r="114" spans="2:5" s="140" customFormat="1">
      <c r="B114" s="136" t="s">
        <v>3547</v>
      </c>
      <c r="C114" s="137">
        <v>48.385104479999605</v>
      </c>
      <c r="D114" s="138">
        <v>46938</v>
      </c>
      <c r="E114" s="148"/>
    </row>
    <row r="115" spans="2:5" s="140" customFormat="1">
      <c r="B115" s="136" t="s">
        <v>2463</v>
      </c>
      <c r="C115" s="137">
        <v>122272.59248156402</v>
      </c>
      <c r="D115" s="138">
        <v>45869</v>
      </c>
      <c r="E115" s="148"/>
    </row>
    <row r="116" spans="2:5" s="140" customFormat="1">
      <c r="B116" s="136" t="s">
        <v>3548</v>
      </c>
      <c r="C116" s="137">
        <v>288.83759664000002</v>
      </c>
      <c r="D116" s="138">
        <v>43830</v>
      </c>
      <c r="E116" s="148"/>
    </row>
    <row r="117" spans="2:5" s="140" customFormat="1">
      <c r="B117" s="136" t="s">
        <v>2387</v>
      </c>
      <c r="C117" s="137">
        <v>32.827878720000001</v>
      </c>
      <c r="D117" s="138">
        <v>43830</v>
      </c>
      <c r="E117" s="148"/>
    </row>
    <row r="118" spans="2:5" s="140" customFormat="1">
      <c r="B118" s="136" t="s">
        <v>3549</v>
      </c>
      <c r="C118" s="137">
        <v>28723.790112639999</v>
      </c>
      <c r="D118" s="138">
        <v>44258</v>
      </c>
      <c r="E118" s="148"/>
    </row>
    <row r="119" spans="2:5" s="140" customFormat="1">
      <c r="B119" s="136" t="s">
        <v>2466</v>
      </c>
      <c r="C119" s="137">
        <v>4129.7535780800008</v>
      </c>
      <c r="D119" s="138">
        <v>46938</v>
      </c>
      <c r="E119" s="148"/>
    </row>
    <row r="120" spans="2:5" s="140" customFormat="1">
      <c r="B120" s="136" t="s">
        <v>2467</v>
      </c>
      <c r="C120" s="137">
        <v>79652.976826080005</v>
      </c>
      <c r="D120" s="138">
        <v>47992</v>
      </c>
      <c r="E120" s="148"/>
    </row>
    <row r="121" spans="2:5" s="140" customFormat="1">
      <c r="B121" s="136" t="s">
        <v>3550</v>
      </c>
      <c r="C121" s="137">
        <v>85601.152464950181</v>
      </c>
      <c r="D121" s="138">
        <v>44044</v>
      </c>
      <c r="E121" s="148"/>
    </row>
    <row r="122" spans="2:5" s="140" customFormat="1">
      <c r="B122" s="136" t="s">
        <v>3551</v>
      </c>
      <c r="C122" s="137">
        <v>9253.3736890140153</v>
      </c>
      <c r="D122" s="138">
        <v>46722</v>
      </c>
      <c r="E122" s="148"/>
    </row>
    <row r="123" spans="2:5" s="140" customFormat="1">
      <c r="B123" s="136" t="s">
        <v>3552</v>
      </c>
      <c r="C123" s="137">
        <v>46727.544269279992</v>
      </c>
      <c r="D123" s="138">
        <v>48213</v>
      </c>
      <c r="E123" s="148"/>
    </row>
    <row r="124" spans="2:5" s="140" customFormat="1">
      <c r="B124" s="136" t="s">
        <v>2404</v>
      </c>
      <c r="C124" s="137">
        <v>4401.2793920000013</v>
      </c>
      <c r="D124" s="138">
        <v>45939</v>
      </c>
      <c r="E124" s="148"/>
    </row>
    <row r="125" spans="2:5" s="140" customFormat="1">
      <c r="B125" s="136" t="s">
        <v>2470</v>
      </c>
      <c r="C125" s="137">
        <v>284.75023552283204</v>
      </c>
      <c r="D125" s="138">
        <v>46938</v>
      </c>
      <c r="E125" s="148"/>
    </row>
    <row r="126" spans="2:5" s="140" customFormat="1">
      <c r="B126" s="136" t="s">
        <v>3553</v>
      </c>
      <c r="C126" s="137">
        <v>18195.03027226029</v>
      </c>
      <c r="D126" s="138">
        <v>45838</v>
      </c>
      <c r="E126" s="148"/>
    </row>
    <row r="127" spans="2:5" s="140" customFormat="1">
      <c r="B127" s="136" t="s">
        <v>3554</v>
      </c>
      <c r="C127" s="137">
        <v>3670.3799999999997</v>
      </c>
      <c r="D127" s="138">
        <v>43813</v>
      </c>
      <c r="E127" s="148"/>
    </row>
    <row r="128" spans="2:5" s="140" customFormat="1">
      <c r="B128" s="136" t="s">
        <v>3555</v>
      </c>
      <c r="C128" s="137">
        <v>395.29460384000248</v>
      </c>
      <c r="D128" s="138">
        <v>43806</v>
      </c>
      <c r="E128" s="148"/>
    </row>
    <row r="129" spans="2:5" s="140" customFormat="1">
      <c r="B129" s="136" t="s">
        <v>3556</v>
      </c>
      <c r="C129" s="137">
        <v>13906.771581233997</v>
      </c>
      <c r="D129" s="138">
        <v>45806</v>
      </c>
      <c r="E129" s="148"/>
    </row>
    <row r="130" spans="2:5" s="140" customFormat="1">
      <c r="B130" s="136" t="s">
        <v>3557</v>
      </c>
      <c r="C130" s="137">
        <v>13251.715200000001</v>
      </c>
      <c r="D130" s="138">
        <v>46827</v>
      </c>
      <c r="E130" s="148"/>
    </row>
    <row r="131" spans="2:5" s="140" customFormat="1">
      <c r="B131" s="136" t="s">
        <v>3558</v>
      </c>
      <c r="C131" s="137">
        <v>25737.224624319992</v>
      </c>
      <c r="D131" s="138">
        <v>47031</v>
      </c>
      <c r="E131" s="148"/>
    </row>
    <row r="132" spans="2:5" s="140" customFormat="1">
      <c r="B132" s="136" t="s">
        <v>3559</v>
      </c>
      <c r="C132" s="137">
        <v>51636.352252374665</v>
      </c>
      <c r="D132" s="138">
        <v>48723</v>
      </c>
      <c r="E132" s="148"/>
    </row>
    <row r="133" spans="2:5" s="140" customFormat="1">
      <c r="B133" s="136" t="s">
        <v>3560</v>
      </c>
      <c r="C133" s="137">
        <v>82440.871889208021</v>
      </c>
      <c r="D133" s="138">
        <v>45869</v>
      </c>
      <c r="E133" s="148"/>
    </row>
    <row r="134" spans="2:5" s="140" customFormat="1">
      <c r="B134" s="136" t="s">
        <v>3561</v>
      </c>
      <c r="C134" s="137">
        <v>414.04666781148069</v>
      </c>
      <c r="D134" s="138">
        <v>43708</v>
      </c>
      <c r="E134" s="148"/>
    </row>
    <row r="135" spans="2:5" s="140" customFormat="1">
      <c r="B135" s="136" t="s">
        <v>3562</v>
      </c>
      <c r="C135" s="137">
        <v>4264.0265115199945</v>
      </c>
      <c r="D135" s="138">
        <v>46054</v>
      </c>
      <c r="E135" s="148"/>
    </row>
    <row r="136" spans="2:5" s="140" customFormat="1">
      <c r="B136" s="136" t="s">
        <v>2480</v>
      </c>
      <c r="C136" s="137">
        <v>113663.01022656358</v>
      </c>
      <c r="D136" s="138">
        <v>47107</v>
      </c>
      <c r="E136" s="148"/>
    </row>
    <row r="137" spans="2:5" s="140" customFormat="1">
      <c r="B137" s="136" t="s">
        <v>2481</v>
      </c>
      <c r="C137" s="137">
        <v>11438.351596160001</v>
      </c>
      <c r="D137" s="138">
        <v>46734</v>
      </c>
      <c r="E137" s="148"/>
    </row>
    <row r="138" spans="2:5" s="140" customFormat="1">
      <c r="B138" s="136" t="s">
        <v>3563</v>
      </c>
      <c r="C138" s="137">
        <v>61679.268607360005</v>
      </c>
      <c r="D138" s="138">
        <v>46637</v>
      </c>
      <c r="E138" s="148"/>
    </row>
    <row r="139" spans="2:5" s="140" customFormat="1">
      <c r="B139" s="136" t="s">
        <v>3564</v>
      </c>
      <c r="C139" s="137">
        <v>10039.665045059997</v>
      </c>
      <c r="D139" s="138">
        <v>45383</v>
      </c>
      <c r="E139" s="148"/>
    </row>
    <row r="140" spans="2:5" s="140" customFormat="1">
      <c r="B140" s="136" t="s">
        <v>3565</v>
      </c>
      <c r="C140" s="137">
        <v>1297.2614160000003</v>
      </c>
      <c r="D140" s="138">
        <v>44621</v>
      </c>
      <c r="E140" s="148"/>
    </row>
    <row r="141" spans="2:5" s="140" customFormat="1">
      <c r="B141" s="136" t="s">
        <v>3566</v>
      </c>
      <c r="C141" s="137">
        <v>64617.348024056453</v>
      </c>
      <c r="D141" s="138">
        <v>48069</v>
      </c>
      <c r="E141" s="148"/>
    </row>
    <row r="142" spans="2:5" s="140" customFormat="1">
      <c r="B142" s="136" t="s">
        <v>3567</v>
      </c>
      <c r="C142" s="137">
        <v>9944.6917414399995</v>
      </c>
      <c r="D142" s="138">
        <v>46482</v>
      </c>
      <c r="E142" s="148"/>
    </row>
    <row r="143" spans="2:5" s="140" customFormat="1">
      <c r="B143" s="136" t="s">
        <v>3568</v>
      </c>
      <c r="C143" s="137">
        <v>4290.7878502400035</v>
      </c>
      <c r="D143" s="138">
        <v>45536</v>
      </c>
      <c r="E143" s="148"/>
    </row>
    <row r="144" spans="2:5" s="140" customFormat="1">
      <c r="B144" s="136" t="s">
        <v>3569</v>
      </c>
      <c r="C144" s="137">
        <v>15427.282389629743</v>
      </c>
      <c r="D144" s="138">
        <v>47102</v>
      </c>
      <c r="E144" s="148"/>
    </row>
    <row r="145" spans="2:5" s="140" customFormat="1">
      <c r="B145" s="136" t="s">
        <v>3570</v>
      </c>
      <c r="C145" s="137">
        <v>44347.063877760003</v>
      </c>
      <c r="D145" s="138">
        <v>46482</v>
      </c>
      <c r="E145" s="148"/>
    </row>
    <row r="146" spans="2:5" s="140" customFormat="1">
      <c r="B146" s="136" t="s">
        <v>2488</v>
      </c>
      <c r="C146" s="137">
        <v>4314.9376356800003</v>
      </c>
      <c r="D146" s="138">
        <v>47009</v>
      </c>
      <c r="E146" s="148"/>
    </row>
    <row r="147" spans="2:5" s="140" customFormat="1">
      <c r="B147" s="136" t="s">
        <v>2489</v>
      </c>
      <c r="C147" s="137">
        <v>6031.2704708800011</v>
      </c>
      <c r="D147" s="138">
        <v>46933</v>
      </c>
      <c r="E147" s="148"/>
    </row>
    <row r="148" spans="2:5" s="140" customFormat="1">
      <c r="B148" s="136" t="s">
        <v>3571</v>
      </c>
      <c r="C148" s="137">
        <v>175063.958128</v>
      </c>
      <c r="D148" s="138">
        <v>46643</v>
      </c>
      <c r="E148" s="148"/>
    </row>
    <row r="149" spans="2:5" s="140" customFormat="1">
      <c r="B149" s="145"/>
      <c r="E149" s="148"/>
    </row>
    <row r="150" spans="2:5" s="140" customFormat="1">
      <c r="B150" s="145"/>
      <c r="E150" s="148"/>
    </row>
    <row r="151" spans="2:5" s="140" customFormat="1">
      <c r="B151" s="145"/>
      <c r="E151" s="148"/>
    </row>
    <row r="152" spans="2:5" s="140" customFormat="1">
      <c r="B152" s="145"/>
      <c r="E152" s="148"/>
    </row>
    <row r="153" spans="2:5" s="140" customFormat="1">
      <c r="B153" s="145"/>
      <c r="E153" s="148"/>
    </row>
    <row r="154" spans="2:5" s="140" customFormat="1">
      <c r="B154" s="145"/>
      <c r="E154" s="148"/>
    </row>
    <row r="155" spans="2:5" s="140" customFormat="1">
      <c r="B155" s="145"/>
      <c r="E155" s="148"/>
    </row>
    <row r="156" spans="2:5" s="140" customFormat="1">
      <c r="B156" s="145"/>
      <c r="E156" s="148"/>
    </row>
    <row r="157" spans="2:5" s="140" customFormat="1">
      <c r="B157" s="145"/>
      <c r="E157" s="148"/>
    </row>
    <row r="158" spans="2:5" s="140" customFormat="1">
      <c r="B158" s="145"/>
      <c r="E158" s="148"/>
    </row>
    <row r="159" spans="2:5" s="140" customFormat="1">
      <c r="B159" s="145"/>
      <c r="E159" s="148"/>
    </row>
  </sheetData>
  <sheetProtection sheet="1" objects="1" scenarios="1"/>
  <mergeCells count="1">
    <mergeCell ref="B6:D6"/>
  </mergeCells>
  <phoneticPr fontId="5" type="noConversion"/>
  <conditionalFormatting sqref="B20:B43 B10:B18 B46 B53:B148">
    <cfRule type="cellIs" dxfId="3" priority="10" operator="equal">
      <formula>"NR3"</formula>
    </cfRule>
  </conditionalFormatting>
  <conditionalFormatting sqref="B19">
    <cfRule type="cellIs" dxfId="2" priority="8" operator="equal">
      <formula>"NR3"</formula>
    </cfRule>
  </conditionalFormatting>
  <conditionalFormatting sqref="B45">
    <cfRule type="cellIs" dxfId="1" priority="7" operator="equal">
      <formula>"NR3"</formula>
    </cfRule>
  </conditionalFormatting>
  <conditionalFormatting sqref="B47:B52">
    <cfRule type="cellIs" dxfId="0" priority="6" operator="equal">
      <formula>"NR3"</formula>
    </cfRule>
  </conditionalFormatting>
  <dataValidations count="1">
    <dataValidation allowBlank="1" showInputMessage="1" showErrorMessage="1" sqref="H28:XFD29 C5:C14 A1:A1048576 B15:D1048576 D1:D14 B1:B14 E1:XFD27 E30:XFD1048576 E28:F29"/>
  </dataValidations>
  <pageMargins left="0" right="0" top="0.5" bottom="0.5" header="0" footer="0.25"/>
  <pageSetup paperSize="9" scale="20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196</v>
      </c>
      <c r="C1" s="77" t="s" vm="1">
        <v>276</v>
      </c>
    </row>
    <row r="2" spans="2:18">
      <c r="B2" s="56" t="s">
        <v>195</v>
      </c>
      <c r="C2" s="77" t="s">
        <v>277</v>
      </c>
    </row>
    <row r="3" spans="2:18">
      <c r="B3" s="56" t="s">
        <v>197</v>
      </c>
      <c r="C3" s="77" t="s">
        <v>278</v>
      </c>
    </row>
    <row r="4" spans="2:18">
      <c r="B4" s="56" t="s">
        <v>198</v>
      </c>
      <c r="C4" s="77" t="s">
        <v>279</v>
      </c>
    </row>
    <row r="6" spans="2:18" ht="26.25" customHeight="1">
      <c r="B6" s="215" t="s">
        <v>236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7"/>
    </row>
    <row r="7" spans="2:18" s="3" customFormat="1" ht="78.75">
      <c r="B7" s="22" t="s">
        <v>135</v>
      </c>
      <c r="C7" s="30" t="s">
        <v>52</v>
      </c>
      <c r="D7" s="30" t="s">
        <v>75</v>
      </c>
      <c r="E7" s="30" t="s">
        <v>15</v>
      </c>
      <c r="F7" s="30" t="s">
        <v>76</v>
      </c>
      <c r="G7" s="30" t="s">
        <v>121</v>
      </c>
      <c r="H7" s="30" t="s">
        <v>18</v>
      </c>
      <c r="I7" s="30" t="s">
        <v>120</v>
      </c>
      <c r="J7" s="30" t="s">
        <v>17</v>
      </c>
      <c r="K7" s="30" t="s">
        <v>234</v>
      </c>
      <c r="L7" s="30" t="s">
        <v>264</v>
      </c>
      <c r="M7" s="30" t="s">
        <v>235</v>
      </c>
      <c r="N7" s="30" t="s">
        <v>67</v>
      </c>
      <c r="O7" s="30" t="s">
        <v>199</v>
      </c>
      <c r="P7" s="31" t="s">
        <v>201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266</v>
      </c>
      <c r="M8" s="32" t="s">
        <v>262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  <c r="Q9" s="5"/>
    </row>
    <row r="10" spans="2:18" s="4" customFormat="1" ht="18" customHeigh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5"/>
    </row>
    <row r="11" spans="2:18" ht="20.25" customHeight="1">
      <c r="B11" s="98" t="s">
        <v>275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8">
      <c r="B12" s="98" t="s">
        <v>131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8">
      <c r="B13" s="98" t="s">
        <v>265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8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D515"/>
  <sheetViews>
    <sheetView rightToLeft="1" zoomScale="90" zoomScaleNormal="90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9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5.7109375" style="1" customWidth="1"/>
    <col min="16" max="16" width="6.85546875" style="1" customWidth="1"/>
    <col min="17" max="17" width="6.42578125" style="1" customWidth="1"/>
    <col min="18" max="18" width="6.7109375" style="1" customWidth="1"/>
    <col min="19" max="19" width="7.28515625" style="1" customWidth="1"/>
    <col min="20" max="26" width="5.7109375" style="1" customWidth="1"/>
    <col min="27" max="27" width="3.42578125" style="1" customWidth="1"/>
    <col min="28" max="28" width="5.7109375" style="1" hidden="1" customWidth="1"/>
    <col min="29" max="29" width="10.140625" style="1" customWidth="1"/>
    <col min="30" max="30" width="13.85546875" style="1" customWidth="1"/>
    <col min="31" max="31" width="5.7109375" style="1" customWidth="1"/>
    <col min="32" max="16384" width="9.140625" style="1"/>
  </cols>
  <sheetData>
    <row r="1" spans="2:30">
      <c r="B1" s="163" t="s">
        <v>196</v>
      </c>
      <c r="C1" s="164" t="s" vm="1">
        <v>276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2:30">
      <c r="B2" s="163" t="s">
        <v>195</v>
      </c>
      <c r="C2" s="164" t="s">
        <v>277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</row>
    <row r="3" spans="2:30">
      <c r="B3" s="163" t="s">
        <v>197</v>
      </c>
      <c r="C3" s="164" t="s">
        <v>278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</row>
    <row r="4" spans="2:30">
      <c r="B4" s="163" t="s">
        <v>198</v>
      </c>
      <c r="C4" s="164" t="s">
        <v>279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</row>
    <row r="6" spans="2:30" ht="26.25" customHeight="1">
      <c r="B6" s="204" t="s">
        <v>225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</row>
    <row r="7" spans="2:30" s="3" customFormat="1" ht="63">
      <c r="B7" s="157" t="s">
        <v>134</v>
      </c>
      <c r="C7" s="158" t="s">
        <v>52</v>
      </c>
      <c r="D7" s="158" t="s">
        <v>136</v>
      </c>
      <c r="E7" s="158" t="s">
        <v>15</v>
      </c>
      <c r="F7" s="158" t="s">
        <v>76</v>
      </c>
      <c r="G7" s="158" t="s">
        <v>120</v>
      </c>
      <c r="H7" s="158" t="s">
        <v>17</v>
      </c>
      <c r="I7" s="158" t="s">
        <v>19</v>
      </c>
      <c r="J7" s="158" t="s">
        <v>72</v>
      </c>
      <c r="K7" s="158" t="s">
        <v>199</v>
      </c>
      <c r="L7" s="158" t="s">
        <v>200</v>
      </c>
      <c r="M7" s="153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</row>
    <row r="8" spans="2:30" s="3" customFormat="1" ht="28.5" customHeight="1">
      <c r="B8" s="159"/>
      <c r="C8" s="160"/>
      <c r="D8" s="160"/>
      <c r="E8" s="160"/>
      <c r="F8" s="160"/>
      <c r="G8" s="160"/>
      <c r="H8" s="160" t="s">
        <v>20</v>
      </c>
      <c r="I8" s="160" t="s">
        <v>20</v>
      </c>
      <c r="J8" s="160" t="s">
        <v>262</v>
      </c>
      <c r="K8" s="160" t="s">
        <v>20</v>
      </c>
      <c r="L8" s="160" t="s">
        <v>20</v>
      </c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</row>
    <row r="9" spans="2:30" s="4" customFormat="1" ht="18" customHeight="1">
      <c r="B9" s="161"/>
      <c r="C9" s="162" t="s">
        <v>1</v>
      </c>
      <c r="D9" s="162" t="s">
        <v>2</v>
      </c>
      <c r="E9" s="162" t="s">
        <v>3</v>
      </c>
      <c r="F9" s="162" t="s">
        <v>4</v>
      </c>
      <c r="G9" s="162" t="s">
        <v>5</v>
      </c>
      <c r="H9" s="162" t="s">
        <v>6</v>
      </c>
      <c r="I9" s="162" t="s">
        <v>7</v>
      </c>
      <c r="J9" s="162" t="s">
        <v>8</v>
      </c>
      <c r="K9" s="162" t="s">
        <v>9</v>
      </c>
      <c r="L9" s="162" t="s">
        <v>10</v>
      </c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</row>
    <row r="10" spans="2:30" s="143" customFormat="1" ht="18" customHeight="1">
      <c r="B10" s="165" t="s">
        <v>51</v>
      </c>
      <c r="C10" s="166"/>
      <c r="D10" s="166"/>
      <c r="E10" s="166"/>
      <c r="F10" s="166"/>
      <c r="G10" s="166"/>
      <c r="H10" s="166"/>
      <c r="I10" s="166"/>
      <c r="J10" s="172">
        <f>J11+J66</f>
        <v>5718642.9988393802</v>
      </c>
      <c r="K10" s="173">
        <v>1</v>
      </c>
      <c r="L10" s="173">
        <v>8.2363663928290684E-2</v>
      </c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</row>
    <row r="11" spans="2:30" s="140" customFormat="1">
      <c r="B11" s="167" t="s">
        <v>253</v>
      </c>
      <c r="C11" s="168"/>
      <c r="D11" s="168"/>
      <c r="E11" s="168"/>
      <c r="F11" s="168"/>
      <c r="G11" s="168"/>
      <c r="H11" s="168"/>
      <c r="I11" s="168"/>
      <c r="J11" s="174">
        <f>J12+J24+J63</f>
        <v>5534566.9234543806</v>
      </c>
      <c r="K11" s="175">
        <v>0.96781790249780031</v>
      </c>
      <c r="L11" s="175">
        <v>7.9713028465112024E-2</v>
      </c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</row>
    <row r="12" spans="2:30" s="140" customFormat="1">
      <c r="B12" s="180" t="s">
        <v>48</v>
      </c>
      <c r="C12" s="168"/>
      <c r="D12" s="168"/>
      <c r="E12" s="168"/>
      <c r="F12" s="168"/>
      <c r="G12" s="168"/>
      <c r="H12" s="168"/>
      <c r="I12" s="168"/>
      <c r="J12" s="174">
        <f>SUM(J13:J22)</f>
        <v>4187615.680764881</v>
      </c>
      <c r="K12" s="175">
        <v>0.73231879878349171</v>
      </c>
      <c r="L12" s="175">
        <v>6.0316459431373044E-2</v>
      </c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AD12" s="200"/>
    </row>
    <row r="13" spans="2:30" s="140" customFormat="1">
      <c r="B13" s="171" t="s">
        <v>3285</v>
      </c>
      <c r="C13" s="170" t="s">
        <v>3286</v>
      </c>
      <c r="D13" s="170">
        <v>10</v>
      </c>
      <c r="E13" s="170" t="s">
        <v>374</v>
      </c>
      <c r="F13" s="170" t="s">
        <v>375</v>
      </c>
      <c r="G13" s="178" t="s">
        <v>181</v>
      </c>
      <c r="H13" s="179">
        <v>0</v>
      </c>
      <c r="I13" s="179">
        <v>0</v>
      </c>
      <c r="J13" s="176">
        <v>1022.96</v>
      </c>
      <c r="K13" s="177">
        <v>1.7884454548960753E-4</v>
      </c>
      <c r="L13" s="177">
        <v>1.473029204011393E-5</v>
      </c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AD13" s="200"/>
    </row>
    <row r="14" spans="2:30" s="140" customFormat="1">
      <c r="B14" s="171" t="s">
        <v>3287</v>
      </c>
      <c r="C14" s="170" t="s">
        <v>3288</v>
      </c>
      <c r="D14" s="170">
        <v>12</v>
      </c>
      <c r="E14" s="170" t="s">
        <v>374</v>
      </c>
      <c r="F14" s="170" t="s">
        <v>375</v>
      </c>
      <c r="G14" s="178" t="s">
        <v>181</v>
      </c>
      <c r="H14" s="179">
        <v>0</v>
      </c>
      <c r="I14" s="179">
        <v>0</v>
      </c>
      <c r="J14" s="176">
        <v>77769.679021077987</v>
      </c>
      <c r="K14" s="177">
        <v>1.3596507094507467E-2</v>
      </c>
      <c r="L14" s="177">
        <v>1.1198581409306331E-3</v>
      </c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</row>
    <row r="15" spans="2:30" s="140" customFormat="1">
      <c r="B15" s="171" t="s">
        <v>3287</v>
      </c>
      <c r="C15" s="170" t="s">
        <v>3289</v>
      </c>
      <c r="D15" s="170">
        <v>12</v>
      </c>
      <c r="E15" s="170" t="s">
        <v>374</v>
      </c>
      <c r="F15" s="170" t="s">
        <v>375</v>
      </c>
      <c r="G15" s="178" t="s">
        <v>181</v>
      </c>
      <c r="H15" s="179">
        <v>0</v>
      </c>
      <c r="I15" s="179">
        <v>0</v>
      </c>
      <c r="J15" s="176">
        <v>20538.10586</v>
      </c>
      <c r="K15" s="177">
        <v>3.5906860559055532E-3</v>
      </c>
      <c r="L15" s="177">
        <v>2.957420595806046E-4</v>
      </c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</row>
    <row r="16" spans="2:30" s="140" customFormat="1">
      <c r="B16" s="171" t="s">
        <v>3287</v>
      </c>
      <c r="C16" s="170" t="s">
        <v>3290</v>
      </c>
      <c r="D16" s="170">
        <v>12</v>
      </c>
      <c r="E16" s="170" t="s">
        <v>374</v>
      </c>
      <c r="F16" s="170" t="s">
        <v>375</v>
      </c>
      <c r="G16" s="178" t="s">
        <v>181</v>
      </c>
      <c r="H16" s="179">
        <v>0</v>
      </c>
      <c r="I16" s="179">
        <v>0</v>
      </c>
      <c r="J16" s="176">
        <v>1571153.89827</v>
      </c>
      <c r="K16" s="177">
        <v>0.27468829798312222</v>
      </c>
      <c r="L16" s="177">
        <v>2.2624334660116045E-2</v>
      </c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200"/>
    </row>
    <row r="17" spans="2:30" s="140" customFormat="1">
      <c r="B17" s="171" t="s">
        <v>3291</v>
      </c>
      <c r="C17" s="170" t="s">
        <v>3292</v>
      </c>
      <c r="D17" s="170">
        <v>10</v>
      </c>
      <c r="E17" s="170" t="s">
        <v>374</v>
      </c>
      <c r="F17" s="170" t="s">
        <v>375</v>
      </c>
      <c r="G17" s="178" t="s">
        <v>181</v>
      </c>
      <c r="H17" s="179">
        <v>0</v>
      </c>
      <c r="I17" s="179">
        <v>0</v>
      </c>
      <c r="J17" s="176">
        <v>249697.435413803</v>
      </c>
      <c r="K17" s="177">
        <v>4.3654712155413923E-2</v>
      </c>
      <c r="L17" s="177">
        <v>3.5955620408547788E-3</v>
      </c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</row>
    <row r="18" spans="2:30" s="140" customFormat="1">
      <c r="B18" s="171" t="s">
        <v>3291</v>
      </c>
      <c r="C18" s="170" t="s">
        <v>3293</v>
      </c>
      <c r="D18" s="170">
        <v>10</v>
      </c>
      <c r="E18" s="170" t="s">
        <v>374</v>
      </c>
      <c r="F18" s="170" t="s">
        <v>375</v>
      </c>
      <c r="G18" s="178" t="s">
        <v>181</v>
      </c>
      <c r="H18" s="179">
        <v>0</v>
      </c>
      <c r="I18" s="179">
        <v>0</v>
      </c>
      <c r="J18" s="176">
        <v>710039.32316000026</v>
      </c>
      <c r="K18" s="177">
        <v>0.12413648630474193</v>
      </c>
      <c r="L18" s="177">
        <v>1.0224335839242624E-2</v>
      </c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200"/>
    </row>
    <row r="19" spans="2:30" s="140" customFormat="1">
      <c r="B19" s="171" t="s">
        <v>3291</v>
      </c>
      <c r="C19" s="170" t="s">
        <v>3294</v>
      </c>
      <c r="D19" s="170">
        <v>10</v>
      </c>
      <c r="E19" s="170" t="s">
        <v>374</v>
      </c>
      <c r="F19" s="170" t="s">
        <v>375</v>
      </c>
      <c r="G19" s="178" t="s">
        <v>181</v>
      </c>
      <c r="H19" s="179">
        <v>0</v>
      </c>
      <c r="I19" s="179">
        <v>0</v>
      </c>
      <c r="J19" s="176">
        <v>1144937.9590400001</v>
      </c>
      <c r="K19" s="177">
        <v>0.20004511544658363</v>
      </c>
      <c r="L19" s="177">
        <v>1.6476448659138526E-2</v>
      </c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</row>
    <row r="20" spans="2:30" s="140" customFormat="1">
      <c r="B20" s="171" t="s">
        <v>3295</v>
      </c>
      <c r="C20" s="170" t="s">
        <v>3296</v>
      </c>
      <c r="D20" s="170">
        <v>20</v>
      </c>
      <c r="E20" s="170" t="s">
        <v>374</v>
      </c>
      <c r="F20" s="170" t="s">
        <v>375</v>
      </c>
      <c r="G20" s="178" t="s">
        <v>181</v>
      </c>
      <c r="H20" s="179">
        <v>0</v>
      </c>
      <c r="I20" s="179">
        <v>0</v>
      </c>
      <c r="J20" s="176">
        <v>400529.74</v>
      </c>
      <c r="K20" s="177">
        <v>7.0024791872425246E-2</v>
      </c>
      <c r="L20" s="177">
        <v>5.7674984244289341E-3</v>
      </c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</row>
    <row r="21" spans="2:30" s="140" customFormat="1">
      <c r="B21" s="171" t="s">
        <v>3285</v>
      </c>
      <c r="C21" s="170" t="s">
        <v>3297</v>
      </c>
      <c r="D21" s="170">
        <v>11</v>
      </c>
      <c r="E21" s="170" t="s">
        <v>411</v>
      </c>
      <c r="F21" s="170" t="s">
        <v>375</v>
      </c>
      <c r="G21" s="178" t="s">
        <v>181</v>
      </c>
      <c r="H21" s="179">
        <v>0</v>
      </c>
      <c r="I21" s="179">
        <v>0</v>
      </c>
      <c r="J21" s="176">
        <v>13402.39</v>
      </c>
      <c r="K21" s="177">
        <v>2.3431457222417894E-3</v>
      </c>
      <c r="L21" s="177">
        <v>1.929900668017347E-4</v>
      </c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</row>
    <row r="22" spans="2:30" s="140" customFormat="1">
      <c r="B22" s="171" t="s">
        <v>3298</v>
      </c>
      <c r="C22" s="170" t="s">
        <v>3299</v>
      </c>
      <c r="D22" s="170">
        <v>26</v>
      </c>
      <c r="E22" s="170" t="s">
        <v>411</v>
      </c>
      <c r="F22" s="170" t="s">
        <v>375</v>
      </c>
      <c r="G22" s="178" t="s">
        <v>181</v>
      </c>
      <c r="H22" s="179">
        <v>0</v>
      </c>
      <c r="I22" s="179">
        <v>0</v>
      </c>
      <c r="J22" s="176">
        <v>-1475.81</v>
      </c>
      <c r="K22" s="177">
        <v>6.0211603060355075E-5</v>
      </c>
      <c r="L22" s="177">
        <v>4.9592482390467241E-6</v>
      </c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</row>
    <row r="23" spans="2:30" s="140" customFormat="1">
      <c r="B23" s="169"/>
      <c r="C23" s="170"/>
      <c r="D23" s="170"/>
      <c r="E23" s="170"/>
      <c r="F23" s="170"/>
      <c r="G23" s="170"/>
      <c r="H23" s="170"/>
      <c r="I23" s="170"/>
      <c r="J23" s="170"/>
      <c r="K23" s="177"/>
      <c r="L23" s="170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</row>
    <row r="24" spans="2:30" s="140" customFormat="1">
      <c r="B24" s="180" t="s">
        <v>49</v>
      </c>
      <c r="C24" s="168"/>
      <c r="D24" s="168"/>
      <c r="E24" s="168"/>
      <c r="F24" s="168"/>
      <c r="G24" s="168"/>
      <c r="H24" s="168"/>
      <c r="I24" s="168"/>
      <c r="J24" s="174">
        <f>SUM(J25:J61)</f>
        <v>1346858.9126894998</v>
      </c>
      <c r="K24" s="175">
        <v>0.23548296161991092</v>
      </c>
      <c r="L24" s="175">
        <v>1.9395239511700916E-2</v>
      </c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AD24" s="200"/>
    </row>
    <row r="25" spans="2:30" s="140" customFormat="1">
      <c r="B25" s="171" t="s">
        <v>3284</v>
      </c>
      <c r="C25" s="170" t="s">
        <v>3300</v>
      </c>
      <c r="D25" s="170">
        <v>95</v>
      </c>
      <c r="E25" s="170" t="s">
        <v>1942</v>
      </c>
      <c r="F25" s="170"/>
      <c r="G25" s="178" t="s">
        <v>182</v>
      </c>
      <c r="H25" s="179">
        <v>0</v>
      </c>
      <c r="I25" s="179">
        <v>0</v>
      </c>
      <c r="J25" s="176">
        <v>7.2999999999999996E-4</v>
      </c>
      <c r="K25" s="177">
        <v>1.2762622019180955E-10</v>
      </c>
      <c r="L25" s="177">
        <v>1.0511763108316228E-11</v>
      </c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</row>
    <row r="26" spans="2:30" s="140" customFormat="1">
      <c r="B26" s="171" t="s">
        <v>3284</v>
      </c>
      <c r="C26" s="170" t="s">
        <v>3301</v>
      </c>
      <c r="D26" s="170">
        <v>95</v>
      </c>
      <c r="E26" s="170" t="s">
        <v>1942</v>
      </c>
      <c r="F26" s="170"/>
      <c r="G26" s="178" t="s">
        <v>180</v>
      </c>
      <c r="H26" s="179">
        <v>0</v>
      </c>
      <c r="I26" s="179">
        <v>0</v>
      </c>
      <c r="J26" s="176">
        <v>7.26E-3</v>
      </c>
      <c r="K26" s="177">
        <v>1.2692689843733388E-9</v>
      </c>
      <c r="L26" s="177">
        <v>1.0454164406352852E-10</v>
      </c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</row>
    <row r="27" spans="2:30" s="140" customFormat="1">
      <c r="B27" s="171" t="s">
        <v>3287</v>
      </c>
      <c r="C27" s="170" t="s">
        <v>3302</v>
      </c>
      <c r="D27" s="170">
        <v>12</v>
      </c>
      <c r="E27" s="170" t="s">
        <v>374</v>
      </c>
      <c r="F27" s="170" t="s">
        <v>375</v>
      </c>
      <c r="G27" s="178" t="s">
        <v>188</v>
      </c>
      <c r="H27" s="179">
        <v>0</v>
      </c>
      <c r="I27" s="179">
        <v>0</v>
      </c>
      <c r="J27" s="176">
        <v>0.90999999999999992</v>
      </c>
      <c r="K27" s="177">
        <v>1.5909569914321464E-7</v>
      </c>
      <c r="L27" s="177">
        <v>1.3103704696668174E-8</v>
      </c>
      <c r="M27" s="185"/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</row>
    <row r="28" spans="2:30" s="140" customFormat="1">
      <c r="B28" s="171" t="s">
        <v>3287</v>
      </c>
      <c r="C28" s="170" t="s">
        <v>3303</v>
      </c>
      <c r="D28" s="170">
        <v>12</v>
      </c>
      <c r="E28" s="170" t="s">
        <v>374</v>
      </c>
      <c r="F28" s="170" t="s">
        <v>375</v>
      </c>
      <c r="G28" s="178" t="s">
        <v>183</v>
      </c>
      <c r="H28" s="179">
        <v>0</v>
      </c>
      <c r="I28" s="179">
        <v>0</v>
      </c>
      <c r="J28" s="176">
        <v>6358.3361299999997</v>
      </c>
      <c r="K28" s="177">
        <v>1.1116271978856361E-3</v>
      </c>
      <c r="L28" s="177">
        <v>9.1557688940200019E-5</v>
      </c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</row>
    <row r="29" spans="2:30" s="140" customFormat="1">
      <c r="B29" s="171" t="s">
        <v>3287</v>
      </c>
      <c r="C29" s="170" t="s">
        <v>3304</v>
      </c>
      <c r="D29" s="170">
        <v>12</v>
      </c>
      <c r="E29" s="170" t="s">
        <v>374</v>
      </c>
      <c r="F29" s="170" t="s">
        <v>375</v>
      </c>
      <c r="G29" s="178" t="s">
        <v>189</v>
      </c>
      <c r="H29" s="179">
        <v>0</v>
      </c>
      <c r="I29" s="179">
        <v>0</v>
      </c>
      <c r="J29" s="176">
        <v>1891.0220200000001</v>
      </c>
      <c r="K29" s="177">
        <v>3.3060820919463083E-4</v>
      </c>
      <c r="L29" s="177">
        <v>2.7230103434040594E-5</v>
      </c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</row>
    <row r="30" spans="2:30" s="140" customFormat="1">
      <c r="B30" s="171" t="s">
        <v>3287</v>
      </c>
      <c r="C30" s="170" t="s">
        <v>3305</v>
      </c>
      <c r="D30" s="170">
        <v>12</v>
      </c>
      <c r="E30" s="170" t="s">
        <v>374</v>
      </c>
      <c r="F30" s="170" t="s">
        <v>375</v>
      </c>
      <c r="G30" s="178" t="s">
        <v>182</v>
      </c>
      <c r="H30" s="179">
        <v>0</v>
      </c>
      <c r="I30" s="179">
        <v>0</v>
      </c>
      <c r="J30" s="176">
        <v>11045.31</v>
      </c>
      <c r="K30" s="177">
        <v>1.9310563919819122E-3</v>
      </c>
      <c r="L30" s="177">
        <v>1.5904887969577576E-4</v>
      </c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</row>
    <row r="31" spans="2:30" s="140" customFormat="1">
      <c r="B31" s="171" t="s">
        <v>3287</v>
      </c>
      <c r="C31" s="170" t="s">
        <v>3306</v>
      </c>
      <c r="D31" s="170">
        <v>12</v>
      </c>
      <c r="E31" s="170" t="s">
        <v>374</v>
      </c>
      <c r="F31" s="170" t="s">
        <v>375</v>
      </c>
      <c r="G31" s="178" t="s">
        <v>190</v>
      </c>
      <c r="H31" s="179">
        <v>0</v>
      </c>
      <c r="I31" s="179">
        <v>0</v>
      </c>
      <c r="J31" s="176">
        <v>25.89</v>
      </c>
      <c r="K31" s="177">
        <v>4.2763525286187144E-6</v>
      </c>
      <c r="L31" s="177">
        <v>3.5221606250604789E-7</v>
      </c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</row>
    <row r="32" spans="2:30" s="140" customFormat="1">
      <c r="B32" s="171" t="s">
        <v>3287</v>
      </c>
      <c r="C32" s="170" t="s">
        <v>3307</v>
      </c>
      <c r="D32" s="170">
        <v>12</v>
      </c>
      <c r="E32" s="170" t="s">
        <v>374</v>
      </c>
      <c r="F32" s="170" t="s">
        <v>375</v>
      </c>
      <c r="G32" s="178" t="s">
        <v>180</v>
      </c>
      <c r="H32" s="179">
        <v>0</v>
      </c>
      <c r="I32" s="179">
        <v>0</v>
      </c>
      <c r="J32" s="176">
        <v>336272.26</v>
      </c>
      <c r="K32" s="177">
        <v>5.8790624962870179E-2</v>
      </c>
      <c r="L32" s="177">
        <v>4.8422112765760163E-3</v>
      </c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</row>
    <row r="33" spans="2:30" s="140" customFormat="1">
      <c r="B33" s="171" t="s">
        <v>3287</v>
      </c>
      <c r="C33" s="170">
        <v>31226250</v>
      </c>
      <c r="D33" s="170">
        <v>12</v>
      </c>
      <c r="E33" s="170" t="s">
        <v>374</v>
      </c>
      <c r="F33" s="170" t="s">
        <v>375</v>
      </c>
      <c r="G33" s="178" t="s">
        <v>184</v>
      </c>
      <c r="H33" s="179">
        <v>0</v>
      </c>
      <c r="I33" s="179">
        <v>0</v>
      </c>
      <c r="J33" s="176">
        <v>6.91</v>
      </c>
      <c r="K33" s="177">
        <v>1.2080783308567178E-6</v>
      </c>
      <c r="L33" s="177">
        <v>9.9501757641733064E-8</v>
      </c>
    </row>
    <row r="34" spans="2:30" s="185" customFormat="1">
      <c r="B34" s="171" t="s">
        <v>3291</v>
      </c>
      <c r="C34" s="170" t="s">
        <v>3308</v>
      </c>
      <c r="D34" s="170">
        <v>10</v>
      </c>
      <c r="E34" s="170" t="s">
        <v>374</v>
      </c>
      <c r="F34" s="170" t="s">
        <v>375</v>
      </c>
      <c r="G34" s="178" t="s">
        <v>187</v>
      </c>
      <c r="H34" s="179">
        <v>0</v>
      </c>
      <c r="I34" s="179">
        <v>0</v>
      </c>
      <c r="J34" s="176">
        <v>1.99</v>
      </c>
      <c r="K34" s="177">
        <v>3.4441596407926686E-7</v>
      </c>
      <c r="L34" s="177">
        <v>2.8367360716962972E-8</v>
      </c>
      <c r="AD34" s="200"/>
    </row>
    <row r="35" spans="2:30" s="185" customFormat="1">
      <c r="B35" s="171" t="s">
        <v>3291</v>
      </c>
      <c r="C35" s="170" t="s">
        <v>3309</v>
      </c>
      <c r="D35" s="170">
        <v>10</v>
      </c>
      <c r="E35" s="170" t="s">
        <v>374</v>
      </c>
      <c r="F35" s="170" t="s">
        <v>375</v>
      </c>
      <c r="G35" s="178" t="s">
        <v>180</v>
      </c>
      <c r="H35" s="179">
        <v>0</v>
      </c>
      <c r="I35" s="179">
        <v>0</v>
      </c>
      <c r="J35" s="176">
        <v>584.57000000000005</v>
      </c>
      <c r="K35" s="177">
        <v>1.1453505681237593E-2</v>
      </c>
      <c r="L35" s="177">
        <v>9.4335269273022112E-4</v>
      </c>
    </row>
    <row r="36" spans="2:30" s="185" customFormat="1">
      <c r="B36" s="171" t="s">
        <v>3291</v>
      </c>
      <c r="C36" s="170" t="s">
        <v>3310</v>
      </c>
      <c r="D36" s="170">
        <v>10</v>
      </c>
      <c r="E36" s="170" t="s">
        <v>374</v>
      </c>
      <c r="F36" s="170" t="s">
        <v>375</v>
      </c>
      <c r="G36" s="178" t="s">
        <v>182</v>
      </c>
      <c r="H36" s="179">
        <v>0</v>
      </c>
      <c r="I36" s="179">
        <v>0</v>
      </c>
      <c r="J36" s="176">
        <v>-21622.77</v>
      </c>
      <c r="K36" s="177">
        <v>-3.7803148666471918E-3</v>
      </c>
      <c r="L36" s="177">
        <v>-3.1136058321965031E-4</v>
      </c>
    </row>
    <row r="37" spans="2:30" s="185" customFormat="1">
      <c r="B37" s="171" t="s">
        <v>3291</v>
      </c>
      <c r="C37" s="170" t="s">
        <v>3311</v>
      </c>
      <c r="D37" s="170">
        <v>10</v>
      </c>
      <c r="E37" s="170" t="s">
        <v>374</v>
      </c>
      <c r="F37" s="170" t="s">
        <v>375</v>
      </c>
      <c r="G37" s="178" t="s">
        <v>182</v>
      </c>
      <c r="H37" s="179">
        <v>0</v>
      </c>
      <c r="I37" s="179">
        <v>0</v>
      </c>
      <c r="J37" s="176">
        <v>-2864.04</v>
      </c>
      <c r="K37" s="177">
        <v>-5.0072136942212362E-4</v>
      </c>
      <c r="L37" s="177">
        <v>-4.1241246592797275E-5</v>
      </c>
    </row>
    <row r="38" spans="2:30" s="185" customFormat="1">
      <c r="B38" s="171" t="s">
        <v>3291</v>
      </c>
      <c r="C38" s="170" t="s">
        <v>3312</v>
      </c>
      <c r="D38" s="170">
        <v>10</v>
      </c>
      <c r="E38" s="170" t="s">
        <v>374</v>
      </c>
      <c r="F38" s="170" t="s">
        <v>375</v>
      </c>
      <c r="G38" s="178" t="s">
        <v>185</v>
      </c>
      <c r="H38" s="179">
        <v>0</v>
      </c>
      <c r="I38" s="179">
        <v>0</v>
      </c>
      <c r="J38" s="176">
        <v>0.85</v>
      </c>
      <c r="K38" s="177">
        <v>1.4860587282607961E-7</v>
      </c>
      <c r="L38" s="177">
        <v>1.2239724167217526E-8</v>
      </c>
    </row>
    <row r="39" spans="2:30" s="185" customFormat="1">
      <c r="B39" s="171" t="s">
        <v>3291</v>
      </c>
      <c r="C39" s="170" t="s">
        <v>3313</v>
      </c>
      <c r="D39" s="170">
        <v>10</v>
      </c>
      <c r="E39" s="170" t="s">
        <v>374</v>
      </c>
      <c r="F39" s="170" t="s">
        <v>375</v>
      </c>
      <c r="G39" s="178" t="s">
        <v>3280</v>
      </c>
      <c r="H39" s="179">
        <v>0</v>
      </c>
      <c r="I39" s="179">
        <v>0</v>
      </c>
      <c r="J39" s="176">
        <v>5.42</v>
      </c>
      <c r="K39" s="177">
        <v>9.4758097731453114E-7</v>
      </c>
      <c r="L39" s="177">
        <v>7.8046241160375283E-8</v>
      </c>
    </row>
    <row r="40" spans="2:30" s="185" customFormat="1">
      <c r="B40" s="171" t="s">
        <v>3291</v>
      </c>
      <c r="C40" s="170" t="s">
        <v>3314</v>
      </c>
      <c r="D40" s="170">
        <v>10</v>
      </c>
      <c r="E40" s="170" t="s">
        <v>374</v>
      </c>
      <c r="F40" s="170" t="s">
        <v>375</v>
      </c>
      <c r="G40" s="178" t="s">
        <v>183</v>
      </c>
      <c r="H40" s="179">
        <v>0</v>
      </c>
      <c r="I40" s="179">
        <v>0</v>
      </c>
      <c r="J40" s="176">
        <v>13544.93</v>
      </c>
      <c r="K40" s="177">
        <v>2.3158546907733769E-3</v>
      </c>
      <c r="L40" s="177">
        <v>1.9074227745761394E-4</v>
      </c>
    </row>
    <row r="41" spans="2:30" s="185" customFormat="1">
      <c r="B41" s="171" t="s">
        <v>3291</v>
      </c>
      <c r="C41" s="170" t="s">
        <v>3315</v>
      </c>
      <c r="D41" s="170">
        <v>10</v>
      </c>
      <c r="E41" s="170" t="s">
        <v>374</v>
      </c>
      <c r="F41" s="170" t="s">
        <v>375</v>
      </c>
      <c r="G41" s="178" t="s">
        <v>180</v>
      </c>
      <c r="H41" s="179">
        <v>0</v>
      </c>
      <c r="I41" s="179">
        <v>0</v>
      </c>
      <c r="J41" s="176">
        <v>990208.62</v>
      </c>
      <c r="K41" s="177">
        <v>0.16177865754408688</v>
      </c>
      <c r="L41" s="177">
        <v>1.33246829807312E-2</v>
      </c>
    </row>
    <row r="42" spans="2:30" s="185" customFormat="1">
      <c r="B42" s="171" t="s">
        <v>3291</v>
      </c>
      <c r="C42" s="170" t="s">
        <v>3316</v>
      </c>
      <c r="D42" s="170">
        <v>10</v>
      </c>
      <c r="E42" s="170" t="s">
        <v>374</v>
      </c>
      <c r="F42" s="170" t="s">
        <v>375</v>
      </c>
      <c r="G42" s="178" t="s">
        <v>190</v>
      </c>
      <c r="H42" s="179">
        <v>0</v>
      </c>
      <c r="I42" s="179">
        <v>0</v>
      </c>
      <c r="J42" s="176">
        <v>-1268.4000000000001</v>
      </c>
      <c r="K42" s="177">
        <v>-2.2175667664862077E-4</v>
      </c>
      <c r="L42" s="177">
        <v>-1.8264692389341628E-5</v>
      </c>
    </row>
    <row r="43" spans="2:30" s="185" customFormat="1">
      <c r="B43" s="171" t="s">
        <v>3291</v>
      </c>
      <c r="C43" s="170" t="s">
        <v>3317</v>
      </c>
      <c r="D43" s="170">
        <v>10</v>
      </c>
      <c r="E43" s="170" t="s">
        <v>374</v>
      </c>
      <c r="F43" s="170" t="s">
        <v>375</v>
      </c>
      <c r="G43" s="178" t="s">
        <v>189</v>
      </c>
      <c r="H43" s="179">
        <v>0</v>
      </c>
      <c r="I43" s="179">
        <v>0</v>
      </c>
      <c r="J43" s="176">
        <v>395.06</v>
      </c>
      <c r="K43" s="177">
        <v>6.9068513080789427E-5</v>
      </c>
      <c r="L43" s="177">
        <v>5.6887357994128898E-6</v>
      </c>
    </row>
    <row r="44" spans="2:30" s="185" customFormat="1">
      <c r="B44" s="171" t="s">
        <v>3291</v>
      </c>
      <c r="C44" s="170" t="s">
        <v>3318</v>
      </c>
      <c r="D44" s="170">
        <v>10</v>
      </c>
      <c r="E44" s="170" t="s">
        <v>374</v>
      </c>
      <c r="F44" s="170" t="s">
        <v>375</v>
      </c>
      <c r="G44" s="178" t="s">
        <v>184</v>
      </c>
      <c r="H44" s="179">
        <v>0</v>
      </c>
      <c r="I44" s="179">
        <v>0</v>
      </c>
      <c r="J44" s="176">
        <v>11202.62</v>
      </c>
      <c r="K44" s="177">
        <v>1.9585624648898264E-3</v>
      </c>
      <c r="L44" s="177">
        <v>1.6131438064075028E-4</v>
      </c>
    </row>
    <row r="45" spans="2:30" s="185" customFormat="1">
      <c r="B45" s="171" t="s">
        <v>3291</v>
      </c>
      <c r="C45" s="170" t="s">
        <v>3319</v>
      </c>
      <c r="D45" s="170">
        <v>10</v>
      </c>
      <c r="E45" s="170" t="s">
        <v>374</v>
      </c>
      <c r="F45" s="170" t="s">
        <v>375</v>
      </c>
      <c r="G45" s="178" t="s">
        <v>188</v>
      </c>
      <c r="H45" s="179">
        <v>0</v>
      </c>
      <c r="I45" s="179">
        <v>0</v>
      </c>
      <c r="J45" s="176">
        <v>1.3</v>
      </c>
      <c r="K45" s="177">
        <v>2.2902787459078152E-7</v>
      </c>
      <c r="L45" s="177">
        <v>1.8863574893005835E-8</v>
      </c>
    </row>
    <row r="46" spans="2:30" s="185" customFormat="1">
      <c r="B46" s="171" t="s">
        <v>3295</v>
      </c>
      <c r="C46" s="170" t="s">
        <v>3320</v>
      </c>
      <c r="D46" s="170">
        <v>20</v>
      </c>
      <c r="E46" s="170" t="s">
        <v>374</v>
      </c>
      <c r="F46" s="170" t="s">
        <v>375</v>
      </c>
      <c r="G46" s="178" t="s">
        <v>190</v>
      </c>
      <c r="H46" s="179">
        <v>0</v>
      </c>
      <c r="I46" s="179">
        <v>0</v>
      </c>
      <c r="J46" s="176">
        <v>1.1339999999999999E-2</v>
      </c>
      <c r="K46" s="177">
        <v>1.9825771739385208E-9</v>
      </c>
      <c r="L46" s="177">
        <v>1.6329232006617265E-10</v>
      </c>
    </row>
    <row r="47" spans="2:30" s="140" customFormat="1">
      <c r="B47" s="171" t="s">
        <v>3295</v>
      </c>
      <c r="C47" s="170" t="s">
        <v>3321</v>
      </c>
      <c r="D47" s="170">
        <v>20</v>
      </c>
      <c r="E47" s="170" t="s">
        <v>374</v>
      </c>
      <c r="F47" s="170" t="s">
        <v>375</v>
      </c>
      <c r="G47" s="178" t="s">
        <v>182</v>
      </c>
      <c r="H47" s="179">
        <v>0</v>
      </c>
      <c r="I47" s="179">
        <v>0</v>
      </c>
      <c r="J47" s="176">
        <v>3.7656499999999999</v>
      </c>
      <c r="K47" s="177">
        <v>6.5835024118532556E-7</v>
      </c>
      <c r="L47" s="177">
        <v>5.4224138012097266E-8</v>
      </c>
    </row>
    <row r="48" spans="2:30" s="140" customFormat="1">
      <c r="B48" s="171" t="s">
        <v>3295</v>
      </c>
      <c r="C48" s="170" t="s">
        <v>3322</v>
      </c>
      <c r="D48" s="170">
        <v>20</v>
      </c>
      <c r="E48" s="170" t="s">
        <v>374</v>
      </c>
      <c r="F48" s="170" t="s">
        <v>375</v>
      </c>
      <c r="G48" s="178" t="s">
        <v>180</v>
      </c>
      <c r="H48" s="179">
        <v>0</v>
      </c>
      <c r="I48" s="179">
        <v>0</v>
      </c>
      <c r="J48" s="176">
        <v>228.57</v>
      </c>
      <c r="K48" s="177">
        <v>3.9960993355125902E-5</v>
      </c>
      <c r="L48" s="177">
        <v>3.2913338269422469E-6</v>
      </c>
    </row>
    <row r="49" spans="2:12" s="140" customFormat="1">
      <c r="B49" s="171" t="s">
        <v>3295</v>
      </c>
      <c r="C49" s="170" t="s">
        <v>3323</v>
      </c>
      <c r="D49" s="170">
        <v>20</v>
      </c>
      <c r="E49" s="170" t="s">
        <v>374</v>
      </c>
      <c r="F49" s="170" t="s">
        <v>375</v>
      </c>
      <c r="G49" s="178" t="s">
        <v>189</v>
      </c>
      <c r="H49" s="179">
        <v>0</v>
      </c>
      <c r="I49" s="179">
        <v>0</v>
      </c>
      <c r="J49" s="176">
        <v>0.21642</v>
      </c>
      <c r="K49" s="177">
        <v>3.7836803525906058E-8</v>
      </c>
      <c r="L49" s="177">
        <v>3.1163777697284905E-9</v>
      </c>
    </row>
    <row r="50" spans="2:12" s="140" customFormat="1">
      <c r="B50" s="171" t="s">
        <v>3285</v>
      </c>
      <c r="C50" s="170" t="s">
        <v>3324</v>
      </c>
      <c r="D50" s="170">
        <v>11</v>
      </c>
      <c r="E50" s="170" t="s">
        <v>411</v>
      </c>
      <c r="F50" s="170" t="s">
        <v>375</v>
      </c>
      <c r="G50" s="178" t="s">
        <v>189</v>
      </c>
      <c r="H50" s="179">
        <v>0</v>
      </c>
      <c r="I50" s="179">
        <v>0</v>
      </c>
      <c r="J50" s="176">
        <v>571.06772000000001</v>
      </c>
      <c r="K50" s="177">
        <v>9.9840019968704986E-5</v>
      </c>
      <c r="L50" s="177">
        <v>8.2231898512962498E-6</v>
      </c>
    </row>
    <row r="51" spans="2:12" s="140" customFormat="1">
      <c r="B51" s="171" t="s">
        <v>3285</v>
      </c>
      <c r="C51" s="170" t="s">
        <v>3325</v>
      </c>
      <c r="D51" s="170">
        <v>11</v>
      </c>
      <c r="E51" s="170" t="s">
        <v>411</v>
      </c>
      <c r="F51" s="170" t="s">
        <v>375</v>
      </c>
      <c r="G51" s="178" t="s">
        <v>180</v>
      </c>
      <c r="H51" s="179">
        <v>0</v>
      </c>
      <c r="I51" s="179">
        <v>0</v>
      </c>
      <c r="J51" s="176">
        <v>46.7746225</v>
      </c>
      <c r="K51" s="177">
        <v>8.1778766783754952E-6</v>
      </c>
      <c r="L51" s="177">
        <v>6.735598863847255E-7</v>
      </c>
    </row>
    <row r="52" spans="2:12" s="140" customFormat="1">
      <c r="B52" s="171" t="s">
        <v>3285</v>
      </c>
      <c r="C52" s="170" t="s">
        <v>3326</v>
      </c>
      <c r="D52" s="170">
        <v>11</v>
      </c>
      <c r="E52" s="170" t="s">
        <v>411</v>
      </c>
      <c r="F52" s="170" t="s">
        <v>375</v>
      </c>
      <c r="G52" s="178" t="s">
        <v>182</v>
      </c>
      <c r="H52" s="179">
        <v>0</v>
      </c>
      <c r="I52" s="179">
        <v>0</v>
      </c>
      <c r="J52" s="176">
        <v>17.354659999999999</v>
      </c>
      <c r="K52" s="177">
        <v>3.0341228198821774E-6</v>
      </c>
      <c r="L52" s="177">
        <v>2.499014722539333E-7</v>
      </c>
    </row>
    <row r="53" spans="2:12" s="140" customFormat="1">
      <c r="B53" s="171" t="s">
        <v>3298</v>
      </c>
      <c r="C53" s="170" t="s">
        <v>3327</v>
      </c>
      <c r="D53" s="170">
        <v>26</v>
      </c>
      <c r="E53" s="170" t="s">
        <v>411</v>
      </c>
      <c r="F53" s="170" t="s">
        <v>375</v>
      </c>
      <c r="G53" s="178" t="s">
        <v>189</v>
      </c>
      <c r="H53" s="179">
        <v>0</v>
      </c>
      <c r="I53" s="179">
        <v>0</v>
      </c>
      <c r="J53" s="176">
        <v>3.8536000000000001</v>
      </c>
      <c r="K53" s="177">
        <v>6.7197827387567012E-7</v>
      </c>
      <c r="L53" s="177">
        <v>5.5346592716608569E-8</v>
      </c>
    </row>
    <row r="54" spans="2:12" s="140" customFormat="1">
      <c r="B54" s="171" t="s">
        <v>3298</v>
      </c>
      <c r="C54" s="170" t="s">
        <v>3328</v>
      </c>
      <c r="D54" s="170">
        <v>26</v>
      </c>
      <c r="E54" s="170" t="s">
        <v>411</v>
      </c>
      <c r="F54" s="170" t="s">
        <v>375</v>
      </c>
      <c r="G54" s="178" t="s">
        <v>188</v>
      </c>
      <c r="H54" s="179">
        <v>0</v>
      </c>
      <c r="I54" s="179">
        <v>0</v>
      </c>
      <c r="J54" s="176">
        <v>8.1300000000000001E-3</v>
      </c>
      <c r="K54" s="177">
        <v>1.4213714659717968E-9</v>
      </c>
      <c r="L54" s="177">
        <v>1.1706936174056294E-10</v>
      </c>
    </row>
    <row r="55" spans="2:12" s="140" customFormat="1">
      <c r="B55" s="171" t="s">
        <v>3298</v>
      </c>
      <c r="C55" s="170" t="s">
        <v>3329</v>
      </c>
      <c r="D55" s="170">
        <v>26</v>
      </c>
      <c r="E55" s="170" t="s">
        <v>411</v>
      </c>
      <c r="F55" s="170" t="s">
        <v>375</v>
      </c>
      <c r="G55" s="178" t="s">
        <v>187</v>
      </c>
      <c r="H55" s="179">
        <v>0</v>
      </c>
      <c r="I55" s="179">
        <v>0</v>
      </c>
      <c r="J55" s="176">
        <v>1.6699999999999998E-3</v>
      </c>
      <c r="K55" s="177">
        <v>2.9196683249359166E-10</v>
      </c>
      <c r="L55" s="177">
        <v>2.4047458069709725E-11</v>
      </c>
    </row>
    <row r="56" spans="2:12" s="140" customFormat="1">
      <c r="B56" s="171" t="s">
        <v>3298</v>
      </c>
      <c r="C56" s="170" t="s">
        <v>3330</v>
      </c>
      <c r="D56" s="170">
        <v>26</v>
      </c>
      <c r="E56" s="170" t="s">
        <v>411</v>
      </c>
      <c r="F56" s="170" t="s">
        <v>375</v>
      </c>
      <c r="G56" s="178" t="s">
        <v>184</v>
      </c>
      <c r="H56" s="179">
        <v>0</v>
      </c>
      <c r="I56" s="179">
        <v>0</v>
      </c>
      <c r="J56" s="176">
        <v>4.5</v>
      </c>
      <c r="K56" s="177">
        <v>7.8673697378512733E-7</v>
      </c>
      <c r="L56" s="177">
        <v>6.4798539708798671E-8</v>
      </c>
    </row>
    <row r="57" spans="2:12" s="140" customFormat="1">
      <c r="B57" s="171" t="s">
        <v>3298</v>
      </c>
      <c r="C57" s="170" t="s">
        <v>3331</v>
      </c>
      <c r="D57" s="170">
        <v>26</v>
      </c>
      <c r="E57" s="170" t="s">
        <v>411</v>
      </c>
      <c r="F57" s="170" t="s">
        <v>375</v>
      </c>
      <c r="G57" s="178" t="s">
        <v>3280</v>
      </c>
      <c r="H57" s="179">
        <v>0</v>
      </c>
      <c r="I57" s="179">
        <v>0</v>
      </c>
      <c r="J57" s="176">
        <v>1.3869999999999999E-2</v>
      </c>
      <c r="K57" s="177">
        <v>2.4248981836443811E-9</v>
      </c>
      <c r="L57" s="177">
        <v>1.9972349905800833E-10</v>
      </c>
    </row>
    <row r="58" spans="2:12" s="140" customFormat="1">
      <c r="B58" s="171" t="s">
        <v>3298</v>
      </c>
      <c r="C58" s="170" t="s">
        <v>3332</v>
      </c>
      <c r="D58" s="170">
        <v>26</v>
      </c>
      <c r="E58" s="170" t="s">
        <v>411</v>
      </c>
      <c r="F58" s="170" t="s">
        <v>375</v>
      </c>
      <c r="G58" s="178" t="s">
        <v>180</v>
      </c>
      <c r="H58" s="179">
        <v>0</v>
      </c>
      <c r="I58" s="179">
        <v>0</v>
      </c>
      <c r="J58" s="176">
        <v>88.75</v>
      </c>
      <c r="K58" s="177">
        <v>1.5507459905497954E-5</v>
      </c>
      <c r="L58" s="177">
        <v>1.277251216037876E-6</v>
      </c>
    </row>
    <row r="59" spans="2:12" s="140" customFormat="1">
      <c r="B59" s="171" t="s">
        <v>3298</v>
      </c>
      <c r="C59" s="170" t="s">
        <v>3333</v>
      </c>
      <c r="D59" s="170">
        <v>26</v>
      </c>
      <c r="E59" s="170" t="s">
        <v>411</v>
      </c>
      <c r="F59" s="170" t="s">
        <v>375</v>
      </c>
      <c r="G59" s="178" t="s">
        <v>182</v>
      </c>
      <c r="H59" s="179">
        <v>0</v>
      </c>
      <c r="I59" s="179">
        <v>0</v>
      </c>
      <c r="J59" s="176">
        <v>4.2300000000000004</v>
      </c>
      <c r="K59" s="177">
        <v>6.7118978859749878E-7</v>
      </c>
      <c r="L59" s="177">
        <v>5.5281650180144862E-8</v>
      </c>
    </row>
    <row r="60" spans="2:12" s="140" customFormat="1">
      <c r="B60" s="171" t="s">
        <v>3298</v>
      </c>
      <c r="C60" s="170" t="s">
        <v>3334</v>
      </c>
      <c r="D60" s="170">
        <v>26</v>
      </c>
      <c r="E60" s="170" t="s">
        <v>411</v>
      </c>
      <c r="F60" s="170" t="s">
        <v>375</v>
      </c>
      <c r="G60" s="178" t="s">
        <v>190</v>
      </c>
      <c r="H60" s="179">
        <v>0</v>
      </c>
      <c r="I60" s="179">
        <v>0</v>
      </c>
      <c r="J60" s="176">
        <v>6.9825470000000003</v>
      </c>
      <c r="K60" s="177">
        <v>1.2212727840592875E-6</v>
      </c>
      <c r="L60" s="177">
        <v>1.0058850115102708E-7</v>
      </c>
    </row>
    <row r="61" spans="2:12" s="140" customFormat="1">
      <c r="B61" s="171" t="s">
        <v>3298</v>
      </c>
      <c r="C61" s="170" t="s">
        <v>3335</v>
      </c>
      <c r="D61" s="170">
        <v>26</v>
      </c>
      <c r="E61" s="170" t="s">
        <v>411</v>
      </c>
      <c r="F61" s="170" t="s">
        <v>375</v>
      </c>
      <c r="G61" s="178" t="s">
        <v>183</v>
      </c>
      <c r="H61" s="179">
        <v>0</v>
      </c>
      <c r="I61" s="179">
        <v>0</v>
      </c>
      <c r="J61" s="176">
        <v>92.016320000000007</v>
      </c>
      <c r="K61" s="177">
        <v>1.6087253585698644E-5</v>
      </c>
      <c r="L61" s="177">
        <v>1.3250051478616724E-6</v>
      </c>
    </row>
    <row r="62" spans="2:12" s="140" customFormat="1">
      <c r="B62" s="169"/>
      <c r="C62" s="170"/>
      <c r="D62" s="170"/>
      <c r="E62" s="170"/>
      <c r="F62" s="170"/>
      <c r="G62" s="170"/>
      <c r="H62" s="170"/>
      <c r="I62" s="170"/>
      <c r="J62" s="170"/>
      <c r="K62" s="177"/>
      <c r="L62" s="170"/>
    </row>
    <row r="63" spans="2:12" s="140" customFormat="1">
      <c r="B63" s="190" t="s">
        <v>3654</v>
      </c>
      <c r="C63" s="191"/>
      <c r="D63" s="191"/>
      <c r="E63" s="191"/>
      <c r="F63" s="191"/>
      <c r="G63" s="191"/>
      <c r="H63" s="191"/>
      <c r="I63" s="191"/>
      <c r="J63" s="192">
        <v>92.33</v>
      </c>
      <c r="K63" s="193">
        <v>6.3302850006004921E-6</v>
      </c>
      <c r="L63" s="193">
        <v>3.3109600892357039E-7</v>
      </c>
    </row>
    <row r="64" spans="2:12" s="140" customFormat="1">
      <c r="B64" s="194" t="s">
        <v>3284</v>
      </c>
      <c r="C64" s="195" t="s">
        <v>3655</v>
      </c>
      <c r="D64" s="196">
        <v>95</v>
      </c>
      <c r="E64" s="195" t="s">
        <v>1942</v>
      </c>
      <c r="F64" s="195"/>
      <c r="G64" s="196" t="s">
        <v>181</v>
      </c>
      <c r="H64" s="197">
        <v>0</v>
      </c>
      <c r="I64" s="197">
        <v>0</v>
      </c>
      <c r="J64" s="198">
        <v>92.33</v>
      </c>
      <c r="K64" s="199">
        <v>6.3302850006004921E-6</v>
      </c>
      <c r="L64" s="199">
        <v>3.3109600892357039E-7</v>
      </c>
    </row>
    <row r="65" spans="2:12" s="140" customFormat="1">
      <c r="B65" s="169"/>
      <c r="C65" s="170"/>
      <c r="D65" s="170"/>
      <c r="E65" s="170"/>
      <c r="F65" s="170"/>
      <c r="G65" s="170"/>
      <c r="H65" s="170"/>
      <c r="I65" s="170"/>
      <c r="J65" s="170"/>
      <c r="K65" s="177"/>
      <c r="L65" s="170"/>
    </row>
    <row r="66" spans="2:12" s="140" customFormat="1">
      <c r="B66" s="167" t="s">
        <v>252</v>
      </c>
      <c r="C66" s="168"/>
      <c r="D66" s="168"/>
      <c r="E66" s="168"/>
      <c r="F66" s="168"/>
      <c r="G66" s="168"/>
      <c r="H66" s="168"/>
      <c r="I66" s="168"/>
      <c r="J66" s="174">
        <f>J67+J82</f>
        <v>184076.07538499997</v>
      </c>
      <c r="K66" s="175">
        <v>3.2182097502199643E-2</v>
      </c>
      <c r="L66" s="175">
        <v>2.6506354631786544E-3</v>
      </c>
    </row>
    <row r="67" spans="2:12" s="140" customFormat="1">
      <c r="B67" s="180" t="s">
        <v>49</v>
      </c>
      <c r="C67" s="168"/>
      <c r="D67" s="168"/>
      <c r="E67" s="168"/>
      <c r="F67" s="168"/>
      <c r="G67" s="168"/>
      <c r="H67" s="168"/>
      <c r="I67" s="168"/>
      <c r="J67" s="174">
        <f>SUM(J68:J80)</f>
        <v>7200.2499850000004</v>
      </c>
      <c r="K67" s="175">
        <v>1.2588193664346296E-3</v>
      </c>
      <c r="L67" s="175">
        <v>1.0368097524344563E-4</v>
      </c>
    </row>
    <row r="68" spans="2:12" s="140" customFormat="1">
      <c r="B68" s="171" t="s">
        <v>3336</v>
      </c>
      <c r="C68" s="170" t="s">
        <v>3337</v>
      </c>
      <c r="D68" s="170">
        <v>91</v>
      </c>
      <c r="E68" s="170" t="s">
        <v>3338</v>
      </c>
      <c r="F68" s="170" t="s">
        <v>3339</v>
      </c>
      <c r="G68" s="178" t="s">
        <v>188</v>
      </c>
      <c r="H68" s="179">
        <v>0</v>
      </c>
      <c r="I68" s="179">
        <v>0</v>
      </c>
      <c r="J68" s="176">
        <v>70.199999999999989</v>
      </c>
      <c r="K68" s="177">
        <v>1.2273096791047985E-5</v>
      </c>
      <c r="L68" s="177">
        <v>1.0108572194572592E-6</v>
      </c>
    </row>
    <row r="69" spans="2:12" s="140" customFormat="1">
      <c r="B69" s="171" t="s">
        <v>3336</v>
      </c>
      <c r="C69" s="170" t="s">
        <v>3340</v>
      </c>
      <c r="D69" s="170">
        <v>91</v>
      </c>
      <c r="E69" s="170" t="s">
        <v>3338</v>
      </c>
      <c r="F69" s="170" t="s">
        <v>3339</v>
      </c>
      <c r="G69" s="178" t="s">
        <v>189</v>
      </c>
      <c r="H69" s="179">
        <v>0</v>
      </c>
      <c r="I69" s="179">
        <v>0</v>
      </c>
      <c r="J69" s="176">
        <v>44.397580000000005</v>
      </c>
      <c r="K69" s="177">
        <v>7.7620483850184662E-6</v>
      </c>
      <c r="L69" s="177">
        <v>6.3931074457879241E-7</v>
      </c>
    </row>
    <row r="70" spans="2:12" s="140" customFormat="1">
      <c r="B70" s="171" t="s">
        <v>3336</v>
      </c>
      <c r="C70" s="170" t="s">
        <v>3341</v>
      </c>
      <c r="D70" s="170">
        <v>91</v>
      </c>
      <c r="E70" s="170" t="s">
        <v>3338</v>
      </c>
      <c r="F70" s="170" t="s">
        <v>3339</v>
      </c>
      <c r="G70" s="178" t="s">
        <v>3280</v>
      </c>
      <c r="H70" s="179">
        <v>0</v>
      </c>
      <c r="I70" s="179">
        <v>0</v>
      </c>
      <c r="J70" s="176">
        <v>27.02918</v>
      </c>
      <c r="K70" s="177">
        <v>4.7255233949096641E-6</v>
      </c>
      <c r="L70" s="177">
        <v>3.8921142078361484E-7</v>
      </c>
    </row>
    <row r="71" spans="2:12" s="140" customFormat="1">
      <c r="B71" s="171" t="s">
        <v>3336</v>
      </c>
      <c r="C71" s="170" t="s">
        <v>3342</v>
      </c>
      <c r="D71" s="170">
        <v>91</v>
      </c>
      <c r="E71" s="170" t="s">
        <v>3338</v>
      </c>
      <c r="F71" s="170" t="s">
        <v>3339</v>
      </c>
      <c r="G71" s="178" t="s">
        <v>191</v>
      </c>
      <c r="H71" s="179">
        <v>0</v>
      </c>
      <c r="I71" s="179">
        <v>0</v>
      </c>
      <c r="J71" s="176">
        <v>2.7019199999999999</v>
      </c>
      <c r="K71" s="177">
        <v>4.7237785871322473E-7</v>
      </c>
      <c r="L71" s="177">
        <v>3.8906771202221621E-8</v>
      </c>
    </row>
    <row r="72" spans="2:12" s="140" customFormat="1">
      <c r="B72" s="171" t="s">
        <v>3336</v>
      </c>
      <c r="C72" s="170" t="s">
        <v>3343</v>
      </c>
      <c r="D72" s="170">
        <v>91</v>
      </c>
      <c r="E72" s="170" t="s">
        <v>3338</v>
      </c>
      <c r="F72" s="170" t="s">
        <v>3339</v>
      </c>
      <c r="G72" s="178" t="s">
        <v>184</v>
      </c>
      <c r="H72" s="179">
        <v>0</v>
      </c>
      <c r="I72" s="179">
        <v>0</v>
      </c>
      <c r="J72" s="176">
        <v>96.51554999999999</v>
      </c>
      <c r="K72" s="177">
        <v>1.687385594004603E-5</v>
      </c>
      <c r="L72" s="177">
        <v>1.3897925998203429E-6</v>
      </c>
    </row>
    <row r="73" spans="2:12" s="140" customFormat="1">
      <c r="B73" s="171" t="s">
        <v>3336</v>
      </c>
      <c r="C73" s="170" t="s">
        <v>3344</v>
      </c>
      <c r="D73" s="170">
        <v>91</v>
      </c>
      <c r="E73" s="170" t="s">
        <v>3338</v>
      </c>
      <c r="F73" s="170" t="s">
        <v>3339</v>
      </c>
      <c r="G73" s="178" t="s">
        <v>182</v>
      </c>
      <c r="H73" s="179">
        <v>0</v>
      </c>
      <c r="I73" s="179">
        <v>0</v>
      </c>
      <c r="J73" s="176">
        <v>350.04</v>
      </c>
      <c r="K73" s="177">
        <v>6.1195898429779573E-5</v>
      </c>
      <c r="L73" s="177">
        <v>5.0403184120601767E-6</v>
      </c>
    </row>
    <row r="74" spans="2:12" s="140" customFormat="1">
      <c r="B74" s="171" t="s">
        <v>3336</v>
      </c>
      <c r="C74" s="170" t="s">
        <v>3345</v>
      </c>
      <c r="D74" s="170">
        <v>91</v>
      </c>
      <c r="E74" s="170" t="s">
        <v>3338</v>
      </c>
      <c r="F74" s="170" t="s">
        <v>3339</v>
      </c>
      <c r="G74" s="178" t="s">
        <v>180</v>
      </c>
      <c r="H74" s="179">
        <v>0</v>
      </c>
      <c r="I74" s="179">
        <v>0</v>
      </c>
      <c r="J74" s="176">
        <v>4877.5396000000001</v>
      </c>
      <c r="K74" s="177">
        <v>8.5274238764913792E-4</v>
      </c>
      <c r="L74" s="177">
        <v>7.0234987433741779E-5</v>
      </c>
    </row>
    <row r="75" spans="2:12" s="140" customFormat="1">
      <c r="B75" s="171" t="s">
        <v>3336</v>
      </c>
      <c r="C75" s="170" t="s">
        <v>3346</v>
      </c>
      <c r="D75" s="170">
        <v>91</v>
      </c>
      <c r="E75" s="170" t="s">
        <v>3338</v>
      </c>
      <c r="F75" s="170" t="s">
        <v>3339</v>
      </c>
      <c r="G75" s="178" t="s">
        <v>3656</v>
      </c>
      <c r="H75" s="179">
        <v>0</v>
      </c>
      <c r="I75" s="179">
        <v>0</v>
      </c>
      <c r="J75" s="176">
        <v>6.0737899999999998</v>
      </c>
      <c r="K75" s="177">
        <v>1.0618833697791931E-6</v>
      </c>
      <c r="L75" s="177">
        <v>8.7460604999534279E-8</v>
      </c>
    </row>
    <row r="76" spans="2:12" s="140" customFormat="1">
      <c r="B76" s="171" t="s">
        <v>3336</v>
      </c>
      <c r="C76" s="170" t="s">
        <v>3347</v>
      </c>
      <c r="D76" s="170">
        <v>91</v>
      </c>
      <c r="E76" s="170" t="s">
        <v>3338</v>
      </c>
      <c r="F76" s="170" t="s">
        <v>3339</v>
      </c>
      <c r="G76" s="178" t="s">
        <v>3348</v>
      </c>
      <c r="H76" s="179">
        <v>0</v>
      </c>
      <c r="I76" s="179">
        <v>0</v>
      </c>
      <c r="J76" s="176">
        <v>18.959990000000001</v>
      </c>
      <c r="K76" s="177">
        <v>3.3147833679102838E-6</v>
      </c>
      <c r="L76" s="177">
        <v>2.7301770330965018E-7</v>
      </c>
    </row>
    <row r="77" spans="2:12" s="140" customFormat="1">
      <c r="B77" s="171" t="s">
        <v>3336</v>
      </c>
      <c r="C77" s="170" t="s">
        <v>3349</v>
      </c>
      <c r="D77" s="170">
        <v>91</v>
      </c>
      <c r="E77" s="170" t="s">
        <v>3338</v>
      </c>
      <c r="F77" s="170" t="s">
        <v>3339</v>
      </c>
      <c r="G77" s="178" t="s">
        <v>185</v>
      </c>
      <c r="H77" s="179">
        <v>0</v>
      </c>
      <c r="I77" s="179">
        <v>0</v>
      </c>
      <c r="J77" s="176">
        <v>8.7980850000000004</v>
      </c>
      <c r="K77" s="177">
        <v>1.536424755170327E-6</v>
      </c>
      <c r="L77" s="177">
        <v>1.2654557218595511E-7</v>
      </c>
    </row>
    <row r="78" spans="2:12" s="140" customFormat="1">
      <c r="B78" s="171" t="s">
        <v>3336</v>
      </c>
      <c r="C78" s="170" t="s">
        <v>3350</v>
      </c>
      <c r="D78" s="170">
        <v>91</v>
      </c>
      <c r="E78" s="170" t="s">
        <v>3338</v>
      </c>
      <c r="F78" s="170" t="s">
        <v>3339</v>
      </c>
      <c r="G78" s="178" t="s">
        <v>187</v>
      </c>
      <c r="H78" s="179">
        <v>0</v>
      </c>
      <c r="I78" s="179">
        <v>0</v>
      </c>
      <c r="J78" s="176">
        <v>34.95429</v>
      </c>
      <c r="K78" s="177">
        <v>6.1110738523128307E-6</v>
      </c>
      <c r="L78" s="177">
        <v>5.0333043301285868E-7</v>
      </c>
    </row>
    <row r="79" spans="2:12" s="140" customFormat="1">
      <c r="B79" s="171" t="s">
        <v>3336</v>
      </c>
      <c r="C79" s="170" t="s">
        <v>3351</v>
      </c>
      <c r="D79" s="170">
        <v>91</v>
      </c>
      <c r="E79" s="170" t="s">
        <v>3338</v>
      </c>
      <c r="F79" s="170" t="s">
        <v>3339</v>
      </c>
      <c r="G79" s="178" t="s">
        <v>190</v>
      </c>
      <c r="H79" s="179">
        <v>0</v>
      </c>
      <c r="I79" s="179">
        <v>0</v>
      </c>
      <c r="J79" s="176">
        <v>1250.01</v>
      </c>
      <c r="K79" s="177">
        <v>2.1853979657803266E-4</v>
      </c>
      <c r="L79" s="177">
        <v>1.7999738360310093E-5</v>
      </c>
    </row>
    <row r="80" spans="2:12" s="140" customFormat="1">
      <c r="B80" s="171" t="s">
        <v>3336</v>
      </c>
      <c r="C80" s="170" t="s">
        <v>3352</v>
      </c>
      <c r="D80" s="170">
        <v>91</v>
      </c>
      <c r="E80" s="170" t="s">
        <v>3338</v>
      </c>
      <c r="F80" s="170" t="s">
        <v>3339</v>
      </c>
      <c r="G80" s="178" t="s">
        <v>183</v>
      </c>
      <c r="H80" s="179">
        <v>0</v>
      </c>
      <c r="I80" s="179">
        <v>0</v>
      </c>
      <c r="J80" s="176">
        <v>413.03</v>
      </c>
      <c r="K80" s="177">
        <v>7.2210216062771368E-5</v>
      </c>
      <c r="L80" s="177">
        <v>5.947497967983358E-6</v>
      </c>
    </row>
    <row r="81" spans="2:12" s="144" customFormat="1">
      <c r="B81" s="169"/>
      <c r="C81" s="170"/>
      <c r="D81" s="170"/>
      <c r="E81" s="170"/>
      <c r="F81" s="170"/>
      <c r="G81" s="170"/>
      <c r="H81" s="170"/>
      <c r="I81" s="170"/>
      <c r="J81" s="170"/>
      <c r="K81" s="177"/>
      <c r="L81" s="170"/>
    </row>
    <row r="82" spans="2:12" s="140" customFormat="1">
      <c r="B82" s="181" t="s">
        <v>50</v>
      </c>
      <c r="C82" s="182"/>
      <c r="D82" s="182"/>
      <c r="E82" s="182"/>
      <c r="F82" s="182"/>
      <c r="G82" s="182"/>
      <c r="H82" s="182"/>
      <c r="I82" s="182"/>
      <c r="J82" s="183">
        <f>SUM(J83:J84)</f>
        <v>176875.82539999997</v>
      </c>
      <c r="K82" s="184">
        <v>3.0923278135765009E-2</v>
      </c>
      <c r="L82" s="184">
        <v>2.5469544879352084E-3</v>
      </c>
    </row>
    <row r="83" spans="2:12" s="140" customFormat="1">
      <c r="B83" s="171" t="s">
        <v>3354</v>
      </c>
      <c r="C83" s="170" t="s">
        <v>3355</v>
      </c>
      <c r="D83" s="170"/>
      <c r="E83" s="170" t="s">
        <v>282</v>
      </c>
      <c r="F83" s="170"/>
      <c r="G83" s="178"/>
      <c r="H83" s="179">
        <v>0</v>
      </c>
      <c r="I83" s="179">
        <v>0</v>
      </c>
      <c r="J83" s="176">
        <v>184471.42539999998</v>
      </c>
      <c r="K83" s="177">
        <v>3.2251220215338855E-2</v>
      </c>
      <c r="L83" s="177">
        <v>2.6563286630934646E-3</v>
      </c>
    </row>
    <row r="84" spans="2:12" s="140" customFormat="1">
      <c r="B84" s="171" t="s">
        <v>3356</v>
      </c>
      <c r="C84" s="170" t="s">
        <v>3357</v>
      </c>
      <c r="D84" s="170"/>
      <c r="E84" s="170" t="s">
        <v>282</v>
      </c>
      <c r="F84" s="170"/>
      <c r="G84" s="178"/>
      <c r="H84" s="179">
        <v>0</v>
      </c>
      <c r="I84" s="179">
        <v>0</v>
      </c>
      <c r="J84" s="176">
        <v>-7595.6</v>
      </c>
      <c r="K84" s="177">
        <v>-1.3279420795738474E-3</v>
      </c>
      <c r="L84" s="177">
        <v>-1.0937417515825582E-4</v>
      </c>
    </row>
    <row r="85" spans="2:12" s="140" customFormat="1">
      <c r="B85" s="187"/>
      <c r="C85" s="187"/>
      <c r="D85" s="185"/>
      <c r="E85" s="185"/>
      <c r="F85" s="185"/>
      <c r="G85" s="185"/>
      <c r="H85" s="185"/>
      <c r="I85" s="185"/>
      <c r="J85" s="185"/>
      <c r="K85" s="185"/>
      <c r="L85" s="185"/>
    </row>
    <row r="86" spans="2:12" s="140" customFormat="1">
      <c r="B86" s="187"/>
      <c r="C86" s="187"/>
      <c r="D86" s="185"/>
      <c r="E86" s="185"/>
      <c r="F86" s="185"/>
      <c r="G86" s="185"/>
      <c r="H86" s="185"/>
      <c r="I86" s="185"/>
      <c r="J86" s="185"/>
      <c r="K86" s="185"/>
      <c r="L86" s="185"/>
    </row>
    <row r="87" spans="2:12" s="140" customFormat="1">
      <c r="B87" s="187"/>
      <c r="C87" s="187"/>
      <c r="D87" s="185"/>
      <c r="E87" s="185"/>
      <c r="F87" s="185"/>
      <c r="G87" s="185"/>
      <c r="H87" s="185"/>
      <c r="I87" s="185"/>
      <c r="J87" s="185"/>
      <c r="K87" s="185"/>
      <c r="L87" s="185"/>
    </row>
    <row r="88" spans="2:12" s="140" customFormat="1">
      <c r="B88" s="188" t="s">
        <v>275</v>
      </c>
      <c r="C88" s="187"/>
      <c r="D88" s="185"/>
      <c r="E88" s="185"/>
      <c r="F88" s="185"/>
      <c r="G88" s="185"/>
      <c r="H88" s="185"/>
      <c r="I88" s="185"/>
      <c r="J88" s="185"/>
      <c r="K88" s="185"/>
      <c r="L88" s="185"/>
    </row>
    <row r="89" spans="2:12" s="140" customFormat="1">
      <c r="B89" s="189"/>
      <c r="C89" s="187"/>
      <c r="D89" s="185"/>
      <c r="E89" s="185"/>
      <c r="F89" s="185"/>
      <c r="G89" s="185"/>
      <c r="H89" s="185"/>
      <c r="I89" s="185"/>
      <c r="J89" s="185"/>
      <c r="K89" s="185"/>
      <c r="L89" s="185"/>
    </row>
    <row r="90" spans="2:12" s="140" customFormat="1">
      <c r="B90" s="187"/>
      <c r="C90" s="187"/>
      <c r="D90" s="185"/>
      <c r="E90" s="185"/>
      <c r="F90" s="185"/>
      <c r="G90" s="185"/>
      <c r="H90" s="185"/>
      <c r="I90" s="185"/>
      <c r="J90" s="185"/>
      <c r="K90" s="185"/>
      <c r="L90" s="185"/>
    </row>
    <row r="91" spans="2:12" s="140" customFormat="1">
      <c r="B91" s="152"/>
      <c r="C91" s="152"/>
      <c r="D91" s="153"/>
      <c r="E91" s="152"/>
      <c r="F91" s="152"/>
      <c r="G91" s="152"/>
      <c r="H91" s="152"/>
      <c r="I91" s="152"/>
      <c r="J91" s="152"/>
      <c r="K91" s="152"/>
      <c r="L91" s="152"/>
    </row>
    <row r="92" spans="2:12" s="140" customFormat="1">
      <c r="B92" s="152"/>
      <c r="C92" s="152"/>
      <c r="D92" s="153"/>
      <c r="E92" s="152"/>
      <c r="F92" s="152"/>
      <c r="G92" s="152"/>
      <c r="H92" s="152"/>
      <c r="I92" s="152"/>
      <c r="J92" s="152"/>
      <c r="K92" s="152"/>
      <c r="L92" s="152"/>
    </row>
    <row r="93" spans="2:12" s="140" customFormat="1">
      <c r="B93" s="152"/>
      <c r="C93" s="152"/>
      <c r="D93" s="153"/>
      <c r="E93" s="152"/>
      <c r="F93" s="152"/>
      <c r="G93" s="152"/>
      <c r="H93" s="152"/>
      <c r="I93" s="152"/>
      <c r="J93" s="152"/>
      <c r="K93" s="152"/>
      <c r="L93" s="152"/>
    </row>
    <row r="94" spans="2:12" s="140" customFormat="1">
      <c r="B94" s="152"/>
      <c r="C94" s="152"/>
      <c r="D94" s="153"/>
      <c r="E94" s="152"/>
      <c r="F94" s="152"/>
      <c r="G94" s="152"/>
      <c r="H94" s="152"/>
      <c r="I94" s="152"/>
      <c r="J94" s="152"/>
      <c r="K94" s="152"/>
      <c r="L94" s="152"/>
    </row>
    <row r="95" spans="2:12" s="140" customFormat="1">
      <c r="B95" s="145"/>
      <c r="C95" s="145"/>
      <c r="D95" s="153"/>
    </row>
    <row r="96" spans="2:12" s="140" customFormat="1">
      <c r="B96" s="145"/>
      <c r="C96" s="145"/>
      <c r="D96" s="153"/>
    </row>
    <row r="97" spans="2:4" s="140" customFormat="1">
      <c r="B97" s="145"/>
      <c r="C97" s="145"/>
      <c r="D97" s="153"/>
    </row>
    <row r="98" spans="2:4" s="140" customFormat="1">
      <c r="B98" s="145"/>
      <c r="C98" s="145"/>
      <c r="D98" s="153"/>
    </row>
    <row r="99" spans="2:4" s="140" customFormat="1">
      <c r="B99" s="145"/>
      <c r="C99" s="145"/>
      <c r="D99" s="153"/>
    </row>
    <row r="100" spans="2:4" s="140" customFormat="1">
      <c r="B100" s="145"/>
      <c r="C100" s="145"/>
      <c r="D100" s="153"/>
    </row>
    <row r="101" spans="2:4" s="140" customFormat="1">
      <c r="B101" s="145"/>
      <c r="C101" s="145"/>
      <c r="D101" s="153"/>
    </row>
    <row r="102" spans="2:4" s="140" customFormat="1">
      <c r="B102" s="145"/>
      <c r="C102" s="145"/>
      <c r="D102" s="153"/>
    </row>
    <row r="103" spans="2:4" s="140" customFormat="1">
      <c r="B103" s="145"/>
      <c r="C103" s="145"/>
      <c r="D103" s="153"/>
    </row>
    <row r="104" spans="2:4" s="140" customFormat="1">
      <c r="B104" s="145"/>
      <c r="C104" s="145"/>
      <c r="D104" s="153"/>
    </row>
    <row r="105" spans="2:4" s="140" customFormat="1">
      <c r="B105" s="145"/>
      <c r="C105" s="145"/>
      <c r="D105" s="153"/>
    </row>
    <row r="106" spans="2:4" s="140" customFormat="1">
      <c r="B106" s="145"/>
      <c r="C106" s="145"/>
      <c r="D106" s="153"/>
    </row>
    <row r="107" spans="2:4" s="140" customFormat="1">
      <c r="B107" s="145"/>
      <c r="C107" s="145"/>
      <c r="D107" s="153"/>
    </row>
    <row r="108" spans="2:4" s="140" customFormat="1">
      <c r="B108" s="145"/>
      <c r="C108" s="145"/>
      <c r="D108" s="153"/>
    </row>
    <row r="109" spans="2:4" s="140" customFormat="1">
      <c r="B109" s="145"/>
      <c r="C109" s="145"/>
      <c r="D109" s="153"/>
    </row>
    <row r="110" spans="2:4" s="140" customFormat="1">
      <c r="B110" s="145"/>
      <c r="C110" s="145"/>
      <c r="D110" s="153"/>
    </row>
    <row r="111" spans="2:4" s="140" customFormat="1">
      <c r="B111" s="145"/>
      <c r="C111" s="145"/>
      <c r="D111" s="153"/>
    </row>
    <row r="112" spans="2:4" s="140" customFormat="1">
      <c r="B112" s="145"/>
      <c r="C112" s="145"/>
      <c r="D112" s="153"/>
    </row>
    <row r="113" spans="2:4" s="140" customFormat="1">
      <c r="B113" s="145"/>
      <c r="C113" s="145"/>
      <c r="D113" s="153"/>
    </row>
    <row r="114" spans="2:4" s="140" customFormat="1">
      <c r="B114" s="145"/>
      <c r="C114" s="145"/>
      <c r="D114" s="153"/>
    </row>
    <row r="115" spans="2:4" s="140" customFormat="1">
      <c r="B115" s="145"/>
      <c r="C115" s="145"/>
      <c r="D115" s="153"/>
    </row>
    <row r="116" spans="2:4" s="140" customFormat="1">
      <c r="B116" s="145"/>
      <c r="C116" s="145"/>
      <c r="D116" s="153"/>
    </row>
    <row r="117" spans="2:4" s="140" customFormat="1">
      <c r="B117" s="145"/>
      <c r="C117" s="145"/>
      <c r="D117" s="153"/>
    </row>
    <row r="118" spans="2:4" s="140" customFormat="1">
      <c r="B118" s="145"/>
      <c r="C118" s="145"/>
      <c r="D118" s="153"/>
    </row>
    <row r="119" spans="2:4" s="140" customFormat="1">
      <c r="B119" s="145"/>
      <c r="C119" s="145"/>
      <c r="D119" s="153"/>
    </row>
    <row r="120" spans="2:4" s="140" customFormat="1">
      <c r="B120" s="145"/>
      <c r="C120" s="145"/>
      <c r="D120" s="153"/>
    </row>
    <row r="121" spans="2:4" s="140" customFormat="1">
      <c r="B121" s="145"/>
      <c r="C121" s="145"/>
      <c r="D121" s="153"/>
    </row>
    <row r="122" spans="2:4" s="140" customFormat="1">
      <c r="B122" s="145"/>
      <c r="C122" s="145"/>
      <c r="D122" s="153"/>
    </row>
    <row r="123" spans="2:4" s="140" customFormat="1">
      <c r="B123" s="145"/>
      <c r="C123" s="145"/>
      <c r="D123" s="153"/>
    </row>
    <row r="124" spans="2:4" s="140" customFormat="1">
      <c r="B124" s="145"/>
      <c r="C124" s="145"/>
      <c r="D124" s="153"/>
    </row>
    <row r="125" spans="2:4" s="140" customFormat="1">
      <c r="B125" s="145"/>
      <c r="C125" s="145"/>
      <c r="D125" s="153"/>
    </row>
    <row r="126" spans="2:4" s="140" customFormat="1">
      <c r="B126" s="145"/>
      <c r="C126" s="145"/>
      <c r="D126" s="153"/>
    </row>
    <row r="127" spans="2:4" s="140" customFormat="1">
      <c r="B127" s="145"/>
      <c r="C127" s="145"/>
      <c r="D127" s="153"/>
    </row>
    <row r="128" spans="2:4" s="140" customFormat="1">
      <c r="B128" s="145"/>
      <c r="C128" s="145"/>
      <c r="D128" s="153"/>
    </row>
    <row r="129" spans="2:4" s="140" customFormat="1">
      <c r="B129" s="145"/>
      <c r="C129" s="145"/>
      <c r="D129" s="153"/>
    </row>
    <row r="130" spans="2:4" s="140" customFormat="1">
      <c r="B130" s="145"/>
      <c r="C130" s="145"/>
      <c r="D130" s="153"/>
    </row>
    <row r="131" spans="2:4" s="140" customFormat="1">
      <c r="B131" s="145"/>
      <c r="C131" s="145"/>
      <c r="D131" s="153"/>
    </row>
    <row r="132" spans="2:4" s="140" customFormat="1">
      <c r="B132" s="145"/>
      <c r="C132" s="145"/>
      <c r="D132" s="153"/>
    </row>
    <row r="133" spans="2:4" s="140" customFormat="1">
      <c r="B133" s="145"/>
      <c r="C133" s="145"/>
      <c r="D133" s="153"/>
    </row>
    <row r="134" spans="2:4" s="140" customFormat="1">
      <c r="B134" s="145"/>
      <c r="C134" s="145"/>
      <c r="D134" s="153"/>
    </row>
    <row r="135" spans="2:4" s="140" customFormat="1">
      <c r="B135" s="145"/>
      <c r="C135" s="145"/>
      <c r="D135" s="153"/>
    </row>
    <row r="136" spans="2:4" s="140" customFormat="1">
      <c r="B136" s="145"/>
      <c r="C136" s="145"/>
      <c r="D136" s="153"/>
    </row>
    <row r="137" spans="2:4" s="140" customFormat="1">
      <c r="B137" s="145"/>
      <c r="C137" s="145"/>
      <c r="D137" s="153"/>
    </row>
    <row r="138" spans="2:4" s="140" customFormat="1">
      <c r="B138" s="145"/>
      <c r="C138" s="145"/>
      <c r="D138" s="153"/>
    </row>
    <row r="139" spans="2:4" s="140" customFormat="1">
      <c r="B139" s="145"/>
      <c r="C139" s="145"/>
      <c r="D139" s="153"/>
    </row>
    <row r="140" spans="2:4" s="140" customFormat="1">
      <c r="B140" s="145"/>
      <c r="C140" s="145"/>
      <c r="D140" s="153"/>
    </row>
    <row r="141" spans="2:4" s="140" customFormat="1">
      <c r="B141" s="145"/>
      <c r="C141" s="145"/>
      <c r="D141" s="153"/>
    </row>
    <row r="142" spans="2:4" s="140" customFormat="1">
      <c r="B142" s="145"/>
      <c r="C142" s="145"/>
      <c r="D142" s="153"/>
    </row>
    <row r="143" spans="2:4" s="140" customFormat="1">
      <c r="B143" s="145"/>
      <c r="C143" s="145"/>
      <c r="D143" s="153"/>
    </row>
    <row r="144" spans="2:4" s="140" customFormat="1">
      <c r="B144" s="145"/>
      <c r="C144" s="145"/>
      <c r="D144" s="153"/>
    </row>
    <row r="145" spans="2:4" s="140" customFormat="1">
      <c r="B145" s="145"/>
      <c r="C145" s="145"/>
      <c r="D145" s="153"/>
    </row>
    <row r="146" spans="2:4" s="140" customFormat="1">
      <c r="B146" s="145"/>
      <c r="C146" s="145"/>
      <c r="D146" s="153"/>
    </row>
    <row r="147" spans="2:4" s="140" customFormat="1">
      <c r="B147" s="145"/>
      <c r="C147" s="145"/>
      <c r="D147" s="153"/>
    </row>
    <row r="148" spans="2:4" s="140" customFormat="1">
      <c r="B148" s="145"/>
      <c r="C148" s="145"/>
      <c r="D148" s="153"/>
    </row>
    <row r="149" spans="2:4" s="140" customFormat="1">
      <c r="B149" s="145"/>
      <c r="C149" s="145"/>
      <c r="D149" s="153"/>
    </row>
    <row r="150" spans="2:4" s="140" customFormat="1">
      <c r="B150" s="145"/>
      <c r="C150" s="145"/>
      <c r="D150" s="153"/>
    </row>
    <row r="151" spans="2:4" s="140" customFormat="1">
      <c r="B151" s="145"/>
      <c r="C151" s="145"/>
      <c r="D151" s="153"/>
    </row>
    <row r="152" spans="2:4" s="140" customFormat="1">
      <c r="B152" s="145"/>
      <c r="C152" s="145"/>
      <c r="D152" s="153"/>
    </row>
    <row r="153" spans="2:4" s="140" customFormat="1">
      <c r="B153" s="145"/>
      <c r="C153" s="145"/>
      <c r="D153" s="153"/>
    </row>
    <row r="154" spans="2:4" s="140" customFormat="1">
      <c r="B154" s="145"/>
      <c r="C154" s="145"/>
      <c r="D154" s="153"/>
    </row>
    <row r="155" spans="2:4" s="140" customFormat="1">
      <c r="B155" s="145"/>
      <c r="C155" s="145"/>
      <c r="D155" s="153"/>
    </row>
    <row r="156" spans="2:4" s="140" customFormat="1">
      <c r="B156" s="145"/>
      <c r="C156" s="145"/>
      <c r="D156" s="153"/>
    </row>
    <row r="157" spans="2:4" s="140" customFormat="1">
      <c r="B157" s="145"/>
      <c r="C157" s="145"/>
      <c r="D157" s="153"/>
    </row>
    <row r="158" spans="2:4" s="140" customFormat="1">
      <c r="B158" s="145"/>
      <c r="C158" s="145"/>
      <c r="D158" s="153"/>
    </row>
    <row r="159" spans="2:4">
      <c r="D159" s="153"/>
    </row>
    <row r="160" spans="2:4">
      <c r="D160" s="153"/>
    </row>
    <row r="161" spans="4:4">
      <c r="D161" s="153"/>
    </row>
    <row r="162" spans="4:4">
      <c r="D162" s="153"/>
    </row>
    <row r="163" spans="4:4">
      <c r="D163" s="153"/>
    </row>
    <row r="164" spans="4:4">
      <c r="D164" s="153"/>
    </row>
    <row r="165" spans="4:4">
      <c r="D165" s="153"/>
    </row>
    <row r="166" spans="4:4">
      <c r="D166" s="153"/>
    </row>
    <row r="167" spans="4:4">
      <c r="D167" s="153"/>
    </row>
    <row r="168" spans="4:4">
      <c r="D168" s="153"/>
    </row>
    <row r="169" spans="4:4">
      <c r="D169" s="153"/>
    </row>
    <row r="170" spans="4:4">
      <c r="D170" s="153"/>
    </row>
    <row r="171" spans="4:4">
      <c r="D171" s="153"/>
    </row>
    <row r="172" spans="4:4">
      <c r="D172" s="153"/>
    </row>
    <row r="173" spans="4:4">
      <c r="D173" s="153"/>
    </row>
    <row r="174" spans="4:4">
      <c r="D174" s="153"/>
    </row>
    <row r="175" spans="4:4">
      <c r="D175" s="153"/>
    </row>
    <row r="176" spans="4:4">
      <c r="D176" s="153"/>
    </row>
    <row r="177" spans="4:4">
      <c r="D177" s="153"/>
    </row>
    <row r="178" spans="4:4">
      <c r="D178" s="153"/>
    </row>
    <row r="179" spans="4:4">
      <c r="D179" s="153"/>
    </row>
    <row r="180" spans="4:4">
      <c r="D180" s="153"/>
    </row>
    <row r="181" spans="4:4">
      <c r="D181" s="153"/>
    </row>
    <row r="182" spans="4:4">
      <c r="D182" s="153"/>
    </row>
    <row r="183" spans="4:4">
      <c r="D183" s="153"/>
    </row>
    <row r="184" spans="4:4">
      <c r="D184" s="153"/>
    </row>
    <row r="185" spans="4:4">
      <c r="D185" s="153"/>
    </row>
    <row r="186" spans="4:4">
      <c r="D186" s="153"/>
    </row>
    <row r="187" spans="4:4">
      <c r="D187" s="153"/>
    </row>
    <row r="188" spans="4:4">
      <c r="D188" s="153"/>
    </row>
    <row r="189" spans="4:4">
      <c r="D189" s="153"/>
    </row>
    <row r="190" spans="4:4">
      <c r="D190" s="153"/>
    </row>
    <row r="191" spans="4:4">
      <c r="D191" s="153"/>
    </row>
    <row r="192" spans="4:4">
      <c r="D192" s="153"/>
    </row>
    <row r="193" spans="4:4">
      <c r="D193" s="153"/>
    </row>
    <row r="194" spans="4:4">
      <c r="D194" s="153"/>
    </row>
    <row r="195" spans="4:4">
      <c r="D195" s="153"/>
    </row>
    <row r="196" spans="4:4">
      <c r="D196" s="153"/>
    </row>
    <row r="197" spans="4:4">
      <c r="D197" s="153"/>
    </row>
    <row r="198" spans="4:4">
      <c r="D198" s="153"/>
    </row>
    <row r="199" spans="4:4">
      <c r="D199" s="153"/>
    </row>
    <row r="200" spans="4:4">
      <c r="D200" s="153"/>
    </row>
    <row r="201" spans="4:4">
      <c r="D201" s="153"/>
    </row>
    <row r="202" spans="4:4">
      <c r="D202" s="153"/>
    </row>
    <row r="203" spans="4:4">
      <c r="D203" s="153"/>
    </row>
    <row r="204" spans="4:4">
      <c r="D204" s="153"/>
    </row>
    <row r="205" spans="4:4">
      <c r="D205" s="153"/>
    </row>
    <row r="206" spans="4:4">
      <c r="D206" s="153"/>
    </row>
    <row r="207" spans="4:4">
      <c r="D207" s="153"/>
    </row>
    <row r="208" spans="4:4">
      <c r="D208" s="153"/>
    </row>
    <row r="209" spans="4:4">
      <c r="D209" s="153"/>
    </row>
    <row r="210" spans="4:4">
      <c r="D210" s="153"/>
    </row>
    <row r="211" spans="4:4">
      <c r="D211" s="153"/>
    </row>
    <row r="212" spans="4:4">
      <c r="D212" s="153"/>
    </row>
    <row r="213" spans="4:4">
      <c r="D213" s="153"/>
    </row>
    <row r="214" spans="4:4">
      <c r="D214" s="153"/>
    </row>
    <row r="215" spans="4:4">
      <c r="D215" s="153"/>
    </row>
    <row r="216" spans="4:4">
      <c r="D216" s="153"/>
    </row>
    <row r="217" spans="4:4">
      <c r="D217" s="153"/>
    </row>
    <row r="218" spans="4:4">
      <c r="D218" s="153"/>
    </row>
    <row r="219" spans="4:4">
      <c r="D219" s="153"/>
    </row>
    <row r="220" spans="4:4">
      <c r="D220" s="153"/>
    </row>
    <row r="221" spans="4:4">
      <c r="D221" s="153"/>
    </row>
    <row r="222" spans="4:4">
      <c r="D222" s="153"/>
    </row>
    <row r="223" spans="4:4">
      <c r="D223" s="153"/>
    </row>
    <row r="224" spans="4:4">
      <c r="D224" s="153"/>
    </row>
    <row r="225" spans="4:4">
      <c r="D225" s="153"/>
    </row>
    <row r="226" spans="4:4">
      <c r="D226" s="153"/>
    </row>
    <row r="227" spans="4:4">
      <c r="D227" s="153"/>
    </row>
    <row r="228" spans="4:4">
      <c r="D228" s="153"/>
    </row>
    <row r="229" spans="4:4">
      <c r="D229" s="153"/>
    </row>
    <row r="230" spans="4:4">
      <c r="D230" s="153"/>
    </row>
    <row r="231" spans="4:4">
      <c r="D231" s="153"/>
    </row>
    <row r="232" spans="4:4">
      <c r="D232" s="153"/>
    </row>
    <row r="233" spans="4:4">
      <c r="D233" s="153"/>
    </row>
    <row r="234" spans="4:4">
      <c r="D234" s="153"/>
    </row>
    <row r="235" spans="4:4">
      <c r="D235" s="153"/>
    </row>
    <row r="236" spans="4:4">
      <c r="D236" s="153"/>
    </row>
    <row r="237" spans="4:4">
      <c r="D237" s="153"/>
    </row>
    <row r="238" spans="4:4">
      <c r="D238" s="153"/>
    </row>
    <row r="239" spans="4:4">
      <c r="D239" s="153"/>
    </row>
    <row r="240" spans="4:4">
      <c r="D240" s="153"/>
    </row>
    <row r="241" spans="4:4">
      <c r="D241" s="153"/>
    </row>
    <row r="242" spans="4:4">
      <c r="D242" s="153"/>
    </row>
    <row r="243" spans="4:4">
      <c r="D243" s="153"/>
    </row>
    <row r="244" spans="4:4">
      <c r="D244" s="153"/>
    </row>
    <row r="245" spans="4:4">
      <c r="D245" s="153"/>
    </row>
    <row r="246" spans="4:4">
      <c r="D246" s="153"/>
    </row>
    <row r="247" spans="4:4">
      <c r="D247" s="153"/>
    </row>
    <row r="248" spans="4:4">
      <c r="D248" s="153"/>
    </row>
    <row r="249" spans="4:4">
      <c r="D249" s="153"/>
    </row>
    <row r="250" spans="4:4">
      <c r="D250" s="153"/>
    </row>
    <row r="251" spans="4:4">
      <c r="D251" s="153"/>
    </row>
    <row r="252" spans="4:4">
      <c r="D252" s="153"/>
    </row>
    <row r="253" spans="4:4">
      <c r="D253" s="153"/>
    </row>
    <row r="254" spans="4:4">
      <c r="D254" s="153"/>
    </row>
    <row r="255" spans="4:4">
      <c r="D255" s="153"/>
    </row>
    <row r="256" spans="4:4">
      <c r="D256" s="153"/>
    </row>
    <row r="257" spans="4:4">
      <c r="D257" s="153"/>
    </row>
    <row r="258" spans="4:4">
      <c r="D258" s="153"/>
    </row>
    <row r="259" spans="4:4">
      <c r="D259" s="153"/>
    </row>
    <row r="260" spans="4:4">
      <c r="D260" s="153"/>
    </row>
    <row r="261" spans="4:4">
      <c r="D261" s="153"/>
    </row>
    <row r="262" spans="4:4">
      <c r="D262" s="153"/>
    </row>
    <row r="263" spans="4:4">
      <c r="D263" s="153"/>
    </row>
    <row r="264" spans="4:4">
      <c r="D264" s="153"/>
    </row>
    <row r="265" spans="4:4">
      <c r="D265" s="153"/>
    </row>
    <row r="266" spans="4:4">
      <c r="D266" s="153"/>
    </row>
    <row r="267" spans="4:4">
      <c r="D267" s="153"/>
    </row>
    <row r="268" spans="4:4">
      <c r="D268" s="153"/>
    </row>
    <row r="269" spans="4:4">
      <c r="D269" s="153"/>
    </row>
    <row r="270" spans="4:4">
      <c r="D270" s="153"/>
    </row>
    <row r="271" spans="4:4">
      <c r="D271" s="153"/>
    </row>
    <row r="272" spans="4:4">
      <c r="D272" s="153"/>
    </row>
    <row r="273" spans="4:4">
      <c r="D273" s="153"/>
    </row>
    <row r="274" spans="4:4">
      <c r="D274" s="153"/>
    </row>
    <row r="275" spans="4:4">
      <c r="D275" s="153"/>
    </row>
    <row r="276" spans="4:4">
      <c r="D276" s="153"/>
    </row>
    <row r="277" spans="4:4">
      <c r="D277" s="153"/>
    </row>
    <row r="278" spans="4:4">
      <c r="D278" s="153"/>
    </row>
    <row r="279" spans="4:4">
      <c r="D279" s="153"/>
    </row>
    <row r="280" spans="4:4">
      <c r="D280" s="153"/>
    </row>
    <row r="281" spans="4:4">
      <c r="D281" s="153"/>
    </row>
    <row r="282" spans="4:4">
      <c r="D282" s="153"/>
    </row>
    <row r="283" spans="4:4">
      <c r="D283" s="153"/>
    </row>
    <row r="284" spans="4:4">
      <c r="D284" s="153"/>
    </row>
    <row r="285" spans="4:4">
      <c r="D285" s="153"/>
    </row>
    <row r="286" spans="4:4">
      <c r="D286" s="153"/>
    </row>
    <row r="287" spans="4:4">
      <c r="D287" s="153"/>
    </row>
    <row r="288" spans="4:4">
      <c r="D288" s="153"/>
    </row>
    <row r="289" spans="4:4">
      <c r="D289" s="153"/>
    </row>
    <row r="290" spans="4:4">
      <c r="D290" s="153"/>
    </row>
    <row r="291" spans="4:4">
      <c r="D291" s="153"/>
    </row>
    <row r="292" spans="4:4">
      <c r="D292" s="153"/>
    </row>
    <row r="293" spans="4:4">
      <c r="D293" s="153"/>
    </row>
    <row r="294" spans="4:4">
      <c r="D294" s="153"/>
    </row>
    <row r="295" spans="4:4">
      <c r="D295" s="153"/>
    </row>
    <row r="296" spans="4:4">
      <c r="D296" s="153"/>
    </row>
    <row r="297" spans="4:4">
      <c r="D297" s="153"/>
    </row>
    <row r="298" spans="4:4">
      <c r="D298" s="153"/>
    </row>
    <row r="299" spans="4:4">
      <c r="D299" s="153"/>
    </row>
    <row r="300" spans="4:4">
      <c r="D300" s="153"/>
    </row>
    <row r="301" spans="4:4">
      <c r="D301" s="153"/>
    </row>
    <row r="302" spans="4:4">
      <c r="D302" s="153"/>
    </row>
    <row r="303" spans="4:4">
      <c r="D303" s="153"/>
    </row>
    <row r="304" spans="4:4">
      <c r="D304" s="153"/>
    </row>
    <row r="305" spans="4:4">
      <c r="D305" s="153"/>
    </row>
    <row r="306" spans="4:4">
      <c r="D306" s="153"/>
    </row>
    <row r="307" spans="4:4">
      <c r="D307" s="153"/>
    </row>
    <row r="308" spans="4:4">
      <c r="D308" s="153"/>
    </row>
    <row r="309" spans="4:4">
      <c r="D309" s="153"/>
    </row>
    <row r="310" spans="4:4">
      <c r="D310" s="153"/>
    </row>
    <row r="311" spans="4:4">
      <c r="D311" s="153"/>
    </row>
    <row r="312" spans="4:4">
      <c r="D312" s="153"/>
    </row>
    <row r="313" spans="4:4">
      <c r="D313" s="153"/>
    </row>
    <row r="314" spans="4:4">
      <c r="D314" s="153"/>
    </row>
    <row r="315" spans="4:4">
      <c r="D315" s="153"/>
    </row>
    <row r="316" spans="4:4">
      <c r="D316" s="153"/>
    </row>
    <row r="317" spans="4:4">
      <c r="D317" s="153"/>
    </row>
    <row r="318" spans="4:4">
      <c r="D318" s="153"/>
    </row>
    <row r="319" spans="4:4">
      <c r="D319" s="153"/>
    </row>
    <row r="320" spans="4:4">
      <c r="D320" s="153"/>
    </row>
    <row r="321" spans="4:4">
      <c r="D321" s="153"/>
    </row>
    <row r="322" spans="4:4">
      <c r="D322" s="153"/>
    </row>
    <row r="323" spans="4:4">
      <c r="D323" s="153"/>
    </row>
    <row r="324" spans="4:4">
      <c r="D324" s="153"/>
    </row>
    <row r="325" spans="4:4">
      <c r="D325" s="153"/>
    </row>
    <row r="326" spans="4:4">
      <c r="D326" s="153"/>
    </row>
    <row r="327" spans="4:4">
      <c r="D327" s="153"/>
    </row>
    <row r="328" spans="4:4">
      <c r="D328" s="153"/>
    </row>
    <row r="329" spans="4:4">
      <c r="D329" s="153"/>
    </row>
    <row r="330" spans="4:4">
      <c r="D330" s="153"/>
    </row>
    <row r="331" spans="4:4">
      <c r="D331" s="153"/>
    </row>
    <row r="332" spans="4:4">
      <c r="D332" s="153"/>
    </row>
    <row r="333" spans="4:4">
      <c r="D333" s="153"/>
    </row>
    <row r="334" spans="4:4">
      <c r="D334" s="153"/>
    </row>
    <row r="335" spans="4:4">
      <c r="D335" s="153"/>
    </row>
    <row r="336" spans="4:4">
      <c r="D336" s="153"/>
    </row>
    <row r="337" spans="4:4">
      <c r="D337" s="153"/>
    </row>
    <row r="338" spans="4:4">
      <c r="D338" s="153"/>
    </row>
    <row r="339" spans="4:4">
      <c r="D339" s="153"/>
    </row>
    <row r="340" spans="4:4">
      <c r="D340" s="153"/>
    </row>
    <row r="341" spans="4:4">
      <c r="D341" s="153"/>
    </row>
    <row r="342" spans="4:4">
      <c r="D342" s="153"/>
    </row>
    <row r="343" spans="4:4">
      <c r="D343" s="153"/>
    </row>
    <row r="344" spans="4:4">
      <c r="D344" s="153"/>
    </row>
    <row r="345" spans="4:4">
      <c r="D345" s="153"/>
    </row>
    <row r="346" spans="4:4">
      <c r="D346" s="153"/>
    </row>
    <row r="347" spans="4:4">
      <c r="D347" s="153"/>
    </row>
    <row r="348" spans="4:4">
      <c r="D348" s="153"/>
    </row>
    <row r="349" spans="4:4">
      <c r="D349" s="153"/>
    </row>
    <row r="350" spans="4:4">
      <c r="D350" s="153"/>
    </row>
    <row r="351" spans="4:4">
      <c r="D351" s="153"/>
    </row>
    <row r="352" spans="4:4">
      <c r="D352" s="153"/>
    </row>
    <row r="353" spans="4:4">
      <c r="D353" s="153"/>
    </row>
    <row r="354" spans="4:4">
      <c r="D354" s="153"/>
    </row>
    <row r="355" spans="4:4">
      <c r="D355" s="153"/>
    </row>
    <row r="356" spans="4:4">
      <c r="D356" s="153"/>
    </row>
    <row r="357" spans="4:4">
      <c r="D357" s="153"/>
    </row>
    <row r="358" spans="4:4">
      <c r="D358" s="153"/>
    </row>
    <row r="359" spans="4:4">
      <c r="D359" s="153"/>
    </row>
    <row r="360" spans="4:4">
      <c r="D360" s="153"/>
    </row>
    <row r="361" spans="4:4">
      <c r="D361" s="153"/>
    </row>
    <row r="362" spans="4:4">
      <c r="D362" s="153"/>
    </row>
    <row r="363" spans="4:4">
      <c r="D363" s="153"/>
    </row>
    <row r="364" spans="4:4">
      <c r="D364" s="153"/>
    </row>
    <row r="365" spans="4:4">
      <c r="D365" s="153"/>
    </row>
    <row r="366" spans="4:4">
      <c r="D366" s="153"/>
    </row>
    <row r="367" spans="4:4">
      <c r="D367" s="153"/>
    </row>
    <row r="368" spans="4:4">
      <c r="D368" s="153"/>
    </row>
    <row r="369" spans="4:4">
      <c r="D369" s="153"/>
    </row>
    <row r="370" spans="4:4">
      <c r="D370" s="153"/>
    </row>
    <row r="371" spans="4:4">
      <c r="D371" s="153"/>
    </row>
    <row r="372" spans="4:4">
      <c r="D372" s="153"/>
    </row>
    <row r="373" spans="4:4">
      <c r="D373" s="153"/>
    </row>
    <row r="374" spans="4:4">
      <c r="D374" s="153"/>
    </row>
    <row r="375" spans="4:4">
      <c r="D375" s="153"/>
    </row>
    <row r="376" spans="4:4">
      <c r="D376" s="153"/>
    </row>
    <row r="377" spans="4:4">
      <c r="D377" s="153"/>
    </row>
    <row r="378" spans="4:4">
      <c r="D378" s="153"/>
    </row>
    <row r="379" spans="4:4">
      <c r="D379" s="153"/>
    </row>
    <row r="380" spans="4:4">
      <c r="D380" s="153"/>
    </row>
    <row r="381" spans="4:4">
      <c r="D381" s="153"/>
    </row>
    <row r="382" spans="4:4">
      <c r="D382" s="153"/>
    </row>
    <row r="383" spans="4:4">
      <c r="D383" s="153"/>
    </row>
    <row r="384" spans="4:4">
      <c r="D384" s="153"/>
    </row>
    <row r="385" spans="4:4">
      <c r="D385" s="153"/>
    </row>
    <row r="386" spans="4:4">
      <c r="D386" s="153"/>
    </row>
    <row r="387" spans="4:4">
      <c r="D387" s="153"/>
    </row>
    <row r="388" spans="4:4">
      <c r="D388" s="153"/>
    </row>
    <row r="389" spans="4:4">
      <c r="D389" s="153"/>
    </row>
    <row r="390" spans="4:4">
      <c r="D390" s="153"/>
    </row>
    <row r="391" spans="4:4">
      <c r="D391" s="153"/>
    </row>
    <row r="392" spans="4:4">
      <c r="D392" s="153"/>
    </row>
    <row r="393" spans="4:4">
      <c r="D393" s="153"/>
    </row>
    <row r="394" spans="4:4">
      <c r="D394" s="153"/>
    </row>
    <row r="395" spans="4:4">
      <c r="D395" s="153"/>
    </row>
    <row r="396" spans="4:4">
      <c r="D396" s="153"/>
    </row>
    <row r="397" spans="4:4">
      <c r="D397" s="153"/>
    </row>
    <row r="398" spans="4:4">
      <c r="D398" s="153"/>
    </row>
    <row r="399" spans="4:4">
      <c r="D399" s="153"/>
    </row>
    <row r="400" spans="4:4">
      <c r="D400" s="153"/>
    </row>
    <row r="401" spans="4:4">
      <c r="D401" s="153"/>
    </row>
    <row r="402" spans="4:4">
      <c r="D402" s="153"/>
    </row>
    <row r="403" spans="4:4">
      <c r="D403" s="153"/>
    </row>
    <row r="404" spans="4:4">
      <c r="D404" s="153"/>
    </row>
    <row r="405" spans="4:4">
      <c r="D405" s="153"/>
    </row>
    <row r="406" spans="4:4">
      <c r="D406" s="153"/>
    </row>
    <row r="407" spans="4:4">
      <c r="D407" s="153"/>
    </row>
    <row r="408" spans="4:4">
      <c r="D408" s="153"/>
    </row>
    <row r="409" spans="4:4">
      <c r="D409" s="153"/>
    </row>
    <row r="410" spans="4:4">
      <c r="D410" s="153"/>
    </row>
    <row r="411" spans="4:4">
      <c r="D411" s="153"/>
    </row>
    <row r="412" spans="4:4">
      <c r="D412" s="153"/>
    </row>
    <row r="413" spans="4:4">
      <c r="D413" s="153"/>
    </row>
    <row r="414" spans="4:4">
      <c r="D414" s="153"/>
    </row>
    <row r="415" spans="4:4">
      <c r="D415" s="153"/>
    </row>
    <row r="416" spans="4:4">
      <c r="D416" s="153"/>
    </row>
    <row r="417" spans="4:4">
      <c r="D417" s="153"/>
    </row>
    <row r="418" spans="4:4">
      <c r="D418" s="153"/>
    </row>
    <row r="419" spans="4:4">
      <c r="D419" s="153"/>
    </row>
    <row r="420" spans="4:4">
      <c r="D420" s="153"/>
    </row>
    <row r="421" spans="4:4">
      <c r="D421" s="153"/>
    </row>
    <row r="422" spans="4:4">
      <c r="D422" s="153"/>
    </row>
    <row r="423" spans="4:4">
      <c r="D423" s="153"/>
    </row>
    <row r="424" spans="4:4">
      <c r="D424" s="153"/>
    </row>
    <row r="425" spans="4:4">
      <c r="D425" s="153"/>
    </row>
    <row r="426" spans="4:4">
      <c r="D426" s="153"/>
    </row>
    <row r="427" spans="4:4">
      <c r="D427" s="153"/>
    </row>
    <row r="428" spans="4:4">
      <c r="D428" s="153"/>
    </row>
    <row r="429" spans="4:4">
      <c r="D429" s="153"/>
    </row>
    <row r="430" spans="4:4">
      <c r="D430" s="153"/>
    </row>
    <row r="431" spans="4:4">
      <c r="D431" s="153"/>
    </row>
    <row r="432" spans="4:4">
      <c r="D432" s="153"/>
    </row>
    <row r="433" spans="4:4">
      <c r="D433" s="153"/>
    </row>
    <row r="434" spans="4:4">
      <c r="D434" s="153"/>
    </row>
    <row r="435" spans="4:4">
      <c r="D435" s="153"/>
    </row>
    <row r="436" spans="4:4">
      <c r="D436" s="153"/>
    </row>
    <row r="437" spans="4:4">
      <c r="D437" s="153"/>
    </row>
    <row r="438" spans="4:4">
      <c r="D438" s="153"/>
    </row>
    <row r="439" spans="4:4">
      <c r="D439" s="153"/>
    </row>
    <row r="440" spans="4:4">
      <c r="D440" s="153"/>
    </row>
    <row r="441" spans="4:4">
      <c r="D441" s="153"/>
    </row>
    <row r="442" spans="4:4">
      <c r="D442" s="153"/>
    </row>
    <row r="443" spans="4:4">
      <c r="D443" s="153"/>
    </row>
    <row r="444" spans="4:4">
      <c r="D444" s="153"/>
    </row>
    <row r="445" spans="4:4">
      <c r="D445" s="153"/>
    </row>
    <row r="446" spans="4:4">
      <c r="D446" s="153"/>
    </row>
    <row r="447" spans="4:4">
      <c r="D447" s="153"/>
    </row>
    <row r="448" spans="4:4">
      <c r="D448" s="153"/>
    </row>
    <row r="449" spans="4:4">
      <c r="D449" s="153"/>
    </row>
    <row r="450" spans="4:4">
      <c r="D450" s="153"/>
    </row>
    <row r="451" spans="4:4">
      <c r="D451" s="153"/>
    </row>
    <row r="452" spans="4:4">
      <c r="D452" s="153"/>
    </row>
    <row r="453" spans="4:4">
      <c r="D453" s="153"/>
    </row>
    <row r="454" spans="4:4">
      <c r="D454" s="153"/>
    </row>
    <row r="455" spans="4:4">
      <c r="D455" s="153"/>
    </row>
    <row r="456" spans="4:4">
      <c r="D456" s="153"/>
    </row>
    <row r="457" spans="4:4">
      <c r="D457" s="153"/>
    </row>
    <row r="458" spans="4:4">
      <c r="D458" s="153"/>
    </row>
    <row r="459" spans="4:4">
      <c r="D459" s="153"/>
    </row>
    <row r="460" spans="4:4">
      <c r="D460" s="153"/>
    </row>
    <row r="461" spans="4:4">
      <c r="D461" s="153"/>
    </row>
    <row r="462" spans="4:4">
      <c r="D462" s="153"/>
    </row>
    <row r="463" spans="4:4">
      <c r="D463" s="153"/>
    </row>
    <row r="464" spans="4:4">
      <c r="D464" s="153"/>
    </row>
    <row r="465" spans="4:4">
      <c r="D465" s="153"/>
    </row>
    <row r="466" spans="4:4">
      <c r="D466" s="153"/>
    </row>
    <row r="467" spans="4:4">
      <c r="D467" s="153"/>
    </row>
    <row r="468" spans="4:4">
      <c r="D468" s="153"/>
    </row>
    <row r="469" spans="4:4">
      <c r="D469" s="153"/>
    </row>
    <row r="470" spans="4:4">
      <c r="D470" s="153"/>
    </row>
    <row r="471" spans="4:4">
      <c r="D471" s="153"/>
    </row>
    <row r="472" spans="4:4">
      <c r="D472" s="153"/>
    </row>
    <row r="473" spans="4:4">
      <c r="D473" s="153"/>
    </row>
    <row r="474" spans="4:4">
      <c r="D474" s="153"/>
    </row>
    <row r="475" spans="4:4">
      <c r="D475" s="153"/>
    </row>
    <row r="476" spans="4:4">
      <c r="D476" s="153"/>
    </row>
    <row r="477" spans="4:4">
      <c r="D477" s="153"/>
    </row>
    <row r="478" spans="4:4">
      <c r="D478" s="153"/>
    </row>
    <row r="479" spans="4:4">
      <c r="D479" s="153"/>
    </row>
    <row r="480" spans="4:4">
      <c r="D480" s="153"/>
    </row>
    <row r="481" spans="4:4">
      <c r="D481" s="153"/>
    </row>
    <row r="482" spans="4:4">
      <c r="D482" s="153"/>
    </row>
    <row r="483" spans="4:4">
      <c r="D483" s="153"/>
    </row>
    <row r="484" spans="4:4">
      <c r="D484" s="153"/>
    </row>
    <row r="485" spans="4:4">
      <c r="D485" s="153"/>
    </row>
    <row r="486" spans="4:4">
      <c r="D486" s="153"/>
    </row>
    <row r="487" spans="4:4">
      <c r="D487" s="153"/>
    </row>
    <row r="488" spans="4:4">
      <c r="D488" s="153"/>
    </row>
    <row r="489" spans="4:4">
      <c r="D489" s="153"/>
    </row>
    <row r="490" spans="4:4">
      <c r="D490" s="153"/>
    </row>
    <row r="491" spans="4:4">
      <c r="D491" s="153"/>
    </row>
    <row r="492" spans="4:4">
      <c r="D492" s="153"/>
    </row>
    <row r="493" spans="4:4">
      <c r="D493" s="153"/>
    </row>
    <row r="494" spans="4:4">
      <c r="D494" s="153"/>
    </row>
    <row r="495" spans="4:4">
      <c r="D495" s="153"/>
    </row>
    <row r="496" spans="4:4">
      <c r="D496" s="153"/>
    </row>
    <row r="497" spans="4:5">
      <c r="D497" s="153"/>
    </row>
    <row r="498" spans="4:5">
      <c r="D498" s="153"/>
    </row>
    <row r="499" spans="4:5">
      <c r="D499" s="153"/>
    </row>
    <row r="500" spans="4:5">
      <c r="D500" s="153"/>
    </row>
    <row r="501" spans="4:5">
      <c r="D501" s="153"/>
    </row>
    <row r="502" spans="4:5">
      <c r="D502" s="153"/>
    </row>
    <row r="503" spans="4:5">
      <c r="D503" s="153"/>
    </row>
    <row r="504" spans="4:5">
      <c r="D504" s="153"/>
    </row>
    <row r="505" spans="4:5">
      <c r="D505" s="153"/>
    </row>
    <row r="506" spans="4:5">
      <c r="D506" s="153"/>
    </row>
    <row r="507" spans="4:5">
      <c r="D507" s="153"/>
    </row>
    <row r="508" spans="4:5">
      <c r="D508" s="153"/>
    </row>
    <row r="509" spans="4:5">
      <c r="D509" s="153"/>
    </row>
    <row r="510" spans="4:5">
      <c r="D510" s="153"/>
    </row>
    <row r="511" spans="4:5">
      <c r="D511" s="153"/>
      <c r="E511" s="152"/>
    </row>
    <row r="512" spans="4:5">
      <c r="D512" s="153"/>
      <c r="E512" s="152"/>
    </row>
    <row r="513" spans="4:5">
      <c r="D513" s="153"/>
      <c r="E513" s="152"/>
    </row>
    <row r="514" spans="4:5">
      <c r="D514" s="153"/>
      <c r="E514" s="152"/>
    </row>
    <row r="515" spans="4:5">
      <c r="D515" s="152"/>
      <c r="E515" s="154"/>
    </row>
  </sheetData>
  <sheetProtection sheet="1" objects="1" scenarios="1"/>
  <mergeCells count="1">
    <mergeCell ref="B6:L6"/>
  </mergeCells>
  <phoneticPr fontId="5" type="noConversion"/>
  <dataValidations disablePrompts="1" count="1">
    <dataValidation allowBlank="1" showInputMessage="1" showErrorMessage="1" sqref="E10"/>
  </dataValidations>
  <pageMargins left="0" right="0" top="0.5" bottom="0.5" header="0" footer="0.25"/>
  <pageSetup paperSize="9" scale="32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zoomScale="90" zoomScaleNormal="90" workbookViewId="0">
      <selection activeCell="K25" sqref="K25"/>
    </sheetView>
  </sheetViews>
  <sheetFormatPr defaultColWidth="9.140625" defaultRowHeight="18"/>
  <cols>
    <col min="1" max="1" width="6.28515625" style="1" customWidth="1"/>
    <col min="2" max="2" width="33.42578125" style="2" bestFit="1" customWidth="1"/>
    <col min="3" max="3" width="41.7109375" style="2" bestFit="1" customWidth="1"/>
    <col min="4" max="4" width="7.140625" style="2" bestFit="1" customWidth="1"/>
    <col min="5" max="5" width="4.570312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1.28515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196</v>
      </c>
      <c r="C1" s="77" t="s" vm="1">
        <v>276</v>
      </c>
    </row>
    <row r="2" spans="2:18">
      <c r="B2" s="56" t="s">
        <v>195</v>
      </c>
      <c r="C2" s="77" t="s">
        <v>277</v>
      </c>
    </row>
    <row r="3" spans="2:18">
      <c r="B3" s="56" t="s">
        <v>197</v>
      </c>
      <c r="C3" s="77" t="s">
        <v>278</v>
      </c>
    </row>
    <row r="4" spans="2:18">
      <c r="B4" s="56" t="s">
        <v>198</v>
      </c>
      <c r="C4" s="77" t="s">
        <v>279</v>
      </c>
    </row>
    <row r="6" spans="2:18" ht="26.25" customHeight="1">
      <c r="B6" s="215" t="s">
        <v>237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7"/>
    </row>
    <row r="7" spans="2:18" s="3" customFormat="1" ht="78.75">
      <c r="B7" s="22" t="s">
        <v>135</v>
      </c>
      <c r="C7" s="30" t="s">
        <v>52</v>
      </c>
      <c r="D7" s="30" t="s">
        <v>75</v>
      </c>
      <c r="E7" s="30" t="s">
        <v>15</v>
      </c>
      <c r="F7" s="30" t="s">
        <v>76</v>
      </c>
      <c r="G7" s="30" t="s">
        <v>121</v>
      </c>
      <c r="H7" s="30" t="s">
        <v>18</v>
      </c>
      <c r="I7" s="30" t="s">
        <v>120</v>
      </c>
      <c r="J7" s="30" t="s">
        <v>17</v>
      </c>
      <c r="K7" s="30" t="s">
        <v>234</v>
      </c>
      <c r="L7" s="30" t="s">
        <v>259</v>
      </c>
      <c r="M7" s="30" t="s">
        <v>235</v>
      </c>
      <c r="N7" s="30" t="s">
        <v>67</v>
      </c>
      <c r="O7" s="30" t="s">
        <v>199</v>
      </c>
      <c r="P7" s="31" t="s">
        <v>201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266</v>
      </c>
      <c r="M8" s="32" t="s">
        <v>262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4" customFormat="1" ht="18" customHeight="1">
      <c r="B10" s="121" t="s">
        <v>239</v>
      </c>
      <c r="C10" s="81"/>
      <c r="D10" s="81"/>
      <c r="E10" s="81"/>
      <c r="F10" s="81"/>
      <c r="G10" s="81"/>
      <c r="H10" s="90">
        <v>0.98940707459287824</v>
      </c>
      <c r="I10" s="81"/>
      <c r="J10" s="81"/>
      <c r="K10" s="103">
        <v>7.1576296877887122E-2</v>
      </c>
      <c r="L10" s="90"/>
      <c r="M10" s="90">
        <v>265487.57282000006</v>
      </c>
      <c r="N10" s="81"/>
      <c r="O10" s="91">
        <v>1</v>
      </c>
      <c r="P10" s="91">
        <f>M10/'סכום נכסי הקרן'!$C$42</f>
        <v>3.8230001177419564E-3</v>
      </c>
      <c r="Q10" s="147"/>
    </row>
    <row r="11" spans="2:18" s="99" customFormat="1" ht="20.25" customHeight="1">
      <c r="B11" s="80" t="s">
        <v>253</v>
      </c>
      <c r="C11" s="81"/>
      <c r="D11" s="81"/>
      <c r="E11" s="81"/>
      <c r="F11" s="81"/>
      <c r="G11" s="81"/>
      <c r="H11" s="90">
        <v>0.98940707459287824</v>
      </c>
      <c r="I11" s="81"/>
      <c r="J11" s="81"/>
      <c r="K11" s="103">
        <v>7.1576296877887122E-2</v>
      </c>
      <c r="L11" s="90"/>
      <c r="M11" s="90">
        <v>265487.57282000006</v>
      </c>
      <c r="N11" s="81"/>
      <c r="O11" s="91">
        <v>1</v>
      </c>
      <c r="P11" s="91">
        <f>M11/'סכום נכסי הקרן'!$C$42</f>
        <v>3.8230001177419564E-3</v>
      </c>
      <c r="Q11" s="144"/>
    </row>
    <row r="12" spans="2:18">
      <c r="B12" s="101" t="s">
        <v>36</v>
      </c>
      <c r="C12" s="81"/>
      <c r="D12" s="81"/>
      <c r="E12" s="81"/>
      <c r="F12" s="81"/>
      <c r="G12" s="81"/>
      <c r="H12" s="90">
        <v>0.98940707459287824</v>
      </c>
      <c r="I12" s="81"/>
      <c r="J12" s="81"/>
      <c r="K12" s="103">
        <v>7.1576296877887122E-2</v>
      </c>
      <c r="L12" s="90"/>
      <c r="M12" s="90">
        <v>265487.57282000006</v>
      </c>
      <c r="N12" s="81"/>
      <c r="O12" s="91">
        <v>1</v>
      </c>
      <c r="P12" s="91">
        <f>M12/'סכום נכסי הקרן'!$C$42</f>
        <v>3.8230001177419564E-3</v>
      </c>
      <c r="Q12" s="140"/>
    </row>
    <row r="13" spans="2:18">
      <c r="B13" s="86" t="s">
        <v>3462</v>
      </c>
      <c r="C13" s="83">
        <v>3987</v>
      </c>
      <c r="D13" s="96" t="s">
        <v>379</v>
      </c>
      <c r="E13" s="83" t="s">
        <v>1907</v>
      </c>
      <c r="F13" s="83" t="s">
        <v>3353</v>
      </c>
      <c r="G13" s="105">
        <v>39930</v>
      </c>
      <c r="H13" s="93">
        <v>0.08</v>
      </c>
      <c r="I13" s="96" t="s">
        <v>181</v>
      </c>
      <c r="J13" s="97">
        <v>6.2E-2</v>
      </c>
      <c r="K13" s="97">
        <v>6.1799999999999994E-2</v>
      </c>
      <c r="L13" s="93">
        <v>93000000</v>
      </c>
      <c r="M13" s="93">
        <v>110791.58776000001</v>
      </c>
      <c r="N13" s="83"/>
      <c r="O13" s="94">
        <v>0.41731364893345285</v>
      </c>
      <c r="P13" s="94">
        <f>M13/'סכום נכסי הקרן'!$C$42</f>
        <v>1.5953901290079158E-3</v>
      </c>
      <c r="Q13" s="140"/>
    </row>
    <row r="14" spans="2:18">
      <c r="B14" s="86" t="s">
        <v>3463</v>
      </c>
      <c r="C14" s="83" t="s">
        <v>3464</v>
      </c>
      <c r="D14" s="96" t="s">
        <v>379</v>
      </c>
      <c r="E14" s="83" t="s">
        <v>3365</v>
      </c>
      <c r="F14" s="83" t="s">
        <v>3353</v>
      </c>
      <c r="G14" s="105">
        <v>40065</v>
      </c>
      <c r="H14" s="93">
        <v>0.44</v>
      </c>
      <c r="I14" s="96" t="s">
        <v>181</v>
      </c>
      <c r="J14" s="97">
        <v>6.25E-2</v>
      </c>
      <c r="K14" s="97">
        <v>6.2400000000000004E-2</v>
      </c>
      <c r="L14" s="93">
        <v>55800000</v>
      </c>
      <c r="M14" s="93">
        <v>62935.626659999994</v>
      </c>
      <c r="N14" s="83"/>
      <c r="O14" s="94">
        <v>0.23705677064843333</v>
      </c>
      <c r="P14" s="94">
        <f>M14/'סכום נכסי הקרן'!$C$42</f>
        <v>9.0626806210048849E-4</v>
      </c>
      <c r="Q14" s="140"/>
    </row>
    <row r="15" spans="2:18">
      <c r="B15" s="86" t="s">
        <v>3465</v>
      </c>
      <c r="C15" s="83">
        <v>8745</v>
      </c>
      <c r="D15" s="96" t="s">
        <v>379</v>
      </c>
      <c r="E15" s="83" t="s">
        <v>975</v>
      </c>
      <c r="F15" s="83" t="s">
        <v>3353</v>
      </c>
      <c r="G15" s="105">
        <v>39902</v>
      </c>
      <c r="H15" s="93">
        <v>2.48</v>
      </c>
      <c r="I15" s="96" t="s">
        <v>181</v>
      </c>
      <c r="J15" s="97">
        <v>8.6999999999999994E-2</v>
      </c>
      <c r="K15" s="97">
        <v>8.9700000000000002E-2</v>
      </c>
      <c r="L15" s="93">
        <v>80000000</v>
      </c>
      <c r="M15" s="93">
        <v>90622.241219999996</v>
      </c>
      <c r="N15" s="83"/>
      <c r="O15" s="94">
        <v>0.34134268605273538</v>
      </c>
      <c r="P15" s="94">
        <f>M15/'סכום נכסי הקרן'!$C$42</f>
        <v>1.3049531289699629E-3</v>
      </c>
      <c r="Q15" s="140"/>
    </row>
    <row r="16" spans="2:18">
      <c r="B16" s="86" t="s">
        <v>3466</v>
      </c>
      <c r="C16" s="83" t="s">
        <v>3467</v>
      </c>
      <c r="D16" s="96" t="s">
        <v>425</v>
      </c>
      <c r="E16" s="83" t="s">
        <v>686</v>
      </c>
      <c r="F16" s="83" t="s">
        <v>179</v>
      </c>
      <c r="G16" s="105">
        <v>40174</v>
      </c>
      <c r="H16" s="93">
        <v>1.2100000000000002</v>
      </c>
      <c r="I16" s="96" t="s">
        <v>181</v>
      </c>
      <c r="J16" s="97">
        <v>7.0900000000000005E-2</v>
      </c>
      <c r="K16" s="97">
        <v>8.7599999999999997E-2</v>
      </c>
      <c r="L16" s="93">
        <v>950402.68</v>
      </c>
      <c r="M16" s="93">
        <v>1138.11718</v>
      </c>
      <c r="N16" s="94">
        <v>8.3978497677334851E-3</v>
      </c>
      <c r="O16" s="94">
        <v>4.2868943653782271E-3</v>
      </c>
      <c r="P16" s="94">
        <f>M16/'סכום נכסי הקרן'!$C$42</f>
        <v>1.6388797663588291E-5</v>
      </c>
      <c r="Q16" s="140"/>
    </row>
    <row r="17" spans="2:17"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93"/>
      <c r="M17" s="83"/>
      <c r="N17" s="83"/>
      <c r="O17" s="94"/>
      <c r="P17" s="83"/>
      <c r="Q17" s="14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4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40"/>
    </row>
    <row r="20" spans="2:17">
      <c r="B20" s="98" t="s">
        <v>275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40"/>
    </row>
    <row r="21" spans="2:17">
      <c r="B21" s="98" t="s">
        <v>131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40"/>
    </row>
    <row r="22" spans="2:17">
      <c r="B22" s="98" t="s">
        <v>265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4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4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2:16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2:16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P23"/>
  </dataValidation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zoomScale="90" zoomScaleNormal="90" workbookViewId="0">
      <selection activeCell="D18" sqref="D18"/>
    </sheetView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41.7109375" style="2" bestFit="1" customWidth="1"/>
    <col min="4" max="4" width="7.140625" style="2" bestFit="1" customWidth="1"/>
    <col min="5" max="5" width="4.570312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6" t="s">
        <v>196</v>
      </c>
      <c r="C1" s="77" t="s" vm="1">
        <v>276</v>
      </c>
    </row>
    <row r="2" spans="2:18">
      <c r="B2" s="56" t="s">
        <v>195</v>
      </c>
      <c r="C2" s="77" t="s">
        <v>277</v>
      </c>
    </row>
    <row r="3" spans="2:18">
      <c r="B3" s="56" t="s">
        <v>197</v>
      </c>
      <c r="C3" s="77" t="s">
        <v>278</v>
      </c>
    </row>
    <row r="4" spans="2:18">
      <c r="B4" s="56" t="s">
        <v>198</v>
      </c>
      <c r="C4" s="77" t="s">
        <v>279</v>
      </c>
    </row>
    <row r="6" spans="2:18" ht="26.25" customHeight="1">
      <c r="B6" s="215" t="s">
        <v>241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7"/>
    </row>
    <row r="7" spans="2:18" s="3" customFormat="1" ht="78.75">
      <c r="B7" s="22" t="s">
        <v>135</v>
      </c>
      <c r="C7" s="30" t="s">
        <v>52</v>
      </c>
      <c r="D7" s="30" t="s">
        <v>75</v>
      </c>
      <c r="E7" s="30" t="s">
        <v>15</v>
      </c>
      <c r="F7" s="30" t="s">
        <v>76</v>
      </c>
      <c r="G7" s="30" t="s">
        <v>121</v>
      </c>
      <c r="H7" s="30" t="s">
        <v>18</v>
      </c>
      <c r="I7" s="30" t="s">
        <v>120</v>
      </c>
      <c r="J7" s="30" t="s">
        <v>17</v>
      </c>
      <c r="K7" s="30" t="s">
        <v>234</v>
      </c>
      <c r="L7" s="30" t="s">
        <v>259</v>
      </c>
      <c r="M7" s="30" t="s">
        <v>235</v>
      </c>
      <c r="N7" s="30" t="s">
        <v>67</v>
      </c>
      <c r="O7" s="30" t="s">
        <v>199</v>
      </c>
      <c r="P7" s="31" t="s">
        <v>201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266</v>
      </c>
      <c r="M8" s="32" t="s">
        <v>262</v>
      </c>
      <c r="N8" s="32" t="s">
        <v>20</v>
      </c>
      <c r="O8" s="32" t="s">
        <v>20</v>
      </c>
      <c r="P8" s="33" t="s">
        <v>20</v>
      </c>
    </row>
    <row r="9" spans="2:18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  <c r="Q9" s="5"/>
    </row>
    <row r="10" spans="2:18" s="143" customFormat="1" ht="18" customHeight="1">
      <c r="B10" s="121" t="s">
        <v>240</v>
      </c>
      <c r="C10" s="81"/>
      <c r="D10" s="81"/>
      <c r="E10" s="81"/>
      <c r="F10" s="81"/>
      <c r="G10" s="81"/>
      <c r="H10" s="90">
        <v>3.56</v>
      </c>
      <c r="I10" s="81"/>
      <c r="J10" s="81"/>
      <c r="K10" s="103">
        <v>8.8300000000000003E-2</v>
      </c>
      <c r="L10" s="90"/>
      <c r="M10" s="90">
        <v>15590.76496</v>
      </c>
      <c r="N10" s="81"/>
      <c r="O10" s="91">
        <v>1</v>
      </c>
      <c r="P10" s="91">
        <f>M10/'סכום נכסי הקרן'!$C$42</f>
        <v>2.2450578625832026E-4</v>
      </c>
      <c r="Q10" s="147"/>
    </row>
    <row r="11" spans="2:18" s="144" customFormat="1" ht="20.25" customHeight="1">
      <c r="B11" s="80" t="s">
        <v>33</v>
      </c>
      <c r="C11" s="81"/>
      <c r="D11" s="81"/>
      <c r="E11" s="81"/>
      <c r="F11" s="81"/>
      <c r="G11" s="81"/>
      <c r="H11" s="90">
        <v>3.56</v>
      </c>
      <c r="I11" s="81"/>
      <c r="J11" s="81"/>
      <c r="K11" s="103">
        <v>8.8300000000000003E-2</v>
      </c>
      <c r="L11" s="90"/>
      <c r="M11" s="90">
        <v>15590.76496</v>
      </c>
      <c r="N11" s="81"/>
      <c r="O11" s="91">
        <v>1</v>
      </c>
      <c r="P11" s="91">
        <f>M11/'סכום נכסי הקרן'!$C$42</f>
        <v>2.2450578625832026E-4</v>
      </c>
    </row>
    <row r="12" spans="2:18" s="140" customFormat="1">
      <c r="B12" s="101" t="s">
        <v>36</v>
      </c>
      <c r="C12" s="81"/>
      <c r="D12" s="81"/>
      <c r="E12" s="81"/>
      <c r="F12" s="81"/>
      <c r="G12" s="81"/>
      <c r="H12" s="90">
        <v>3.56</v>
      </c>
      <c r="I12" s="81"/>
      <c r="J12" s="81"/>
      <c r="K12" s="103">
        <v>8.8300000000000003E-2</v>
      </c>
      <c r="L12" s="90"/>
      <c r="M12" s="90">
        <v>15590.76496</v>
      </c>
      <c r="N12" s="81"/>
      <c r="O12" s="91">
        <v>1</v>
      </c>
      <c r="P12" s="91">
        <f>M12/'סכום נכסי הקרן'!$C$42</f>
        <v>2.2450578625832026E-4</v>
      </c>
    </row>
    <row r="13" spans="2:18" s="140" customFormat="1">
      <c r="B13" s="100" t="s">
        <v>3653</v>
      </c>
      <c r="C13" s="83" t="s">
        <v>3468</v>
      </c>
      <c r="D13" s="96" t="s">
        <v>425</v>
      </c>
      <c r="E13" s="83" t="s">
        <v>686</v>
      </c>
      <c r="F13" s="83" t="s">
        <v>179</v>
      </c>
      <c r="G13" s="105">
        <v>40618</v>
      </c>
      <c r="H13" s="93">
        <v>3.56</v>
      </c>
      <c r="I13" s="96" t="s">
        <v>181</v>
      </c>
      <c r="J13" s="97">
        <v>7.1500000000000008E-2</v>
      </c>
      <c r="K13" s="97">
        <v>8.8300000000000003E-2</v>
      </c>
      <c r="L13" s="93">
        <v>15457565.17</v>
      </c>
      <c r="M13" s="93">
        <v>15590.76496</v>
      </c>
      <c r="N13" s="83"/>
      <c r="O13" s="94">
        <v>1</v>
      </c>
      <c r="P13" s="94">
        <f>M13/'סכום נכסי הקרן'!$C$42</f>
        <v>2.2450578625832026E-4</v>
      </c>
    </row>
    <row r="14" spans="2:18">
      <c r="B14" s="82"/>
      <c r="C14" s="83"/>
      <c r="D14" s="83"/>
      <c r="E14" s="83"/>
      <c r="F14" s="83"/>
      <c r="G14" s="83"/>
      <c r="H14" s="83"/>
      <c r="I14" s="83"/>
      <c r="J14" s="83"/>
      <c r="K14" s="83"/>
      <c r="L14" s="93"/>
      <c r="M14" s="93"/>
      <c r="N14" s="83"/>
      <c r="O14" s="94"/>
      <c r="P14" s="83"/>
    </row>
    <row r="15" spans="2:18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23">
      <c r="B17" s="98" t="s">
        <v>275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23">
      <c r="B18" s="98" t="s">
        <v>131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23">
      <c r="B19" s="98" t="s">
        <v>265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23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23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23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23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23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23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23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23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23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2"/>
      <c r="R31" s="2"/>
      <c r="S31" s="2"/>
      <c r="T31" s="2"/>
      <c r="U31" s="2"/>
      <c r="V31" s="2"/>
      <c r="W31" s="2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2"/>
      <c r="R32" s="2"/>
      <c r="S32" s="2"/>
      <c r="T32" s="2"/>
      <c r="U32" s="2"/>
      <c r="V32" s="2"/>
      <c r="W32" s="2"/>
    </row>
    <row r="33" spans="2:23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2"/>
      <c r="R33" s="2"/>
      <c r="S33" s="2"/>
      <c r="T33" s="2"/>
      <c r="U33" s="2"/>
      <c r="V33" s="2"/>
      <c r="W33" s="2"/>
    </row>
    <row r="34" spans="2:23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2"/>
      <c r="R34" s="2"/>
      <c r="S34" s="2"/>
      <c r="T34" s="2"/>
      <c r="U34" s="2"/>
      <c r="V34" s="2"/>
      <c r="W34" s="2"/>
    </row>
    <row r="35" spans="2:23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2"/>
      <c r="R35" s="2"/>
      <c r="S35" s="2"/>
      <c r="T35" s="2"/>
      <c r="U35" s="2"/>
      <c r="V35" s="2"/>
      <c r="W35" s="2"/>
    </row>
    <row r="36" spans="2:23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2"/>
      <c r="R36" s="2"/>
      <c r="S36" s="2"/>
      <c r="T36" s="2"/>
      <c r="U36" s="2"/>
      <c r="V36" s="2"/>
      <c r="W36" s="2"/>
    </row>
    <row r="37" spans="2:23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2"/>
      <c r="R37" s="2"/>
      <c r="S37" s="2"/>
      <c r="T37" s="2"/>
      <c r="U37" s="2"/>
      <c r="V37" s="2"/>
      <c r="W37" s="2"/>
    </row>
    <row r="38" spans="2:23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2"/>
      <c r="R38" s="2"/>
      <c r="S38" s="2"/>
      <c r="T38" s="2"/>
      <c r="U38" s="2"/>
      <c r="V38" s="2"/>
      <c r="W38" s="2"/>
    </row>
    <row r="39" spans="2:23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2"/>
      <c r="R39" s="2"/>
      <c r="S39" s="2"/>
      <c r="T39" s="2"/>
      <c r="U39" s="2"/>
      <c r="V39" s="2"/>
      <c r="W39" s="2"/>
    </row>
    <row r="40" spans="2:23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2"/>
      <c r="R40" s="2"/>
      <c r="S40" s="2"/>
      <c r="T40" s="2"/>
      <c r="U40" s="2"/>
      <c r="V40" s="2"/>
      <c r="W40" s="2"/>
    </row>
    <row r="41" spans="2:23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2"/>
      <c r="R41" s="2"/>
      <c r="S41" s="2"/>
      <c r="T41" s="2"/>
      <c r="U41" s="2"/>
      <c r="V41" s="2"/>
      <c r="W41" s="2"/>
    </row>
    <row r="42" spans="2:23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2"/>
      <c r="R42" s="2"/>
      <c r="S42" s="2"/>
      <c r="T42" s="2"/>
      <c r="U42" s="2"/>
      <c r="V42" s="2"/>
      <c r="W42" s="2"/>
    </row>
    <row r="43" spans="2:2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23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2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23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23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23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D1:P23 Q1:XFD30 Q34:XFD1048576 Q31:AF33 B1:B23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zoomScale="90" zoomScaleNormal="90" workbookViewId="0">
      <selection activeCell="C21" sqref="C21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6" t="s">
        <v>196</v>
      </c>
      <c r="C1" s="77" t="s" vm="1">
        <v>276</v>
      </c>
    </row>
    <row r="2" spans="2:53">
      <c r="B2" s="56" t="s">
        <v>195</v>
      </c>
      <c r="C2" s="77" t="s">
        <v>277</v>
      </c>
    </row>
    <row r="3" spans="2:53">
      <c r="B3" s="56" t="s">
        <v>197</v>
      </c>
      <c r="C3" s="77" t="s">
        <v>278</v>
      </c>
    </row>
    <row r="4" spans="2:53">
      <c r="B4" s="56" t="s">
        <v>198</v>
      </c>
      <c r="C4" s="77" t="s">
        <v>279</v>
      </c>
    </row>
    <row r="6" spans="2:53" ht="21.75" customHeight="1">
      <c r="B6" s="206" t="s">
        <v>226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8"/>
    </row>
    <row r="7" spans="2:53" ht="27.75" customHeight="1">
      <c r="B7" s="209" t="s">
        <v>105</v>
      </c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1"/>
      <c r="AU7" s="3"/>
      <c r="AV7" s="3"/>
    </row>
    <row r="8" spans="2:53" s="3" customFormat="1" ht="66" customHeight="1">
      <c r="B8" s="22" t="s">
        <v>134</v>
      </c>
      <c r="C8" s="30" t="s">
        <v>52</v>
      </c>
      <c r="D8" s="30" t="s">
        <v>138</v>
      </c>
      <c r="E8" s="30" t="s">
        <v>15</v>
      </c>
      <c r="F8" s="30" t="s">
        <v>76</v>
      </c>
      <c r="G8" s="30" t="s">
        <v>121</v>
      </c>
      <c r="H8" s="30" t="s">
        <v>18</v>
      </c>
      <c r="I8" s="30" t="s">
        <v>120</v>
      </c>
      <c r="J8" s="30" t="s">
        <v>17</v>
      </c>
      <c r="K8" s="30" t="s">
        <v>19</v>
      </c>
      <c r="L8" s="30" t="s">
        <v>259</v>
      </c>
      <c r="M8" s="30" t="s">
        <v>258</v>
      </c>
      <c r="N8" s="30" t="s">
        <v>274</v>
      </c>
      <c r="O8" s="30" t="s">
        <v>72</v>
      </c>
      <c r="P8" s="30" t="s">
        <v>261</v>
      </c>
      <c r="Q8" s="30" t="s">
        <v>199</v>
      </c>
      <c r="R8" s="71" t="s">
        <v>201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266</v>
      </c>
      <c r="M9" s="32"/>
      <c r="N9" s="16" t="s">
        <v>262</v>
      </c>
      <c r="O9" s="32" t="s">
        <v>267</v>
      </c>
      <c r="P9" s="32" t="s">
        <v>20</v>
      </c>
      <c r="Q9" s="32" t="s">
        <v>20</v>
      </c>
      <c r="R9" s="33" t="s">
        <v>20</v>
      </c>
      <c r="AU9" s="1"/>
      <c r="AV9" s="1"/>
    </row>
    <row r="10" spans="2:53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132</v>
      </c>
      <c r="R10" s="20" t="s">
        <v>133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143" customFormat="1" ht="18" customHeight="1">
      <c r="B11" s="78" t="s">
        <v>29</v>
      </c>
      <c r="C11" s="79"/>
      <c r="D11" s="79"/>
      <c r="E11" s="79"/>
      <c r="F11" s="79"/>
      <c r="G11" s="79"/>
      <c r="H11" s="87">
        <v>6.4975386894520666</v>
      </c>
      <c r="I11" s="79"/>
      <c r="J11" s="79"/>
      <c r="K11" s="88">
        <v>4.9559680635094614E-3</v>
      </c>
      <c r="L11" s="87"/>
      <c r="M11" s="89"/>
      <c r="N11" s="79"/>
      <c r="O11" s="87">
        <v>4870576.640176408</v>
      </c>
      <c r="P11" s="79"/>
      <c r="Q11" s="88">
        <v>1</v>
      </c>
      <c r="R11" s="88">
        <f>O11/'סכום נכסי הקרן'!$C$42</f>
        <v>7.0135919625473733E-2</v>
      </c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U11" s="140"/>
      <c r="AV11" s="140"/>
      <c r="AW11" s="148"/>
      <c r="BA11" s="140"/>
    </row>
    <row r="12" spans="2:53" s="140" customFormat="1" ht="22.5" customHeight="1">
      <c r="B12" s="80" t="s">
        <v>253</v>
      </c>
      <c r="C12" s="81"/>
      <c r="D12" s="81"/>
      <c r="E12" s="81"/>
      <c r="F12" s="81"/>
      <c r="G12" s="81"/>
      <c r="H12" s="90">
        <v>6.4975386894520692</v>
      </c>
      <c r="I12" s="81"/>
      <c r="J12" s="81"/>
      <c r="K12" s="91">
        <v>4.9559680635094657E-3</v>
      </c>
      <c r="L12" s="90"/>
      <c r="M12" s="92"/>
      <c r="N12" s="81"/>
      <c r="O12" s="90">
        <v>4870576.6401764043</v>
      </c>
      <c r="P12" s="81"/>
      <c r="Q12" s="91">
        <v>0.99999999999999922</v>
      </c>
      <c r="R12" s="91">
        <f>O12/'סכום נכסי הקרן'!$C$42</f>
        <v>7.0135919625473678E-2</v>
      </c>
      <c r="AW12" s="143"/>
    </row>
    <row r="13" spans="2:53" s="144" customFormat="1">
      <c r="B13" s="123" t="s">
        <v>27</v>
      </c>
      <c r="C13" s="124"/>
      <c r="D13" s="124"/>
      <c r="E13" s="124"/>
      <c r="F13" s="124"/>
      <c r="G13" s="124"/>
      <c r="H13" s="125">
        <v>9.5762123595005164</v>
      </c>
      <c r="I13" s="124"/>
      <c r="J13" s="124"/>
      <c r="K13" s="126">
        <v>3.5930426214942908E-4</v>
      </c>
      <c r="L13" s="125"/>
      <c r="M13" s="127"/>
      <c r="N13" s="124"/>
      <c r="O13" s="125">
        <v>2212721.171588873</v>
      </c>
      <c r="P13" s="124"/>
      <c r="Q13" s="126">
        <v>0.45430373753624587</v>
      </c>
      <c r="R13" s="126">
        <f>O13/'סכום נכסי הקרן'!$C$42</f>
        <v>3.1863010421394458E-2</v>
      </c>
    </row>
    <row r="14" spans="2:53" s="140" customFormat="1">
      <c r="B14" s="84" t="s">
        <v>26</v>
      </c>
      <c r="C14" s="81"/>
      <c r="D14" s="81"/>
      <c r="E14" s="81"/>
      <c r="F14" s="81"/>
      <c r="G14" s="81"/>
      <c r="H14" s="90">
        <v>9.5762123595005164</v>
      </c>
      <c r="I14" s="81"/>
      <c r="J14" s="81"/>
      <c r="K14" s="91">
        <v>3.5930426214942908E-4</v>
      </c>
      <c r="L14" s="90"/>
      <c r="M14" s="92"/>
      <c r="N14" s="81"/>
      <c r="O14" s="90">
        <v>2212721.171588873</v>
      </c>
      <c r="P14" s="81"/>
      <c r="Q14" s="91">
        <v>0.45430373753624587</v>
      </c>
      <c r="R14" s="91">
        <f>O14/'סכום נכסי הקרן'!$C$42</f>
        <v>3.1863010421394458E-2</v>
      </c>
    </row>
    <row r="15" spans="2:53" s="140" customFormat="1">
      <c r="B15" s="85" t="s">
        <v>280</v>
      </c>
      <c r="C15" s="83" t="s">
        <v>281</v>
      </c>
      <c r="D15" s="96" t="s">
        <v>139</v>
      </c>
      <c r="E15" s="83" t="s">
        <v>282</v>
      </c>
      <c r="F15" s="83"/>
      <c r="G15" s="83"/>
      <c r="H15" s="93">
        <v>2.2299999999999902</v>
      </c>
      <c r="I15" s="96" t="s">
        <v>181</v>
      </c>
      <c r="J15" s="97">
        <v>0.04</v>
      </c>
      <c r="K15" s="94">
        <v>-1.1699999999999862E-2</v>
      </c>
      <c r="L15" s="93">
        <v>121029229.43064798</v>
      </c>
      <c r="M15" s="95">
        <v>150.09</v>
      </c>
      <c r="N15" s="83"/>
      <c r="O15" s="93">
        <v>181652.76865243801</v>
      </c>
      <c r="P15" s="94">
        <v>7.7843280039846122E-3</v>
      </c>
      <c r="Q15" s="94">
        <v>3.7295947086433426E-2</v>
      </c>
      <c r="R15" s="94">
        <f>O15/'סכום נכסי הקרן'!$C$42</f>
        <v>2.6157855472100163E-3</v>
      </c>
    </row>
    <row r="16" spans="2:53" s="140" customFormat="1" ht="20.25">
      <c r="B16" s="85" t="s">
        <v>283</v>
      </c>
      <c r="C16" s="83" t="s">
        <v>284</v>
      </c>
      <c r="D16" s="96" t="s">
        <v>139</v>
      </c>
      <c r="E16" s="83" t="s">
        <v>282</v>
      </c>
      <c r="F16" s="83"/>
      <c r="G16" s="83"/>
      <c r="H16" s="93">
        <v>4.8600000000001913</v>
      </c>
      <c r="I16" s="96" t="s">
        <v>181</v>
      </c>
      <c r="J16" s="97">
        <v>0.04</v>
      </c>
      <c r="K16" s="94">
        <v>-4.7000000000002196E-3</v>
      </c>
      <c r="L16" s="93">
        <v>49575334.353590988</v>
      </c>
      <c r="M16" s="95">
        <v>156.80000000000001</v>
      </c>
      <c r="N16" s="83"/>
      <c r="O16" s="93">
        <v>77734.126643589974</v>
      </c>
      <c r="P16" s="94">
        <v>4.2671532683626646E-3</v>
      </c>
      <c r="Q16" s="94">
        <v>1.595994322363738E-2</v>
      </c>
      <c r="R16" s="94">
        <f>O16/'סכום נכסי הקרן'!$C$42</f>
        <v>1.1193652951601554E-3</v>
      </c>
      <c r="AU16" s="143"/>
    </row>
    <row r="17" spans="2:48" s="140" customFormat="1" ht="20.25">
      <c r="B17" s="85" t="s">
        <v>285</v>
      </c>
      <c r="C17" s="83" t="s">
        <v>286</v>
      </c>
      <c r="D17" s="96" t="s">
        <v>139</v>
      </c>
      <c r="E17" s="83" t="s">
        <v>282</v>
      </c>
      <c r="F17" s="83"/>
      <c r="G17" s="83"/>
      <c r="H17" s="93">
        <v>7.9199999999999191</v>
      </c>
      <c r="I17" s="96" t="s">
        <v>181</v>
      </c>
      <c r="J17" s="97">
        <v>7.4999999999999997E-3</v>
      </c>
      <c r="K17" s="94">
        <v>-3.9999999999999357E-4</v>
      </c>
      <c r="L17" s="93">
        <v>231779693.96421403</v>
      </c>
      <c r="M17" s="95">
        <v>108.29</v>
      </c>
      <c r="N17" s="83"/>
      <c r="O17" s="93">
        <v>250994.23470090399</v>
      </c>
      <c r="P17" s="94">
        <v>1.6628903621031269E-2</v>
      </c>
      <c r="Q17" s="94">
        <v>5.1532755409390951E-2</v>
      </c>
      <c r="R17" s="94">
        <f>O17/'סכום נכסי הקרן'!$C$42</f>
        <v>3.6142971914722407E-3</v>
      </c>
      <c r="AV17" s="143"/>
    </row>
    <row r="18" spans="2:48" s="140" customFormat="1">
      <c r="B18" s="85" t="s">
        <v>287</v>
      </c>
      <c r="C18" s="83" t="s">
        <v>288</v>
      </c>
      <c r="D18" s="96" t="s">
        <v>139</v>
      </c>
      <c r="E18" s="83" t="s">
        <v>282</v>
      </c>
      <c r="F18" s="83"/>
      <c r="G18" s="83"/>
      <c r="H18" s="93">
        <v>13.359999999999982</v>
      </c>
      <c r="I18" s="96" t="s">
        <v>181</v>
      </c>
      <c r="J18" s="97">
        <v>0.04</v>
      </c>
      <c r="K18" s="94">
        <v>8.6999999999999664E-3</v>
      </c>
      <c r="L18" s="93">
        <v>302932273.23274505</v>
      </c>
      <c r="M18" s="95">
        <v>182.1</v>
      </c>
      <c r="N18" s="83"/>
      <c r="O18" s="93">
        <v>551639.65492739982</v>
      </c>
      <c r="P18" s="94">
        <v>1.8674620087345564E-2</v>
      </c>
      <c r="Q18" s="94">
        <v>0.11325961907200785</v>
      </c>
      <c r="R18" s="94">
        <f>O18/'סכום נכסי הקרן'!$C$42</f>
        <v>7.9435675400461158E-3</v>
      </c>
      <c r="AU18" s="148"/>
    </row>
    <row r="19" spans="2:48" s="140" customFormat="1">
      <c r="B19" s="85" t="s">
        <v>289</v>
      </c>
      <c r="C19" s="83" t="s">
        <v>290</v>
      </c>
      <c r="D19" s="96" t="s">
        <v>139</v>
      </c>
      <c r="E19" s="83" t="s">
        <v>282</v>
      </c>
      <c r="F19" s="83"/>
      <c r="G19" s="83"/>
      <c r="H19" s="93">
        <v>17.589999999999453</v>
      </c>
      <c r="I19" s="96" t="s">
        <v>181</v>
      </c>
      <c r="J19" s="97">
        <v>2.75E-2</v>
      </c>
      <c r="K19" s="94">
        <v>1.1999999999999577E-2</v>
      </c>
      <c r="L19" s="93">
        <v>101403386.98171301</v>
      </c>
      <c r="M19" s="95">
        <v>141.22999999999999</v>
      </c>
      <c r="N19" s="83"/>
      <c r="O19" s="93">
        <v>143212.01147088502</v>
      </c>
      <c r="P19" s="94">
        <v>5.7370864269828802E-3</v>
      </c>
      <c r="Q19" s="94">
        <v>2.9403502305981166E-2</v>
      </c>
      <c r="R19" s="94">
        <f>O19/'סכום נכסי הקרן'!$C$42</f>
        <v>2.062241674439727E-3</v>
      </c>
      <c r="AV19" s="148"/>
    </row>
    <row r="20" spans="2:48" s="140" customFormat="1">
      <c r="B20" s="85" t="s">
        <v>291</v>
      </c>
      <c r="C20" s="83" t="s">
        <v>292</v>
      </c>
      <c r="D20" s="96" t="s">
        <v>139</v>
      </c>
      <c r="E20" s="83" t="s">
        <v>282</v>
      </c>
      <c r="F20" s="83"/>
      <c r="G20" s="83"/>
      <c r="H20" s="93">
        <v>4.3399999999999022</v>
      </c>
      <c r="I20" s="96" t="s">
        <v>181</v>
      </c>
      <c r="J20" s="97">
        <v>1.7500000000000002E-2</v>
      </c>
      <c r="K20" s="94">
        <v>-6.3000000000000425E-3</v>
      </c>
      <c r="L20" s="93">
        <v>82982462.15327999</v>
      </c>
      <c r="M20" s="95">
        <v>113.75</v>
      </c>
      <c r="N20" s="83"/>
      <c r="O20" s="93">
        <v>94392.551747874008</v>
      </c>
      <c r="P20" s="94">
        <v>5.7944276656006384E-3</v>
      </c>
      <c r="Q20" s="94">
        <v>1.9380159418753175E-2</v>
      </c>
      <c r="R20" s="94">
        <f>O20/'סכום נכסי הקרן'!$C$42</f>
        <v>1.3592453033225405E-3</v>
      </c>
    </row>
    <row r="21" spans="2:48" s="140" customFormat="1">
      <c r="B21" s="85" t="s">
        <v>293</v>
      </c>
      <c r="C21" s="83" t="s">
        <v>294</v>
      </c>
      <c r="D21" s="96" t="s">
        <v>139</v>
      </c>
      <c r="E21" s="83" t="s">
        <v>282</v>
      </c>
      <c r="F21" s="83"/>
      <c r="G21" s="83"/>
      <c r="H21" s="93">
        <v>0.57999999999995944</v>
      </c>
      <c r="I21" s="96" t="s">
        <v>181</v>
      </c>
      <c r="J21" s="97">
        <v>0.03</v>
      </c>
      <c r="K21" s="94">
        <v>-2.0599999999999393E-2</v>
      </c>
      <c r="L21" s="93">
        <v>42847332.860420994</v>
      </c>
      <c r="M21" s="95">
        <v>114.9</v>
      </c>
      <c r="N21" s="83"/>
      <c r="O21" s="93">
        <v>49231.582629399993</v>
      </c>
      <c r="P21" s="94">
        <v>2.7949516613138105E-3</v>
      </c>
      <c r="Q21" s="94">
        <v>1.0107957695049609E-2</v>
      </c>
      <c r="R21" s="94">
        <f>O21/'סכום נכסי הקרן'!$C$42</f>
        <v>7.0893090847768813E-4</v>
      </c>
    </row>
    <row r="22" spans="2:48" s="140" customFormat="1">
      <c r="B22" s="85" t="s">
        <v>295</v>
      </c>
      <c r="C22" s="83" t="s">
        <v>296</v>
      </c>
      <c r="D22" s="96" t="s">
        <v>139</v>
      </c>
      <c r="E22" s="83" t="s">
        <v>282</v>
      </c>
      <c r="F22" s="83"/>
      <c r="G22" s="83"/>
      <c r="H22" s="93">
        <v>1.5799999999999943</v>
      </c>
      <c r="I22" s="96" t="s">
        <v>181</v>
      </c>
      <c r="J22" s="97">
        <v>1E-3</v>
      </c>
      <c r="K22" s="94">
        <v>-1.3499999999999977E-2</v>
      </c>
      <c r="L22" s="93">
        <v>228402843.74441203</v>
      </c>
      <c r="M22" s="95">
        <v>103.3</v>
      </c>
      <c r="N22" s="83"/>
      <c r="O22" s="93">
        <v>235940.13656933003</v>
      </c>
      <c r="P22" s="94">
        <v>1.5070684771613151E-2</v>
      </c>
      <c r="Q22" s="94">
        <v>4.844193080201372E-2</v>
      </c>
      <c r="R22" s="94">
        <f>O22/'סכום נכסי הקרן'!$C$42</f>
        <v>3.3975193652327948E-3</v>
      </c>
    </row>
    <row r="23" spans="2:48" s="140" customFormat="1">
      <c r="B23" s="85" t="s">
        <v>297</v>
      </c>
      <c r="C23" s="83" t="s">
        <v>298</v>
      </c>
      <c r="D23" s="96" t="s">
        <v>139</v>
      </c>
      <c r="E23" s="83" t="s">
        <v>282</v>
      </c>
      <c r="F23" s="83"/>
      <c r="G23" s="83"/>
      <c r="H23" s="93">
        <v>6.4400000000000279</v>
      </c>
      <c r="I23" s="96" t="s">
        <v>181</v>
      </c>
      <c r="J23" s="97">
        <v>7.4999999999999997E-3</v>
      </c>
      <c r="K23" s="94">
        <v>-2.6999999999998453E-3</v>
      </c>
      <c r="L23" s="93">
        <v>66262159.366406001</v>
      </c>
      <c r="M23" s="95">
        <v>107.6</v>
      </c>
      <c r="N23" s="83"/>
      <c r="O23" s="93">
        <v>71298.087679392993</v>
      </c>
      <c r="P23" s="94">
        <v>4.7868912844444451E-3</v>
      </c>
      <c r="Q23" s="94">
        <v>1.4638531111751613E-2</v>
      </c>
      <c r="R23" s="94">
        <f>O23/'סכום נכסי הקרן'!$C$42</f>
        <v>1.0266868414888078E-3</v>
      </c>
    </row>
    <row r="24" spans="2:48" s="140" customFormat="1">
      <c r="B24" s="85" t="s">
        <v>299</v>
      </c>
      <c r="C24" s="83" t="s">
        <v>300</v>
      </c>
      <c r="D24" s="96" t="s">
        <v>139</v>
      </c>
      <c r="E24" s="83" t="s">
        <v>282</v>
      </c>
      <c r="F24" s="83"/>
      <c r="G24" s="83"/>
      <c r="H24" s="93">
        <v>9.939999999999797</v>
      </c>
      <c r="I24" s="96" t="s">
        <v>181</v>
      </c>
      <c r="J24" s="97">
        <v>5.0000000000000001E-3</v>
      </c>
      <c r="K24" s="94">
        <v>2.6000000000000194E-3</v>
      </c>
      <c r="L24" s="93">
        <v>40333941.438100986</v>
      </c>
      <c r="M24" s="95">
        <v>102.54</v>
      </c>
      <c r="N24" s="83"/>
      <c r="O24" s="93">
        <v>41358.420320191995</v>
      </c>
      <c r="P24" s="94">
        <v>1.9352482776438525E-2</v>
      </c>
      <c r="Q24" s="94">
        <v>8.4914833243839548E-3</v>
      </c>
      <c r="R24" s="94">
        <f>O24/'סכום נכסי הקרן'!$C$42</f>
        <v>5.9555799194004359E-4</v>
      </c>
    </row>
    <row r="25" spans="2:48" s="140" customFormat="1">
      <c r="B25" s="85" t="s">
        <v>301</v>
      </c>
      <c r="C25" s="83" t="s">
        <v>302</v>
      </c>
      <c r="D25" s="96" t="s">
        <v>139</v>
      </c>
      <c r="E25" s="83" t="s">
        <v>282</v>
      </c>
      <c r="F25" s="83"/>
      <c r="G25" s="83"/>
      <c r="H25" s="93">
        <v>22.740000000000144</v>
      </c>
      <c r="I25" s="96" t="s">
        <v>181</v>
      </c>
      <c r="J25" s="97">
        <v>0.01</v>
      </c>
      <c r="K25" s="94">
        <v>1.4800000000000169E-2</v>
      </c>
      <c r="L25" s="93">
        <v>289046370.00160998</v>
      </c>
      <c r="M25" s="95">
        <v>91.35</v>
      </c>
      <c r="N25" s="83"/>
      <c r="O25" s="93">
        <v>264043.85847064905</v>
      </c>
      <c r="P25" s="94">
        <v>2.4277029710872523E-2</v>
      </c>
      <c r="Q25" s="94">
        <v>5.4212032368529901E-2</v>
      </c>
      <c r="R25" s="94">
        <f>O25/'סכום נכסי הקרן'!$C$42</f>
        <v>3.8022107449327937E-3</v>
      </c>
    </row>
    <row r="26" spans="2:48" s="140" customFormat="1">
      <c r="B26" s="85" t="s">
        <v>303</v>
      </c>
      <c r="C26" s="83" t="s">
        <v>304</v>
      </c>
      <c r="D26" s="96" t="s">
        <v>139</v>
      </c>
      <c r="E26" s="83" t="s">
        <v>282</v>
      </c>
      <c r="F26" s="83"/>
      <c r="G26" s="83"/>
      <c r="H26" s="93">
        <v>3.3600000000000017</v>
      </c>
      <c r="I26" s="96" t="s">
        <v>181</v>
      </c>
      <c r="J26" s="97">
        <v>2.75E-2</v>
      </c>
      <c r="K26" s="94">
        <v>-8.6000000000000191E-3</v>
      </c>
      <c r="L26" s="93">
        <v>212038941.82823908</v>
      </c>
      <c r="M26" s="95">
        <v>118.48</v>
      </c>
      <c r="N26" s="83"/>
      <c r="O26" s="93">
        <v>251223.73777681802</v>
      </c>
      <c r="P26" s="94">
        <v>1.278788207807372E-2</v>
      </c>
      <c r="Q26" s="94">
        <v>5.157987571831308E-2</v>
      </c>
      <c r="R26" s="94">
        <f>O26/'סכום נכסי הקרן'!$C$42</f>
        <v>3.6176020176715306E-3</v>
      </c>
    </row>
    <row r="27" spans="2:48" s="140" customFormat="1">
      <c r="B27" s="86"/>
      <c r="C27" s="83"/>
      <c r="D27" s="83"/>
      <c r="E27" s="83"/>
      <c r="F27" s="83"/>
      <c r="G27" s="83"/>
      <c r="H27" s="83"/>
      <c r="I27" s="83"/>
      <c r="J27" s="83"/>
      <c r="K27" s="94"/>
      <c r="L27" s="93"/>
      <c r="M27" s="95"/>
      <c r="N27" s="83"/>
      <c r="O27" s="83"/>
      <c r="P27" s="83"/>
      <c r="Q27" s="94"/>
      <c r="R27" s="83"/>
    </row>
    <row r="28" spans="2:48" s="144" customFormat="1">
      <c r="B28" s="123" t="s">
        <v>53</v>
      </c>
      <c r="C28" s="124"/>
      <c r="D28" s="124"/>
      <c r="E28" s="124"/>
      <c r="F28" s="124"/>
      <c r="G28" s="124"/>
      <c r="H28" s="125">
        <v>3.9344774204547539</v>
      </c>
      <c r="I28" s="124"/>
      <c r="J28" s="124"/>
      <c r="K28" s="126">
        <v>8.7827883824302729E-3</v>
      </c>
      <c r="L28" s="125"/>
      <c r="M28" s="127"/>
      <c r="N28" s="124"/>
      <c r="O28" s="125">
        <v>2657855.4685875303</v>
      </c>
      <c r="P28" s="124"/>
      <c r="Q28" s="126">
        <v>0.54569626246375313</v>
      </c>
      <c r="R28" s="126">
        <f>O28/'סכום נכסי הקרן'!$C$42</f>
        <v>3.8272909204079213E-2</v>
      </c>
    </row>
    <row r="29" spans="2:48" s="140" customFormat="1">
      <c r="B29" s="84" t="s">
        <v>23</v>
      </c>
      <c r="C29" s="81"/>
      <c r="D29" s="81"/>
      <c r="E29" s="81"/>
      <c r="F29" s="81"/>
      <c r="G29" s="81"/>
      <c r="H29" s="90">
        <v>0.61322269818826791</v>
      </c>
      <c r="I29" s="81"/>
      <c r="J29" s="81"/>
      <c r="K29" s="91">
        <v>2.981938771824733E-3</v>
      </c>
      <c r="L29" s="90"/>
      <c r="M29" s="92"/>
      <c r="N29" s="81"/>
      <c r="O29" s="90">
        <v>967114.26543934189</v>
      </c>
      <c r="P29" s="81"/>
      <c r="Q29" s="91">
        <v>0.19856258034455523</v>
      </c>
      <c r="R29" s="91">
        <f>O29/'סכום נכסי הקרן'!$C$42</f>
        <v>1.3926369175672398E-2</v>
      </c>
    </row>
    <row r="30" spans="2:48" s="140" customFormat="1">
      <c r="B30" s="85" t="s">
        <v>305</v>
      </c>
      <c r="C30" s="83" t="s">
        <v>306</v>
      </c>
      <c r="D30" s="96" t="s">
        <v>139</v>
      </c>
      <c r="E30" s="83" t="s">
        <v>282</v>
      </c>
      <c r="F30" s="83"/>
      <c r="G30" s="83"/>
      <c r="H30" s="93">
        <v>0.50999999999999968</v>
      </c>
      <c r="I30" s="96" t="s">
        <v>181</v>
      </c>
      <c r="J30" s="97">
        <v>0</v>
      </c>
      <c r="K30" s="94">
        <v>2.8000000000001136E-3</v>
      </c>
      <c r="L30" s="93">
        <v>165816459.13269302</v>
      </c>
      <c r="M30" s="95">
        <v>99.86</v>
      </c>
      <c r="N30" s="83"/>
      <c r="O30" s="93">
        <v>165584.316091204</v>
      </c>
      <c r="P30" s="94">
        <v>1.8424051014743668E-2</v>
      </c>
      <c r="Q30" s="94">
        <v>3.3996860808088357E-2</v>
      </c>
      <c r="R30" s="94">
        <f>O30/'סכום נכסי הקרן'!$C$42</f>
        <v>2.3844010971545032E-3</v>
      </c>
    </row>
    <row r="31" spans="2:48" s="140" customFormat="1">
      <c r="B31" s="85" t="s">
        <v>307</v>
      </c>
      <c r="C31" s="83" t="s">
        <v>308</v>
      </c>
      <c r="D31" s="96" t="s">
        <v>139</v>
      </c>
      <c r="E31" s="83" t="s">
        <v>282</v>
      </c>
      <c r="F31" s="83"/>
      <c r="G31" s="83"/>
      <c r="H31" s="93">
        <v>0.60000000000000009</v>
      </c>
      <c r="I31" s="96" t="s">
        <v>181</v>
      </c>
      <c r="J31" s="97">
        <v>0</v>
      </c>
      <c r="K31" s="94">
        <v>2.6999999999983283E-3</v>
      </c>
      <c r="L31" s="93">
        <v>2096538.9354000003</v>
      </c>
      <c r="M31" s="95">
        <v>99.84</v>
      </c>
      <c r="N31" s="83"/>
      <c r="O31" s="93">
        <v>2093.1844731050001</v>
      </c>
      <c r="P31" s="94">
        <v>2.3294877060000004E-4</v>
      </c>
      <c r="Q31" s="94">
        <v>4.297611202416449E-4</v>
      </c>
      <c r="R31" s="94">
        <f>O31/'סכום נכסי הקרן'!$C$42</f>
        <v>3.0141691387421559E-5</v>
      </c>
    </row>
    <row r="32" spans="2:48" s="140" customFormat="1">
      <c r="B32" s="85" t="s">
        <v>309</v>
      </c>
      <c r="C32" s="83" t="s">
        <v>310</v>
      </c>
      <c r="D32" s="96" t="s">
        <v>139</v>
      </c>
      <c r="E32" s="83" t="s">
        <v>282</v>
      </c>
      <c r="F32" s="83"/>
      <c r="G32" s="83"/>
      <c r="H32" s="93">
        <v>0.76999999999999102</v>
      </c>
      <c r="I32" s="96" t="s">
        <v>181</v>
      </c>
      <c r="J32" s="97">
        <v>0</v>
      </c>
      <c r="K32" s="94">
        <v>2.6999999999984046E-3</v>
      </c>
      <c r="L32" s="93">
        <v>9984626.4184360001</v>
      </c>
      <c r="M32" s="95">
        <v>99.79</v>
      </c>
      <c r="N32" s="83"/>
      <c r="O32" s="93">
        <v>9963.6587022169988</v>
      </c>
      <c r="P32" s="94">
        <v>1.1094029353817779E-3</v>
      </c>
      <c r="Q32" s="94">
        <v>2.0456835890906183E-3</v>
      </c>
      <c r="R32" s="94">
        <f>O32/'סכום נכסי הקרן'!$C$42</f>
        <v>1.4347589978361023E-4</v>
      </c>
    </row>
    <row r="33" spans="2:18" s="140" customFormat="1">
      <c r="B33" s="85" t="s">
        <v>311</v>
      </c>
      <c r="C33" s="83" t="s">
        <v>312</v>
      </c>
      <c r="D33" s="96" t="s">
        <v>139</v>
      </c>
      <c r="E33" s="83" t="s">
        <v>282</v>
      </c>
      <c r="F33" s="83"/>
      <c r="G33" s="83"/>
      <c r="H33" s="93">
        <v>0.67999999999996552</v>
      </c>
      <c r="I33" s="96" t="s">
        <v>181</v>
      </c>
      <c r="J33" s="97">
        <v>0</v>
      </c>
      <c r="K33" s="94">
        <v>2.7000000000004733E-3</v>
      </c>
      <c r="L33" s="93">
        <v>15221146.697502</v>
      </c>
      <c r="M33" s="95">
        <v>99.82</v>
      </c>
      <c r="N33" s="83"/>
      <c r="O33" s="93">
        <v>15193.748633564002</v>
      </c>
      <c r="P33" s="94">
        <v>1.6912385219446666E-3</v>
      </c>
      <c r="Q33" s="94">
        <v>3.1194968801504575E-3</v>
      </c>
      <c r="R33" s="94">
        <f>O33/'סכום נכסי הקרן'!$C$42</f>
        <v>2.1878878245814857E-4</v>
      </c>
    </row>
    <row r="34" spans="2:18" s="140" customFormat="1">
      <c r="B34" s="85" t="s">
        <v>313</v>
      </c>
      <c r="C34" s="83" t="s">
        <v>314</v>
      </c>
      <c r="D34" s="96" t="s">
        <v>139</v>
      </c>
      <c r="E34" s="83" t="s">
        <v>282</v>
      </c>
      <c r="F34" s="83"/>
      <c r="G34" s="83"/>
      <c r="H34" s="93">
        <v>0.8500000000000012</v>
      </c>
      <c r="I34" s="96" t="s">
        <v>181</v>
      </c>
      <c r="J34" s="97">
        <v>0</v>
      </c>
      <c r="K34" s="94">
        <v>2.6999999999999481E-3</v>
      </c>
      <c r="L34" s="93">
        <v>199466486.03699997</v>
      </c>
      <c r="M34" s="95">
        <v>99.77</v>
      </c>
      <c r="N34" s="83"/>
      <c r="O34" s="93">
        <v>199007.71311911498</v>
      </c>
      <c r="P34" s="94">
        <v>2.2162942892999998E-2</v>
      </c>
      <c r="Q34" s="94">
        <v>4.0859168805093909E-2</v>
      </c>
      <c r="R34" s="94">
        <f>O34/'סכום נכסי הקרן'!$C$42</f>
        <v>2.86569537927773E-3</v>
      </c>
    </row>
    <row r="35" spans="2:18" s="140" customFormat="1">
      <c r="B35" s="85" t="s">
        <v>315</v>
      </c>
      <c r="C35" s="83" t="s">
        <v>316</v>
      </c>
      <c r="D35" s="96" t="s">
        <v>139</v>
      </c>
      <c r="E35" s="83" t="s">
        <v>282</v>
      </c>
      <c r="F35" s="83"/>
      <c r="G35" s="83"/>
      <c r="H35" s="93">
        <v>0.92999999999999916</v>
      </c>
      <c r="I35" s="96" t="s">
        <v>181</v>
      </c>
      <c r="J35" s="97">
        <v>0</v>
      </c>
      <c r="K35" s="94">
        <v>2.9000000000000193E-3</v>
      </c>
      <c r="L35" s="93">
        <v>206701021.80000001</v>
      </c>
      <c r="M35" s="95">
        <v>99.73</v>
      </c>
      <c r="N35" s="83"/>
      <c r="O35" s="93">
        <v>206142.92904114001</v>
      </c>
      <c r="P35" s="94">
        <v>2.2966780200000002E-2</v>
      </c>
      <c r="Q35" s="94">
        <v>4.2324132083398178E-2</v>
      </c>
      <c r="R35" s="94">
        <f>O35/'סכום נכסי הקרן'!$C$42</f>
        <v>2.968441926019149E-3</v>
      </c>
    </row>
    <row r="36" spans="2:18" s="140" customFormat="1">
      <c r="B36" s="85" t="s">
        <v>317</v>
      </c>
      <c r="C36" s="83" t="s">
        <v>318</v>
      </c>
      <c r="D36" s="96" t="s">
        <v>139</v>
      </c>
      <c r="E36" s="83" t="s">
        <v>282</v>
      </c>
      <c r="F36" s="83"/>
      <c r="G36" s="83"/>
      <c r="H36" s="93">
        <v>1.0000000000004628E-2</v>
      </c>
      <c r="I36" s="96" t="s">
        <v>181</v>
      </c>
      <c r="J36" s="97">
        <v>0</v>
      </c>
      <c r="K36" s="94">
        <v>1.8400000000000801E-2</v>
      </c>
      <c r="L36" s="93">
        <v>12960951.342231</v>
      </c>
      <c r="M36" s="95">
        <v>99.99</v>
      </c>
      <c r="N36" s="83"/>
      <c r="O36" s="93">
        <v>12959.655247094001</v>
      </c>
      <c r="P36" s="94">
        <v>1.1782683038391818E-3</v>
      </c>
      <c r="Q36" s="94">
        <v>2.6608051170353029E-3</v>
      </c>
      <c r="R36" s="94">
        <f>O36/'סכום נכסי הקרן'!$C$42</f>
        <v>1.8661801382743726E-4</v>
      </c>
    </row>
    <row r="37" spans="2:18" s="140" customFormat="1">
      <c r="B37" s="85" t="s">
        <v>319</v>
      </c>
      <c r="C37" s="83" t="s">
        <v>320</v>
      </c>
      <c r="D37" s="96" t="s">
        <v>139</v>
      </c>
      <c r="E37" s="83" t="s">
        <v>282</v>
      </c>
      <c r="F37" s="83"/>
      <c r="G37" s="83"/>
      <c r="H37" s="93">
        <v>9.9999999999962494E-2</v>
      </c>
      <c r="I37" s="96" t="s">
        <v>181</v>
      </c>
      <c r="J37" s="97">
        <v>0</v>
      </c>
      <c r="K37" s="94">
        <v>2.9999999999981235E-3</v>
      </c>
      <c r="L37" s="93">
        <v>13329089.405501999</v>
      </c>
      <c r="M37" s="95">
        <v>99.97</v>
      </c>
      <c r="N37" s="83"/>
      <c r="O37" s="93">
        <v>13325.090679745001</v>
      </c>
      <c r="P37" s="94">
        <v>1.2117354005001817E-3</v>
      </c>
      <c r="Q37" s="94">
        <v>2.7358343096028927E-3</v>
      </c>
      <c r="R37" s="94">
        <f>O37/'סכום נכסי הקרן'!$C$42</f>
        <v>1.9188025524692192E-4</v>
      </c>
    </row>
    <row r="38" spans="2:18" s="140" customFormat="1">
      <c r="B38" s="85" t="s">
        <v>321</v>
      </c>
      <c r="C38" s="83" t="s">
        <v>322</v>
      </c>
      <c r="D38" s="96" t="s">
        <v>139</v>
      </c>
      <c r="E38" s="83" t="s">
        <v>282</v>
      </c>
      <c r="F38" s="83"/>
      <c r="G38" s="83"/>
      <c r="H38" s="93">
        <v>0.17999999999986968</v>
      </c>
      <c r="I38" s="96" t="s">
        <v>181</v>
      </c>
      <c r="J38" s="97">
        <v>0</v>
      </c>
      <c r="K38" s="94">
        <v>2.199999999999442E-3</v>
      </c>
      <c r="L38" s="93">
        <v>5373931.2796259997</v>
      </c>
      <c r="M38" s="95">
        <v>99.96</v>
      </c>
      <c r="N38" s="83"/>
      <c r="O38" s="93">
        <v>5371.7817071150002</v>
      </c>
      <c r="P38" s="94">
        <v>4.8853920723872723E-4</v>
      </c>
      <c r="Q38" s="94">
        <v>1.1029046669349687E-3</v>
      </c>
      <c r="R38" s="94">
        <f>O38/'סכום נכסי הקרן'!$C$42</f>
        <v>7.7353233074710847E-5</v>
      </c>
    </row>
    <row r="39" spans="2:18" s="140" customFormat="1">
      <c r="B39" s="85" t="s">
        <v>323</v>
      </c>
      <c r="C39" s="83" t="s">
        <v>324</v>
      </c>
      <c r="D39" s="96" t="s">
        <v>139</v>
      </c>
      <c r="E39" s="83" t="s">
        <v>282</v>
      </c>
      <c r="F39" s="83"/>
      <c r="G39" s="83"/>
      <c r="H39" s="93">
        <v>0.25000000000000006</v>
      </c>
      <c r="I39" s="96" t="s">
        <v>181</v>
      </c>
      <c r="J39" s="97">
        <v>0</v>
      </c>
      <c r="K39" s="94">
        <v>3.1000000000002497E-3</v>
      </c>
      <c r="L39" s="93">
        <v>32041050.795683004</v>
      </c>
      <c r="M39" s="95">
        <v>99.92</v>
      </c>
      <c r="N39" s="83"/>
      <c r="O39" s="93">
        <v>32015.417955519999</v>
      </c>
      <c r="P39" s="94">
        <v>3.5601167550758893E-3</v>
      </c>
      <c r="Q39" s="94">
        <v>6.5732294799410911E-3</v>
      </c>
      <c r="R39" s="94">
        <f>O39/'סכום נכסי הקרן'!$C$42</f>
        <v>4.6101949448494291E-4</v>
      </c>
    </row>
    <row r="40" spans="2:18" s="140" customFormat="1">
      <c r="B40" s="85" t="s">
        <v>325</v>
      </c>
      <c r="C40" s="83" t="s">
        <v>326</v>
      </c>
      <c r="D40" s="96" t="s">
        <v>139</v>
      </c>
      <c r="E40" s="83" t="s">
        <v>282</v>
      </c>
      <c r="F40" s="83"/>
      <c r="G40" s="83"/>
      <c r="H40" s="93">
        <v>0.34999999999999915</v>
      </c>
      <c r="I40" s="96" t="s">
        <v>181</v>
      </c>
      <c r="J40" s="97">
        <v>0</v>
      </c>
      <c r="K40" s="94">
        <v>2.5999999999999687E-3</v>
      </c>
      <c r="L40" s="93">
        <v>166400145.61207101</v>
      </c>
      <c r="M40" s="95">
        <v>99.91</v>
      </c>
      <c r="N40" s="83"/>
      <c r="O40" s="93">
        <v>166250.38548042896</v>
      </c>
      <c r="P40" s="94">
        <v>1.8488905068007891E-2</v>
      </c>
      <c r="Q40" s="94">
        <v>3.4133614510664496E-2</v>
      </c>
      <c r="R40" s="94">
        <f>O40/'סכום נכסי הקרן'!$C$42</f>
        <v>2.3939924438468691E-3</v>
      </c>
    </row>
    <row r="41" spans="2:18" s="140" customFormat="1">
      <c r="B41" s="85" t="s">
        <v>327</v>
      </c>
      <c r="C41" s="83" t="s">
        <v>328</v>
      </c>
      <c r="D41" s="96" t="s">
        <v>139</v>
      </c>
      <c r="E41" s="83" t="s">
        <v>282</v>
      </c>
      <c r="F41" s="83"/>
      <c r="G41" s="83"/>
      <c r="H41" s="93">
        <v>0.42999999999998256</v>
      </c>
      <c r="I41" s="96" t="s">
        <v>181</v>
      </c>
      <c r="J41" s="97">
        <v>0</v>
      </c>
      <c r="K41" s="94">
        <v>2.799999999999977E-3</v>
      </c>
      <c r="L41" s="93">
        <v>139373632.66711298</v>
      </c>
      <c r="M41" s="95">
        <v>99.88</v>
      </c>
      <c r="N41" s="83"/>
      <c r="O41" s="93">
        <v>139206.38430909402</v>
      </c>
      <c r="P41" s="94">
        <v>1.5485959185234776E-2</v>
      </c>
      <c r="Q41" s="94">
        <v>2.8581088974313336E-2</v>
      </c>
      <c r="R41" s="94">
        <f>O41/'סכום נכסי הקרן'!$C$42</f>
        <v>2.0045609591109537E-3</v>
      </c>
    </row>
    <row r="42" spans="2:18" s="140" customFormat="1">
      <c r="B42" s="86"/>
      <c r="C42" s="83"/>
      <c r="D42" s="83"/>
      <c r="E42" s="83"/>
      <c r="F42" s="83"/>
      <c r="G42" s="83"/>
      <c r="H42" s="83"/>
      <c r="I42" s="83"/>
      <c r="J42" s="83"/>
      <c r="K42" s="94"/>
      <c r="L42" s="93"/>
      <c r="M42" s="95"/>
      <c r="N42" s="83"/>
      <c r="O42" s="83"/>
      <c r="P42" s="83"/>
      <c r="Q42" s="94"/>
      <c r="R42" s="83"/>
    </row>
    <row r="43" spans="2:18" s="140" customFormat="1">
      <c r="B43" s="84" t="s">
        <v>24</v>
      </c>
      <c r="C43" s="81"/>
      <c r="D43" s="81"/>
      <c r="E43" s="81"/>
      <c r="F43" s="81"/>
      <c r="G43" s="81"/>
      <c r="H43" s="90">
        <v>5.8791035042646653</v>
      </c>
      <c r="I43" s="81"/>
      <c r="J43" s="81"/>
      <c r="K43" s="91">
        <v>1.2203497495436583E-2</v>
      </c>
      <c r="L43" s="90"/>
      <c r="M43" s="92"/>
      <c r="N43" s="81"/>
      <c r="O43" s="90">
        <v>1671743.8901537927</v>
      </c>
      <c r="P43" s="81"/>
      <c r="Q43" s="91">
        <v>0.34323325833001234</v>
      </c>
      <c r="R43" s="91">
        <f>O43/'סכום נכסי הקרן'!$C$42</f>
        <v>2.407298021902321E-2</v>
      </c>
    </row>
    <row r="44" spans="2:18" s="140" customFormat="1">
      <c r="B44" s="85" t="s">
        <v>329</v>
      </c>
      <c r="C44" s="83" t="s">
        <v>330</v>
      </c>
      <c r="D44" s="96" t="s">
        <v>139</v>
      </c>
      <c r="E44" s="83" t="s">
        <v>282</v>
      </c>
      <c r="F44" s="83"/>
      <c r="G44" s="83"/>
      <c r="H44" s="93">
        <v>6.3499999999999819</v>
      </c>
      <c r="I44" s="96" t="s">
        <v>181</v>
      </c>
      <c r="J44" s="97">
        <v>6.25E-2</v>
      </c>
      <c r="K44" s="94">
        <v>1.5199999999999596E-2</v>
      </c>
      <c r="L44" s="93">
        <v>51439842.00397598</v>
      </c>
      <c r="M44" s="95">
        <v>136.28</v>
      </c>
      <c r="N44" s="83"/>
      <c r="O44" s="93">
        <v>70102.216545392002</v>
      </c>
      <c r="P44" s="94">
        <v>3.0325820367295237E-3</v>
      </c>
      <c r="Q44" s="94">
        <v>1.4393001429673214E-2</v>
      </c>
      <c r="R44" s="94">
        <f>O44/'סכום נכסי הקרן'!$C$42</f>
        <v>1.0094663914408891E-3</v>
      </c>
    </row>
    <row r="45" spans="2:18" s="140" customFormat="1">
      <c r="B45" s="85" t="s">
        <v>331</v>
      </c>
      <c r="C45" s="83" t="s">
        <v>332</v>
      </c>
      <c r="D45" s="96" t="s">
        <v>139</v>
      </c>
      <c r="E45" s="83" t="s">
        <v>282</v>
      </c>
      <c r="F45" s="83"/>
      <c r="G45" s="83"/>
      <c r="H45" s="93">
        <v>4.6800000000000326</v>
      </c>
      <c r="I45" s="96" t="s">
        <v>181</v>
      </c>
      <c r="J45" s="97">
        <v>3.7499999999999999E-2</v>
      </c>
      <c r="K45" s="94">
        <v>1.1099999999999888E-2</v>
      </c>
      <c r="L45" s="93">
        <v>53778880.369532011</v>
      </c>
      <c r="M45" s="95">
        <v>112.79</v>
      </c>
      <c r="N45" s="83"/>
      <c r="O45" s="93">
        <v>60657.199168497013</v>
      </c>
      <c r="P45" s="94">
        <v>3.3141632321326961E-3</v>
      </c>
      <c r="Q45" s="94">
        <v>1.2453802424162257E-2</v>
      </c>
      <c r="R45" s="94">
        <f>O45/'סכום נכסי הקרן'!$C$42</f>
        <v>8.7345888585257405E-4</v>
      </c>
    </row>
    <row r="46" spans="2:18" s="140" customFormat="1">
      <c r="B46" s="85" t="s">
        <v>333</v>
      </c>
      <c r="C46" s="83" t="s">
        <v>334</v>
      </c>
      <c r="D46" s="96" t="s">
        <v>139</v>
      </c>
      <c r="E46" s="83" t="s">
        <v>282</v>
      </c>
      <c r="F46" s="83"/>
      <c r="G46" s="83"/>
      <c r="H46" s="93">
        <v>18.40999999999994</v>
      </c>
      <c r="I46" s="96" t="s">
        <v>181</v>
      </c>
      <c r="J46" s="97">
        <v>3.7499999999999999E-2</v>
      </c>
      <c r="K46" s="94">
        <v>3.1000000000000135E-2</v>
      </c>
      <c r="L46" s="93">
        <v>133597090.731444</v>
      </c>
      <c r="M46" s="95">
        <v>112.1</v>
      </c>
      <c r="N46" s="83"/>
      <c r="O46" s="93">
        <v>149762.33870994902</v>
      </c>
      <c r="P46" s="94">
        <v>1.2657171503145177E-2</v>
      </c>
      <c r="Q46" s="94">
        <v>3.0748379457699031E-2</v>
      </c>
      <c r="R46" s="94">
        <f>O46/'סכום נכסי הקרן'!$C$42</f>
        <v>2.1565658702587471E-3</v>
      </c>
    </row>
    <row r="47" spans="2:18" s="140" customFormat="1">
      <c r="B47" s="85" t="s">
        <v>335</v>
      </c>
      <c r="C47" s="83" t="s">
        <v>336</v>
      </c>
      <c r="D47" s="96" t="s">
        <v>139</v>
      </c>
      <c r="E47" s="83" t="s">
        <v>282</v>
      </c>
      <c r="F47" s="83"/>
      <c r="G47" s="83"/>
      <c r="H47" s="93">
        <v>0.1599999999999909</v>
      </c>
      <c r="I47" s="96" t="s">
        <v>181</v>
      </c>
      <c r="J47" s="97">
        <v>2.2499999999999999E-2</v>
      </c>
      <c r="K47" s="94">
        <v>2.399999999999181E-3</v>
      </c>
      <c r="L47" s="93">
        <v>21533556.608271994</v>
      </c>
      <c r="M47" s="95">
        <v>102.21</v>
      </c>
      <c r="N47" s="83"/>
      <c r="O47" s="93">
        <v>22009.448769945007</v>
      </c>
      <c r="P47" s="94">
        <v>1.4458115463934799E-3</v>
      </c>
      <c r="Q47" s="94">
        <v>4.5188589351809983E-3</v>
      </c>
      <c r="R47" s="94">
        <f>O47/'סכום נכסי הקרן'!$C$42</f>
        <v>3.1693432707670833E-4</v>
      </c>
    </row>
    <row r="48" spans="2:18" s="140" customFormat="1">
      <c r="B48" s="85" t="s">
        <v>337</v>
      </c>
      <c r="C48" s="83" t="s">
        <v>338</v>
      </c>
      <c r="D48" s="96" t="s">
        <v>139</v>
      </c>
      <c r="E48" s="83" t="s">
        <v>282</v>
      </c>
      <c r="F48" s="83"/>
      <c r="G48" s="83"/>
      <c r="H48" s="93">
        <v>0.66000000000000125</v>
      </c>
      <c r="I48" s="96" t="s">
        <v>181</v>
      </c>
      <c r="J48" s="97">
        <v>0</v>
      </c>
      <c r="K48" s="94">
        <v>3.1999999999998514E-3</v>
      </c>
      <c r="L48" s="93">
        <v>59471870.930742987</v>
      </c>
      <c r="M48" s="95">
        <v>99.79</v>
      </c>
      <c r="N48" s="83"/>
      <c r="O48" s="93">
        <v>59346.979998058996</v>
      </c>
      <c r="P48" s="94">
        <v>5.1832984796376935E-2</v>
      </c>
      <c r="Q48" s="94">
        <v>1.2184795432334989E-2</v>
      </c>
      <c r="R48" s="94">
        <f>O48/'סכום נכסי הקרן'!$C$42</f>
        <v>8.5459183309508633E-4</v>
      </c>
    </row>
    <row r="49" spans="2:18" s="140" customFormat="1">
      <c r="B49" s="85" t="s">
        <v>339</v>
      </c>
      <c r="C49" s="83" t="s">
        <v>340</v>
      </c>
      <c r="D49" s="96" t="s">
        <v>139</v>
      </c>
      <c r="E49" s="83" t="s">
        <v>282</v>
      </c>
      <c r="F49" s="83"/>
      <c r="G49" s="83"/>
      <c r="H49" s="93">
        <v>3.5999999999999006</v>
      </c>
      <c r="I49" s="96" t="s">
        <v>181</v>
      </c>
      <c r="J49" s="97">
        <v>1.2500000000000001E-2</v>
      </c>
      <c r="K49" s="94">
        <v>8.6999999999996334E-3</v>
      </c>
      <c r="L49" s="93">
        <v>54574197.527284011</v>
      </c>
      <c r="M49" s="95">
        <v>101.77</v>
      </c>
      <c r="N49" s="83"/>
      <c r="O49" s="93">
        <v>55540.16276786902</v>
      </c>
      <c r="P49" s="94">
        <v>4.697293445071569E-3</v>
      </c>
      <c r="Q49" s="94">
        <v>1.1403200662059063E-2</v>
      </c>
      <c r="R49" s="94">
        <f>O49/'סכום נכסי הקרן'!$C$42</f>
        <v>7.9977396510732331E-4</v>
      </c>
    </row>
    <row r="50" spans="2:18" s="140" customFormat="1">
      <c r="B50" s="85" t="s">
        <v>341</v>
      </c>
      <c r="C50" s="83" t="s">
        <v>342</v>
      </c>
      <c r="D50" s="96" t="s">
        <v>139</v>
      </c>
      <c r="E50" s="83" t="s">
        <v>282</v>
      </c>
      <c r="F50" s="83"/>
      <c r="G50" s="83"/>
      <c r="H50" s="93">
        <v>4.5200000000005174</v>
      </c>
      <c r="I50" s="96" t="s">
        <v>181</v>
      </c>
      <c r="J50" s="97">
        <v>1.4999999999999999E-2</v>
      </c>
      <c r="K50" s="94">
        <v>1.0800000000001244E-2</v>
      </c>
      <c r="L50" s="93">
        <v>10045413.870739</v>
      </c>
      <c r="M50" s="95">
        <v>102.39</v>
      </c>
      <c r="N50" s="83"/>
      <c r="O50" s="93">
        <v>10285.499290659</v>
      </c>
      <c r="P50" s="94">
        <v>1.4057175813164671E-3</v>
      </c>
      <c r="Q50" s="94">
        <v>2.1117621280847903E-3</v>
      </c>
      <c r="R50" s="94">
        <f>O50/'סכום נכסי הקרן'!$C$42</f>
        <v>1.4811037888347423E-4</v>
      </c>
    </row>
    <row r="51" spans="2:18" s="140" customFormat="1">
      <c r="B51" s="85" t="s">
        <v>343</v>
      </c>
      <c r="C51" s="83" t="s">
        <v>344</v>
      </c>
      <c r="D51" s="96" t="s">
        <v>139</v>
      </c>
      <c r="E51" s="83" t="s">
        <v>282</v>
      </c>
      <c r="F51" s="83"/>
      <c r="G51" s="83"/>
      <c r="H51" s="93">
        <v>1.8300000000000201</v>
      </c>
      <c r="I51" s="96" t="s">
        <v>181</v>
      </c>
      <c r="J51" s="97">
        <v>5.0000000000000001E-3</v>
      </c>
      <c r="K51" s="94">
        <v>4.8000000000001227E-3</v>
      </c>
      <c r="L51" s="93">
        <v>152447442.85431302</v>
      </c>
      <c r="M51" s="95">
        <v>100.12</v>
      </c>
      <c r="N51" s="83"/>
      <c r="O51" s="93">
        <v>152630.38271389398</v>
      </c>
      <c r="P51" s="94">
        <v>1.0927703612934533E-2</v>
      </c>
      <c r="Q51" s="94">
        <v>3.1337230473877903E-2</v>
      </c>
      <c r="R51" s="94">
        <f>O51/'סכום נכסי הקרן'!$C$42</f>
        <v>2.1978654778008469E-3</v>
      </c>
    </row>
    <row r="52" spans="2:18" s="140" customFormat="1">
      <c r="B52" s="85" t="s">
        <v>345</v>
      </c>
      <c r="C52" s="83" t="s">
        <v>346</v>
      </c>
      <c r="D52" s="96" t="s">
        <v>139</v>
      </c>
      <c r="E52" s="83" t="s">
        <v>282</v>
      </c>
      <c r="F52" s="83"/>
      <c r="G52" s="83"/>
      <c r="H52" s="93">
        <v>2.6999999999999851</v>
      </c>
      <c r="I52" s="96" t="s">
        <v>181</v>
      </c>
      <c r="J52" s="97">
        <v>5.5E-2</v>
      </c>
      <c r="K52" s="94">
        <v>6.7999999999999996E-3</v>
      </c>
      <c r="L52" s="93">
        <v>120810395.12276497</v>
      </c>
      <c r="M52" s="95">
        <v>114.42</v>
      </c>
      <c r="N52" s="83"/>
      <c r="O52" s="93">
        <v>138231.25542470001</v>
      </c>
      <c r="P52" s="94">
        <v>6.7276465960309307E-3</v>
      </c>
      <c r="Q52" s="94">
        <v>2.8380880876497899E-2</v>
      </c>
      <c r="R52" s="94">
        <f>O52/'סכום נכסי הקרן'!$C$42</f>
        <v>1.9905191800542012E-3</v>
      </c>
    </row>
    <row r="53" spans="2:18" s="140" customFormat="1">
      <c r="B53" s="85" t="s">
        <v>347</v>
      </c>
      <c r="C53" s="83" t="s">
        <v>348</v>
      </c>
      <c r="D53" s="96" t="s">
        <v>139</v>
      </c>
      <c r="E53" s="83" t="s">
        <v>282</v>
      </c>
      <c r="F53" s="83"/>
      <c r="G53" s="83"/>
      <c r="H53" s="93">
        <v>15.09999999999989</v>
      </c>
      <c r="I53" s="96" t="s">
        <v>181</v>
      </c>
      <c r="J53" s="97">
        <v>5.5E-2</v>
      </c>
      <c r="K53" s="94">
        <v>2.7699999999999659E-2</v>
      </c>
      <c r="L53" s="93">
        <v>107495673.98928504</v>
      </c>
      <c r="M53" s="95">
        <v>146.6</v>
      </c>
      <c r="N53" s="83"/>
      <c r="O53" s="93">
        <v>157588.65762258603</v>
      </c>
      <c r="P53" s="94">
        <v>5.8793411104167762E-3</v>
      </c>
      <c r="Q53" s="94">
        <v>3.2355236199892404E-2</v>
      </c>
      <c r="R53" s="94">
        <f>O53/'סכום נכסי הקרן'!$C$42</f>
        <v>2.2692642455788719E-3</v>
      </c>
    </row>
    <row r="54" spans="2:18" s="140" customFormat="1">
      <c r="B54" s="85" t="s">
        <v>349</v>
      </c>
      <c r="C54" s="83" t="s">
        <v>350</v>
      </c>
      <c r="D54" s="96" t="s">
        <v>139</v>
      </c>
      <c r="E54" s="83" t="s">
        <v>282</v>
      </c>
      <c r="F54" s="83"/>
      <c r="G54" s="83"/>
      <c r="H54" s="93">
        <v>3.780000000000185</v>
      </c>
      <c r="I54" s="96" t="s">
        <v>181</v>
      </c>
      <c r="J54" s="97">
        <v>4.2500000000000003E-2</v>
      </c>
      <c r="K54" s="94">
        <v>9.4000000000008296E-3</v>
      </c>
      <c r="L54" s="93">
        <v>32352214.385665007</v>
      </c>
      <c r="M54" s="95">
        <v>112.96</v>
      </c>
      <c r="N54" s="83"/>
      <c r="O54" s="93">
        <v>36545.061370666997</v>
      </c>
      <c r="P54" s="94">
        <v>1.805769146685292E-3</v>
      </c>
      <c r="Q54" s="94">
        <v>7.5032309458420449E-3</v>
      </c>
      <c r="R54" s="94">
        <f>O54/'סכום נכסי הקרן'!$C$42</f>
        <v>5.2624600254894496E-4</v>
      </c>
    </row>
    <row r="55" spans="2:18" s="140" customFormat="1">
      <c r="B55" s="85" t="s">
        <v>351</v>
      </c>
      <c r="C55" s="83" t="s">
        <v>352</v>
      </c>
      <c r="D55" s="96" t="s">
        <v>139</v>
      </c>
      <c r="E55" s="83" t="s">
        <v>282</v>
      </c>
      <c r="F55" s="83"/>
      <c r="G55" s="83"/>
      <c r="H55" s="93">
        <v>7.4799999999999942</v>
      </c>
      <c r="I55" s="96" t="s">
        <v>181</v>
      </c>
      <c r="J55" s="97">
        <v>0.02</v>
      </c>
      <c r="K55" s="94">
        <v>1.6199999999999947E-2</v>
      </c>
      <c r="L55" s="93">
        <v>136437920.346441</v>
      </c>
      <c r="M55" s="95">
        <v>102.81</v>
      </c>
      <c r="N55" s="83"/>
      <c r="O55" s="93">
        <v>140271.825908598</v>
      </c>
      <c r="P55" s="94">
        <v>9.5650118341373148E-3</v>
      </c>
      <c r="Q55" s="94">
        <v>2.8799839581934487E-2</v>
      </c>
      <c r="R55" s="94">
        <f>O55/'סכום נכסי הקרן'!$C$42</f>
        <v>2.0199032341450943E-3</v>
      </c>
    </row>
    <row r="56" spans="2:18" s="140" customFormat="1">
      <c r="B56" s="85" t="s">
        <v>353</v>
      </c>
      <c r="C56" s="83" t="s">
        <v>354</v>
      </c>
      <c r="D56" s="96" t="s">
        <v>139</v>
      </c>
      <c r="E56" s="83" t="s">
        <v>282</v>
      </c>
      <c r="F56" s="83"/>
      <c r="G56" s="83"/>
      <c r="H56" s="93">
        <v>2.0500000000000194</v>
      </c>
      <c r="I56" s="96" t="s">
        <v>181</v>
      </c>
      <c r="J56" s="97">
        <v>0.01</v>
      </c>
      <c r="K56" s="94">
        <v>5.1000000000000281E-3</v>
      </c>
      <c r="L56" s="93">
        <v>101130243.843704</v>
      </c>
      <c r="M56" s="95">
        <v>101.93</v>
      </c>
      <c r="N56" s="83"/>
      <c r="O56" s="93">
        <v>103082.062043621</v>
      </c>
      <c r="P56" s="94">
        <v>6.9440401419692639E-3</v>
      </c>
      <c r="Q56" s="94">
        <v>2.1164241866829029E-2</v>
      </c>
      <c r="R56" s="94">
        <f>O56/'סכום נכסי הקרן'!$C$42</f>
        <v>1.484373566506007E-3</v>
      </c>
    </row>
    <row r="57" spans="2:18" s="140" customFormat="1">
      <c r="B57" s="85" t="s">
        <v>355</v>
      </c>
      <c r="C57" s="83" t="s">
        <v>356</v>
      </c>
      <c r="D57" s="96" t="s">
        <v>139</v>
      </c>
      <c r="E57" s="83" t="s">
        <v>282</v>
      </c>
      <c r="F57" s="83"/>
      <c r="G57" s="83"/>
      <c r="H57" s="93">
        <v>0.41000000000000225</v>
      </c>
      <c r="I57" s="96" t="s">
        <v>181</v>
      </c>
      <c r="J57" s="97">
        <v>0</v>
      </c>
      <c r="K57" s="94">
        <v>2.8999999999999794E-3</v>
      </c>
      <c r="L57" s="93">
        <v>92636630.099999994</v>
      </c>
      <c r="M57" s="95">
        <v>99.88</v>
      </c>
      <c r="N57" s="83"/>
      <c r="O57" s="93">
        <v>92525.466143879981</v>
      </c>
      <c r="P57" s="94">
        <v>4.2382796872233452E-2</v>
      </c>
      <c r="Q57" s="94">
        <v>1.8996819674421302E-2</v>
      </c>
      <c r="R57" s="94">
        <f>O57/'סכום נכסי הקרן'!$C$42</f>
        <v>1.3323594178248305E-3</v>
      </c>
    </row>
    <row r="58" spans="2:18" s="140" customFormat="1">
      <c r="B58" s="85" t="s">
        <v>357</v>
      </c>
      <c r="C58" s="83" t="s">
        <v>358</v>
      </c>
      <c r="D58" s="96" t="s">
        <v>139</v>
      </c>
      <c r="E58" s="83" t="s">
        <v>282</v>
      </c>
      <c r="F58" s="83"/>
      <c r="G58" s="83"/>
      <c r="H58" s="93">
        <v>6.079999999999866</v>
      </c>
      <c r="I58" s="96" t="s">
        <v>181</v>
      </c>
      <c r="J58" s="97">
        <v>1.7500000000000002E-2</v>
      </c>
      <c r="K58" s="94">
        <v>1.3999999999999693E-2</v>
      </c>
      <c r="L58" s="93">
        <v>92762039.542408988</v>
      </c>
      <c r="M58" s="95">
        <v>103.15</v>
      </c>
      <c r="N58" s="83"/>
      <c r="O58" s="93">
        <v>95684.046456274984</v>
      </c>
      <c r="P58" s="94">
        <v>5.0454553957722985E-3</v>
      </c>
      <c r="Q58" s="94">
        <v>1.9645322007048716E-2</v>
      </c>
      <c r="R58" s="94">
        <f>O58/'סכום נכסי הקרן'!$C$42</f>
        <v>1.3778427253029191E-3</v>
      </c>
    </row>
    <row r="59" spans="2:18" s="140" customFormat="1">
      <c r="B59" s="85" t="s">
        <v>359</v>
      </c>
      <c r="C59" s="83" t="s">
        <v>360</v>
      </c>
      <c r="D59" s="96" t="s">
        <v>139</v>
      </c>
      <c r="E59" s="83" t="s">
        <v>282</v>
      </c>
      <c r="F59" s="83"/>
      <c r="G59" s="83"/>
      <c r="H59" s="93">
        <v>8.58999999999984</v>
      </c>
      <c r="I59" s="96" t="s">
        <v>181</v>
      </c>
      <c r="J59" s="97">
        <v>2.2499999999999999E-2</v>
      </c>
      <c r="K59" s="94">
        <v>1.8299999999999594E-2</v>
      </c>
      <c r="L59" s="93">
        <v>89603657.142808005</v>
      </c>
      <c r="M59" s="95">
        <v>104.76</v>
      </c>
      <c r="N59" s="83"/>
      <c r="O59" s="93">
        <v>93868.789256254007</v>
      </c>
      <c r="P59" s="94">
        <v>9.6738812027650205E-3</v>
      </c>
      <c r="Q59" s="94">
        <v>1.9272623385483606E-2</v>
      </c>
      <c r="R59" s="94">
        <f>O59/'סכום נכסי הקרן'!$C$42</f>
        <v>1.3517031647363037E-3</v>
      </c>
    </row>
    <row r="60" spans="2:18" s="140" customFormat="1">
      <c r="B60" s="85" t="s">
        <v>361</v>
      </c>
      <c r="C60" s="83" t="s">
        <v>362</v>
      </c>
      <c r="D60" s="96" t="s">
        <v>139</v>
      </c>
      <c r="E60" s="83" t="s">
        <v>282</v>
      </c>
      <c r="F60" s="83"/>
      <c r="G60" s="83"/>
      <c r="H60" s="93">
        <v>0.84000000000001585</v>
      </c>
      <c r="I60" s="96" t="s">
        <v>181</v>
      </c>
      <c r="J60" s="97">
        <v>0.05</v>
      </c>
      <c r="K60" s="94">
        <v>2.9000000000000458E-3</v>
      </c>
      <c r="L60" s="93">
        <v>223019092.87983</v>
      </c>
      <c r="M60" s="95">
        <v>104.75</v>
      </c>
      <c r="N60" s="83"/>
      <c r="O60" s="93">
        <v>233612.49796294796</v>
      </c>
      <c r="P60" s="94">
        <v>1.204911364906314E-2</v>
      </c>
      <c r="Q60" s="94">
        <v>4.7964032848990694E-2</v>
      </c>
      <c r="R60" s="94">
        <f>O60/'סכום נכסי הקרן'!$C$42</f>
        <v>3.3640015528103935E-3</v>
      </c>
    </row>
    <row r="61" spans="2:18" s="140" customFormat="1">
      <c r="B61" s="86"/>
      <c r="C61" s="83"/>
      <c r="D61" s="83"/>
      <c r="E61" s="83"/>
      <c r="F61" s="83"/>
      <c r="G61" s="83"/>
      <c r="H61" s="83"/>
      <c r="I61" s="83"/>
      <c r="J61" s="83"/>
      <c r="K61" s="94"/>
      <c r="L61" s="93"/>
      <c r="M61" s="95"/>
      <c r="N61" s="83"/>
      <c r="O61" s="83"/>
      <c r="P61" s="83"/>
      <c r="Q61" s="94"/>
      <c r="R61" s="83"/>
    </row>
    <row r="62" spans="2:18" s="140" customFormat="1">
      <c r="B62" s="84" t="s">
        <v>25</v>
      </c>
      <c r="C62" s="81"/>
      <c r="D62" s="81"/>
      <c r="E62" s="81"/>
      <c r="F62" s="81"/>
      <c r="G62" s="81"/>
      <c r="H62" s="90">
        <v>1.8876641057143901</v>
      </c>
      <c r="I62" s="81"/>
      <c r="J62" s="81"/>
      <c r="K62" s="91">
        <v>3.073288854321966E-3</v>
      </c>
      <c r="L62" s="90"/>
      <c r="M62" s="92"/>
      <c r="N62" s="81"/>
      <c r="O62" s="90">
        <v>18997.312994395001</v>
      </c>
      <c r="P62" s="81"/>
      <c r="Q62" s="91">
        <v>3.9004237891854493E-3</v>
      </c>
      <c r="R62" s="91">
        <f>O62/'סכום נכסי הקרן'!$C$42</f>
        <v>2.7355980938359637E-4</v>
      </c>
    </row>
    <row r="63" spans="2:18" s="140" customFormat="1">
      <c r="B63" s="85" t="s">
        <v>363</v>
      </c>
      <c r="C63" s="83" t="s">
        <v>364</v>
      </c>
      <c r="D63" s="96" t="s">
        <v>139</v>
      </c>
      <c r="E63" s="83" t="s">
        <v>282</v>
      </c>
      <c r="F63" s="83"/>
      <c r="G63" s="83"/>
      <c r="H63" s="93">
        <v>2.6599999999999997</v>
      </c>
      <c r="I63" s="96" t="s">
        <v>181</v>
      </c>
      <c r="J63" s="97">
        <v>2.8999999999999998E-3</v>
      </c>
      <c r="K63" s="94">
        <v>3.3E-3</v>
      </c>
      <c r="L63" s="93">
        <v>7038971</v>
      </c>
      <c r="M63" s="95">
        <v>99.92</v>
      </c>
      <c r="N63" s="83"/>
      <c r="O63" s="93">
        <v>7033.3398299999999</v>
      </c>
      <c r="P63" s="94">
        <v>5.0211332153702573E-4</v>
      </c>
      <c r="Q63" s="94">
        <v>1.4440466395669444E-3</v>
      </c>
      <c r="R63" s="94">
        <f>O63/'סכום נכסי הקרן'!$C$42</f>
        <v>1.0127953904810264E-4</v>
      </c>
    </row>
    <row r="64" spans="2:18" s="140" customFormat="1">
      <c r="B64" s="85" t="s">
        <v>365</v>
      </c>
      <c r="C64" s="83" t="s">
        <v>366</v>
      </c>
      <c r="D64" s="96" t="s">
        <v>139</v>
      </c>
      <c r="E64" s="83" t="s">
        <v>282</v>
      </c>
      <c r="F64" s="83"/>
      <c r="G64" s="83"/>
      <c r="H64" s="93">
        <v>1.1699999999998996</v>
      </c>
      <c r="I64" s="96" t="s">
        <v>181</v>
      </c>
      <c r="J64" s="97">
        <v>2.8999999999999998E-3</v>
      </c>
      <c r="K64" s="94">
        <v>2.8999999999995201E-3</v>
      </c>
      <c r="L64" s="93">
        <v>11429813.104654003</v>
      </c>
      <c r="M64" s="95">
        <v>100.02</v>
      </c>
      <c r="N64" s="83"/>
      <c r="O64" s="93">
        <v>11432.099084394998</v>
      </c>
      <c r="P64" s="94">
        <v>6.2038388469650688E-4</v>
      </c>
      <c r="Q64" s="94">
        <v>2.347175689649129E-3</v>
      </c>
      <c r="R64" s="94">
        <f>O64/'סכום נכסי הקרן'!$C$42</f>
        <v>1.646213255160972E-4</v>
      </c>
    </row>
    <row r="65" spans="2:18" s="140" customFormat="1">
      <c r="B65" s="85" t="s">
        <v>367</v>
      </c>
      <c r="C65" s="83" t="s">
        <v>368</v>
      </c>
      <c r="D65" s="96" t="s">
        <v>139</v>
      </c>
      <c r="E65" s="83" t="s">
        <v>282</v>
      </c>
      <c r="F65" s="83"/>
      <c r="G65" s="83"/>
      <c r="H65" s="93">
        <v>7.1000000000000014</v>
      </c>
      <c r="I65" s="96" t="s">
        <v>181</v>
      </c>
      <c r="J65" s="97">
        <v>2.8999999999999998E-3</v>
      </c>
      <c r="K65" s="94">
        <v>3.8E-3</v>
      </c>
      <c r="L65" s="93">
        <v>535300</v>
      </c>
      <c r="M65" s="95">
        <v>99.36</v>
      </c>
      <c r="N65" s="83"/>
      <c r="O65" s="93">
        <v>531.87407999999994</v>
      </c>
      <c r="P65" s="94">
        <v>6.8764526393798377E-5</v>
      </c>
      <c r="Q65" s="94">
        <v>1.092014599693756E-4</v>
      </c>
      <c r="R65" s="94">
        <f>O65/'סכום נכסי הקרן'!$C$42</f>
        <v>7.6589448193965144E-6</v>
      </c>
    </row>
    <row r="66" spans="2:18" s="140" customFormat="1">
      <c r="B66" s="145"/>
    </row>
    <row r="67" spans="2:18" s="140" customFormat="1">
      <c r="B67" s="145"/>
    </row>
    <row r="68" spans="2:18" s="140" customFormat="1">
      <c r="B68" s="145"/>
    </row>
    <row r="69" spans="2:18" s="140" customFormat="1">
      <c r="B69" s="146" t="s">
        <v>131</v>
      </c>
      <c r="C69" s="144"/>
      <c r="D69" s="144"/>
    </row>
    <row r="70" spans="2:18" s="140" customFormat="1">
      <c r="B70" s="146" t="s">
        <v>257</v>
      </c>
      <c r="C70" s="144"/>
      <c r="D70" s="144"/>
    </row>
    <row r="71" spans="2:18" s="140" customFormat="1">
      <c r="B71" s="212" t="s">
        <v>265</v>
      </c>
      <c r="C71" s="212"/>
      <c r="D71" s="212"/>
    </row>
    <row r="72" spans="2:18" s="140" customFormat="1">
      <c r="B72" s="145"/>
    </row>
    <row r="73" spans="2:18" s="140" customFormat="1">
      <c r="B73" s="145"/>
    </row>
    <row r="74" spans="2:18" s="140" customFormat="1">
      <c r="B74" s="145"/>
    </row>
    <row r="75" spans="2:18" s="140" customFormat="1">
      <c r="B75" s="145"/>
    </row>
    <row r="76" spans="2:18" s="140" customFormat="1">
      <c r="B76" s="145"/>
    </row>
    <row r="77" spans="2:18" s="140" customFormat="1">
      <c r="B77" s="145"/>
    </row>
    <row r="78" spans="2:18" s="140" customFormat="1">
      <c r="B78" s="145"/>
    </row>
    <row r="79" spans="2:18" s="140" customFormat="1">
      <c r="B79" s="145"/>
    </row>
    <row r="80" spans="2:18" s="140" customFormat="1">
      <c r="B80" s="145"/>
    </row>
    <row r="81" spans="2:4" s="140" customFormat="1">
      <c r="B81" s="145"/>
    </row>
    <row r="82" spans="2:4" s="140" customFormat="1">
      <c r="B82" s="145"/>
    </row>
    <row r="83" spans="2:4" s="140" customFormat="1">
      <c r="B83" s="145"/>
    </row>
    <row r="84" spans="2:4" s="140" customFormat="1">
      <c r="B84" s="145"/>
    </row>
    <row r="85" spans="2:4" s="140" customFormat="1">
      <c r="B85" s="145"/>
    </row>
    <row r="86" spans="2:4" s="140" customFormat="1">
      <c r="B86" s="145"/>
    </row>
    <row r="87" spans="2:4" s="140" customFormat="1">
      <c r="B87" s="145"/>
    </row>
    <row r="88" spans="2:4" s="140" customFormat="1">
      <c r="B88" s="145"/>
    </row>
    <row r="89" spans="2:4" s="140" customFormat="1">
      <c r="B89" s="145"/>
    </row>
    <row r="90" spans="2:4" s="140" customFormat="1">
      <c r="B90" s="145"/>
    </row>
    <row r="91" spans="2:4" s="140" customFormat="1">
      <c r="B91" s="145"/>
    </row>
    <row r="92" spans="2:4" s="140" customFormat="1">
      <c r="B92" s="145"/>
    </row>
    <row r="93" spans="2:4">
      <c r="C93" s="1"/>
      <c r="D93" s="1"/>
    </row>
    <row r="94" spans="2:4">
      <c r="C94" s="1"/>
      <c r="D94" s="1"/>
    </row>
    <row r="95" spans="2:4">
      <c r="C95" s="1"/>
      <c r="D95" s="1"/>
    </row>
    <row r="96" spans="2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71:D71"/>
  </mergeCells>
  <phoneticPr fontId="5" type="noConversion"/>
  <dataValidations count="1">
    <dataValidation allowBlank="1" showInputMessage="1" showErrorMessage="1" sqref="N10:Q10 N9 N1:N7 N32:N1048576 C5:C29 O1:Q9 O11:Q1048576 B72:B1048576 J1:M1048576 E1:I30 B69:B71 D1:D29 R1:AF1048576 AJ1:XFD1048576 AG1:AI27 AG31:AI1048576 C69:D70 A1:A1048576 B1:B68 E32:I1048576 C32:D68 C72:D1048576"/>
  </dataValidations>
  <pageMargins left="0" right="0" top="0.5" bottom="0.5" header="0" footer="0.25"/>
  <pageSetup paperSize="9" scale="39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6" t="s">
        <v>196</v>
      </c>
      <c r="C1" s="77" t="s" vm="1">
        <v>276</v>
      </c>
    </row>
    <row r="2" spans="2:67">
      <c r="B2" s="56" t="s">
        <v>195</v>
      </c>
      <c r="C2" s="77" t="s">
        <v>277</v>
      </c>
    </row>
    <row r="3" spans="2:67">
      <c r="B3" s="56" t="s">
        <v>197</v>
      </c>
      <c r="C3" s="77" t="s">
        <v>278</v>
      </c>
    </row>
    <row r="4" spans="2:67">
      <c r="B4" s="56" t="s">
        <v>198</v>
      </c>
      <c r="C4" s="77" t="s">
        <v>279</v>
      </c>
    </row>
    <row r="6" spans="2:67" ht="26.25" customHeight="1">
      <c r="B6" s="209" t="s">
        <v>226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4"/>
      <c r="BO6" s="3"/>
    </row>
    <row r="7" spans="2:67" ht="26.25" customHeight="1">
      <c r="B7" s="209" t="s">
        <v>106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4"/>
      <c r="AZ7" s="43"/>
      <c r="BJ7" s="3"/>
      <c r="BO7" s="3"/>
    </row>
    <row r="8" spans="2:67" s="3" customFormat="1" ht="78.75">
      <c r="B8" s="37" t="s">
        <v>134</v>
      </c>
      <c r="C8" s="13" t="s">
        <v>52</v>
      </c>
      <c r="D8" s="13" t="s">
        <v>138</v>
      </c>
      <c r="E8" s="13" t="s">
        <v>244</v>
      </c>
      <c r="F8" s="13" t="s">
        <v>136</v>
      </c>
      <c r="G8" s="13" t="s">
        <v>75</v>
      </c>
      <c r="H8" s="13" t="s">
        <v>15</v>
      </c>
      <c r="I8" s="13" t="s">
        <v>76</v>
      </c>
      <c r="J8" s="13" t="s">
        <v>121</v>
      </c>
      <c r="K8" s="13" t="s">
        <v>18</v>
      </c>
      <c r="L8" s="13" t="s">
        <v>120</v>
      </c>
      <c r="M8" s="13" t="s">
        <v>17</v>
      </c>
      <c r="N8" s="13" t="s">
        <v>19</v>
      </c>
      <c r="O8" s="13" t="s">
        <v>259</v>
      </c>
      <c r="P8" s="13" t="s">
        <v>258</v>
      </c>
      <c r="Q8" s="13" t="s">
        <v>72</v>
      </c>
      <c r="R8" s="13" t="s">
        <v>67</v>
      </c>
      <c r="S8" s="13" t="s">
        <v>199</v>
      </c>
      <c r="T8" s="38" t="s">
        <v>201</v>
      </c>
      <c r="V8" s="1"/>
      <c r="AZ8" s="43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266</v>
      </c>
      <c r="P9" s="16"/>
      <c r="Q9" s="16" t="s">
        <v>262</v>
      </c>
      <c r="R9" s="16" t="s">
        <v>20</v>
      </c>
      <c r="S9" s="16" t="s">
        <v>20</v>
      </c>
      <c r="T9" s="73" t="s">
        <v>20</v>
      </c>
      <c r="BJ9" s="1"/>
      <c r="BL9" s="1"/>
      <c r="BO9" s="4"/>
    </row>
    <row r="10" spans="2:67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132</v>
      </c>
      <c r="R10" s="19" t="s">
        <v>133</v>
      </c>
      <c r="S10" s="45" t="s">
        <v>202</v>
      </c>
      <c r="T10" s="72" t="s">
        <v>245</v>
      </c>
      <c r="U10" s="5"/>
      <c r="BJ10" s="1"/>
      <c r="BK10" s="3"/>
      <c r="BL10" s="1"/>
      <c r="BO10" s="1"/>
    </row>
    <row r="11" spans="2:67" s="4" customFormat="1" ht="18" customHeigh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5"/>
      <c r="BJ11" s="1"/>
      <c r="BK11" s="3"/>
      <c r="BL11" s="1"/>
      <c r="BO11" s="1"/>
    </row>
    <row r="12" spans="2:67" ht="20.25">
      <c r="B12" s="98" t="s">
        <v>275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BK12" s="4"/>
    </row>
    <row r="13" spans="2:67">
      <c r="B13" s="98" t="s">
        <v>131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2:67">
      <c r="B14" s="98" t="s">
        <v>257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67">
      <c r="B15" s="98" t="s">
        <v>265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67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BJ16" s="4"/>
    </row>
    <row r="17" spans="2:20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</row>
    <row r="102" spans="2:20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</row>
    <row r="103" spans="2:20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</row>
    <row r="104" spans="2:20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</row>
    <row r="105" spans="2:20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</row>
    <row r="106" spans="2:20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</row>
    <row r="107" spans="2:20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</row>
    <row r="108" spans="2:20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</row>
    <row r="109" spans="2:20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</row>
    <row r="110" spans="2:20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5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6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D830"/>
  <sheetViews>
    <sheetView rightToLeft="1" zoomScale="80" zoomScaleNormal="80" workbookViewId="0">
      <selection activeCell="C26" sqref="C26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41.710937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35.710937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7109375" style="1" bestFit="1" customWidth="1"/>
    <col min="12" max="12" width="12.7109375" style="1" bestFit="1" customWidth="1"/>
    <col min="13" max="13" width="7.42578125" style="1" bestFit="1" customWidth="1"/>
    <col min="14" max="14" width="10" style="1" bestFit="1" customWidth="1"/>
    <col min="15" max="15" width="16.7109375" style="1" bestFit="1" customWidth="1"/>
    <col min="16" max="16" width="16.42578125" style="1" customWidth="1"/>
    <col min="17" max="17" width="9.85546875" style="1" bestFit="1" customWidth="1"/>
    <col min="18" max="18" width="14.28515625" style="1" bestFit="1" customWidth="1"/>
    <col min="19" max="19" width="15.28515625" style="1" bestFit="1" customWidth="1"/>
    <col min="20" max="20" width="13" style="1" bestFit="1" customWidth="1"/>
    <col min="21" max="21" width="10.7109375" style="1" bestFit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6">
      <c r="B1" s="56" t="s">
        <v>196</v>
      </c>
      <c r="C1" s="77" t="s" vm="1">
        <v>276</v>
      </c>
    </row>
    <row r="2" spans="2:56">
      <c r="B2" s="56" t="s">
        <v>195</v>
      </c>
      <c r="C2" s="77" t="s">
        <v>277</v>
      </c>
    </row>
    <row r="3" spans="2:56">
      <c r="B3" s="56" t="s">
        <v>197</v>
      </c>
      <c r="C3" s="77" t="s">
        <v>278</v>
      </c>
    </row>
    <row r="4" spans="2:56">
      <c r="B4" s="56" t="s">
        <v>198</v>
      </c>
      <c r="C4" s="77" t="s">
        <v>279</v>
      </c>
    </row>
    <row r="6" spans="2:56" ht="26.25" customHeight="1">
      <c r="B6" s="215" t="s">
        <v>226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7"/>
    </row>
    <row r="7" spans="2:56" ht="26.25" customHeight="1">
      <c r="B7" s="215" t="s">
        <v>107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7"/>
      <c r="BD7" s="3"/>
    </row>
    <row r="8" spans="2:56" s="3" customFormat="1" ht="63">
      <c r="B8" s="22" t="s">
        <v>134</v>
      </c>
      <c r="C8" s="30" t="s">
        <v>52</v>
      </c>
      <c r="D8" s="30" t="s">
        <v>138</v>
      </c>
      <c r="E8" s="30" t="s">
        <v>244</v>
      </c>
      <c r="F8" s="30" t="s">
        <v>136</v>
      </c>
      <c r="G8" s="30" t="s">
        <v>75</v>
      </c>
      <c r="H8" s="30" t="s">
        <v>15</v>
      </c>
      <c r="I8" s="30" t="s">
        <v>76</v>
      </c>
      <c r="J8" s="30" t="s">
        <v>121</v>
      </c>
      <c r="K8" s="30" t="s">
        <v>18</v>
      </c>
      <c r="L8" s="30" t="s">
        <v>120</v>
      </c>
      <c r="M8" s="30" t="s">
        <v>17</v>
      </c>
      <c r="N8" s="30" t="s">
        <v>19</v>
      </c>
      <c r="O8" s="13" t="s">
        <v>259</v>
      </c>
      <c r="P8" s="30" t="s">
        <v>258</v>
      </c>
      <c r="Q8" s="30" t="s">
        <v>274</v>
      </c>
      <c r="R8" s="30" t="s">
        <v>72</v>
      </c>
      <c r="S8" s="13" t="s">
        <v>67</v>
      </c>
      <c r="T8" s="30" t="s">
        <v>199</v>
      </c>
      <c r="U8" s="14" t="s">
        <v>201</v>
      </c>
      <c r="AZ8" s="1"/>
      <c r="BA8" s="1"/>
    </row>
    <row r="9" spans="2:56" s="3" customFormat="1" ht="20.2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266</v>
      </c>
      <c r="P9" s="32"/>
      <c r="Q9" s="16" t="s">
        <v>262</v>
      </c>
      <c r="R9" s="32" t="s">
        <v>262</v>
      </c>
      <c r="S9" s="16" t="s">
        <v>20</v>
      </c>
      <c r="T9" s="32" t="s">
        <v>262</v>
      </c>
      <c r="U9" s="17" t="s">
        <v>20</v>
      </c>
      <c r="AY9" s="1"/>
      <c r="AZ9" s="1"/>
      <c r="BA9" s="1"/>
      <c r="BD9" s="4"/>
    </row>
    <row r="10" spans="2:56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132</v>
      </c>
      <c r="R10" s="19" t="s">
        <v>133</v>
      </c>
      <c r="S10" s="19" t="s">
        <v>202</v>
      </c>
      <c r="T10" s="20" t="s">
        <v>245</v>
      </c>
      <c r="U10" s="20" t="s">
        <v>268</v>
      </c>
      <c r="AY10" s="1"/>
      <c r="AZ10" s="3"/>
      <c r="BA10" s="1"/>
    </row>
    <row r="11" spans="2:56" s="143" customFormat="1" ht="18" customHeight="1">
      <c r="B11" s="78" t="s">
        <v>37</v>
      </c>
      <c r="C11" s="79"/>
      <c r="D11" s="79"/>
      <c r="E11" s="79"/>
      <c r="F11" s="79"/>
      <c r="G11" s="79"/>
      <c r="H11" s="79"/>
      <c r="I11" s="79"/>
      <c r="J11" s="79"/>
      <c r="K11" s="87">
        <v>4.3030112695421732</v>
      </c>
      <c r="L11" s="79"/>
      <c r="M11" s="79"/>
      <c r="N11" s="102">
        <v>2.2390626334981064E-2</v>
      </c>
      <c r="O11" s="87"/>
      <c r="P11" s="89"/>
      <c r="Q11" s="87">
        <v>9676.5659395729999</v>
      </c>
      <c r="R11" s="87">
        <v>7759061.0044456907</v>
      </c>
      <c r="S11" s="79"/>
      <c r="T11" s="88">
        <v>1</v>
      </c>
      <c r="U11" s="88">
        <f>R11/'סכום נכסי הקרן'!$C$42</f>
        <v>0.11172986674473938</v>
      </c>
      <c r="AY11" s="140"/>
      <c r="AZ11" s="148"/>
      <c r="BA11" s="140"/>
      <c r="BD11" s="140"/>
    </row>
    <row r="12" spans="2:56" s="140" customFormat="1">
      <c r="B12" s="80" t="s">
        <v>253</v>
      </c>
      <c r="C12" s="81"/>
      <c r="D12" s="81"/>
      <c r="E12" s="81"/>
      <c r="F12" s="81"/>
      <c r="G12" s="81"/>
      <c r="H12" s="81"/>
      <c r="I12" s="81"/>
      <c r="J12" s="81"/>
      <c r="K12" s="90">
        <v>3.9863940571874705</v>
      </c>
      <c r="L12" s="81"/>
      <c r="M12" s="81"/>
      <c r="N12" s="103">
        <v>1.011450710165843E-2</v>
      </c>
      <c r="O12" s="90"/>
      <c r="P12" s="92"/>
      <c r="Q12" s="90">
        <v>9676.5659395729999</v>
      </c>
      <c r="R12" s="90">
        <v>4927804.4139556782</v>
      </c>
      <c r="S12" s="81"/>
      <c r="T12" s="91">
        <v>0.63510319240075652</v>
      </c>
      <c r="U12" s="91">
        <f>R12/'סכום נכסי הקרן'!$C$42</f>
        <v>7.0959995056095099E-2</v>
      </c>
      <c r="AZ12" s="148"/>
    </row>
    <row r="13" spans="2:56" s="140" customFormat="1" ht="20.25">
      <c r="B13" s="101" t="s">
        <v>36</v>
      </c>
      <c r="C13" s="81"/>
      <c r="D13" s="81"/>
      <c r="E13" s="81"/>
      <c r="F13" s="81"/>
      <c r="G13" s="81"/>
      <c r="H13" s="81"/>
      <c r="I13" s="81"/>
      <c r="J13" s="81"/>
      <c r="K13" s="90">
        <v>3.9928640111441021</v>
      </c>
      <c r="L13" s="81"/>
      <c r="M13" s="81"/>
      <c r="N13" s="103">
        <v>5.364029197709258E-3</v>
      </c>
      <c r="O13" s="90"/>
      <c r="P13" s="92"/>
      <c r="Q13" s="90">
        <v>8782.1451849770001</v>
      </c>
      <c r="R13" s="90">
        <v>3866215.2152616661</v>
      </c>
      <c r="S13" s="81"/>
      <c r="T13" s="91">
        <v>0.49828390484962676</v>
      </c>
      <c r="U13" s="91">
        <f>R13/'סכום נכסי הקרן'!$C$42</f>
        <v>5.5673194289897192E-2</v>
      </c>
      <c r="AZ13" s="143"/>
    </row>
    <row r="14" spans="2:56" s="140" customFormat="1">
      <c r="B14" s="86" t="s">
        <v>369</v>
      </c>
      <c r="C14" s="83" t="s">
        <v>370</v>
      </c>
      <c r="D14" s="96" t="s">
        <v>139</v>
      </c>
      <c r="E14" s="96" t="s">
        <v>371</v>
      </c>
      <c r="F14" s="83" t="s">
        <v>372</v>
      </c>
      <c r="G14" s="96" t="s">
        <v>373</v>
      </c>
      <c r="H14" s="83" t="s">
        <v>374</v>
      </c>
      <c r="I14" s="83" t="s">
        <v>375</v>
      </c>
      <c r="J14" s="83"/>
      <c r="K14" s="93">
        <v>3.5500000000000296</v>
      </c>
      <c r="L14" s="96" t="s">
        <v>181</v>
      </c>
      <c r="M14" s="97">
        <v>6.1999999999999998E-3</v>
      </c>
      <c r="N14" s="97">
        <v>-6.9999999999980039E-4</v>
      </c>
      <c r="O14" s="93">
        <v>90819351.050542012</v>
      </c>
      <c r="P14" s="95">
        <v>103.66</v>
      </c>
      <c r="Q14" s="83"/>
      <c r="R14" s="93">
        <v>94143.334569083992</v>
      </c>
      <c r="S14" s="94">
        <v>1.926681850207838E-2</v>
      </c>
      <c r="T14" s="94">
        <v>1.2133341201357086E-2</v>
      </c>
      <c r="U14" s="94">
        <f>R14/'סכום נכסי הקרן'!$C$42</f>
        <v>1.3556565955960831E-3</v>
      </c>
    </row>
    <row r="15" spans="2:56" s="140" customFormat="1">
      <c r="B15" s="86" t="s">
        <v>376</v>
      </c>
      <c r="C15" s="83" t="s">
        <v>377</v>
      </c>
      <c r="D15" s="96" t="s">
        <v>139</v>
      </c>
      <c r="E15" s="96" t="s">
        <v>371</v>
      </c>
      <c r="F15" s="83" t="s">
        <v>378</v>
      </c>
      <c r="G15" s="96" t="s">
        <v>379</v>
      </c>
      <c r="H15" s="83" t="s">
        <v>374</v>
      </c>
      <c r="I15" s="83" t="s">
        <v>179</v>
      </c>
      <c r="J15" s="83"/>
      <c r="K15" s="93">
        <v>1.2400000000000111</v>
      </c>
      <c r="L15" s="96" t="s">
        <v>181</v>
      </c>
      <c r="M15" s="97">
        <v>5.8999999999999999E-3</v>
      </c>
      <c r="N15" s="97">
        <v>-9.8999999999999089E-3</v>
      </c>
      <c r="O15" s="93">
        <v>108864208.35730898</v>
      </c>
      <c r="P15" s="95">
        <v>102.33</v>
      </c>
      <c r="Q15" s="83"/>
      <c r="R15" s="93">
        <v>111400.74293289498</v>
      </c>
      <c r="S15" s="94">
        <v>2.0393617257606422E-2</v>
      </c>
      <c r="T15" s="94">
        <v>1.4357503165533299E-2</v>
      </c>
      <c r="U15" s="94">
        <f>R15/'סכום נכסי הקרן'!$C$42</f>
        <v>1.6041619154722091E-3</v>
      </c>
    </row>
    <row r="16" spans="2:56" s="140" customFormat="1">
      <c r="B16" s="86" t="s">
        <v>380</v>
      </c>
      <c r="C16" s="83" t="s">
        <v>381</v>
      </c>
      <c r="D16" s="96" t="s">
        <v>139</v>
      </c>
      <c r="E16" s="96" t="s">
        <v>371</v>
      </c>
      <c r="F16" s="83" t="s">
        <v>378</v>
      </c>
      <c r="G16" s="96" t="s">
        <v>379</v>
      </c>
      <c r="H16" s="83" t="s">
        <v>374</v>
      </c>
      <c r="I16" s="83" t="s">
        <v>179</v>
      </c>
      <c r="J16" s="83"/>
      <c r="K16" s="93">
        <v>6.079999999999627</v>
      </c>
      <c r="L16" s="96" t="s">
        <v>181</v>
      </c>
      <c r="M16" s="97">
        <v>8.3000000000000001E-3</v>
      </c>
      <c r="N16" s="97">
        <v>4.300000000000105E-3</v>
      </c>
      <c r="O16" s="93">
        <v>36617272.797603995</v>
      </c>
      <c r="P16" s="95">
        <v>103.11</v>
      </c>
      <c r="Q16" s="83"/>
      <c r="R16" s="93">
        <v>37756.06971482699</v>
      </c>
      <c r="S16" s="94">
        <v>2.8474437815504246E-2</v>
      </c>
      <c r="T16" s="94">
        <v>4.8660617171580409E-3</v>
      </c>
      <c r="U16" s="94">
        <f>R16/'סכום נכסי הקרן'!$C$42</f>
        <v>5.4368442722974551E-4</v>
      </c>
    </row>
    <row r="17" spans="2:51" s="140" customFormat="1" ht="20.25">
      <c r="B17" s="86" t="s">
        <v>382</v>
      </c>
      <c r="C17" s="83" t="s">
        <v>383</v>
      </c>
      <c r="D17" s="96" t="s">
        <v>139</v>
      </c>
      <c r="E17" s="96" t="s">
        <v>371</v>
      </c>
      <c r="F17" s="83" t="s">
        <v>384</v>
      </c>
      <c r="G17" s="96" t="s">
        <v>379</v>
      </c>
      <c r="H17" s="83" t="s">
        <v>374</v>
      </c>
      <c r="I17" s="83" t="s">
        <v>179</v>
      </c>
      <c r="J17" s="83"/>
      <c r="K17" s="93">
        <v>2.2299999999999711</v>
      </c>
      <c r="L17" s="96" t="s">
        <v>181</v>
      </c>
      <c r="M17" s="97">
        <v>0.04</v>
      </c>
      <c r="N17" s="97">
        <v>-4.7000000000001615E-3</v>
      </c>
      <c r="O17" s="93">
        <v>55089143.134314001</v>
      </c>
      <c r="P17" s="95">
        <v>114.9</v>
      </c>
      <c r="Q17" s="83"/>
      <c r="R17" s="93">
        <v>63297.424742733987</v>
      </c>
      <c r="S17" s="94">
        <v>2.6591325722651393E-2</v>
      </c>
      <c r="T17" s="94">
        <v>8.1578717716572421E-3</v>
      </c>
      <c r="U17" s="94">
        <f>R17/'סכום נכסי הקרן'!$C$42</f>
        <v>9.1147792596793455E-4</v>
      </c>
      <c r="AY17" s="143"/>
    </row>
    <row r="18" spans="2:51" s="140" customFormat="1">
      <c r="B18" s="86" t="s">
        <v>385</v>
      </c>
      <c r="C18" s="83" t="s">
        <v>386</v>
      </c>
      <c r="D18" s="96" t="s">
        <v>139</v>
      </c>
      <c r="E18" s="96" t="s">
        <v>371</v>
      </c>
      <c r="F18" s="83" t="s">
        <v>384</v>
      </c>
      <c r="G18" s="96" t="s">
        <v>379</v>
      </c>
      <c r="H18" s="83" t="s">
        <v>374</v>
      </c>
      <c r="I18" s="83" t="s">
        <v>179</v>
      </c>
      <c r="J18" s="83"/>
      <c r="K18" s="93">
        <v>3.4299999999999384</v>
      </c>
      <c r="L18" s="96" t="s">
        <v>181</v>
      </c>
      <c r="M18" s="97">
        <v>9.8999999999999991E-3</v>
      </c>
      <c r="N18" s="97">
        <v>-2.1999999999999451E-3</v>
      </c>
      <c r="O18" s="93">
        <v>72152379.231835008</v>
      </c>
      <c r="P18" s="95">
        <v>105.7</v>
      </c>
      <c r="Q18" s="83"/>
      <c r="R18" s="93">
        <v>76265.066831311007</v>
      </c>
      <c r="S18" s="94">
        <v>2.3940078195649521E-2</v>
      </c>
      <c r="T18" s="94">
        <v>9.8291619034331073E-3</v>
      </c>
      <c r="U18" s="94">
        <f>R18/'סכום נכסי הקרן'!$C$42</f>
        <v>1.0982109496830499E-3</v>
      </c>
    </row>
    <row r="19" spans="2:51" s="140" customFormat="1">
      <c r="B19" s="86" t="s">
        <v>387</v>
      </c>
      <c r="C19" s="83" t="s">
        <v>388</v>
      </c>
      <c r="D19" s="96" t="s">
        <v>139</v>
      </c>
      <c r="E19" s="96" t="s">
        <v>371</v>
      </c>
      <c r="F19" s="83" t="s">
        <v>384</v>
      </c>
      <c r="G19" s="96" t="s">
        <v>379</v>
      </c>
      <c r="H19" s="83" t="s">
        <v>374</v>
      </c>
      <c r="I19" s="83" t="s">
        <v>179</v>
      </c>
      <c r="J19" s="83"/>
      <c r="K19" s="93">
        <v>5.3800000000000132</v>
      </c>
      <c r="L19" s="96" t="s">
        <v>181</v>
      </c>
      <c r="M19" s="97">
        <v>8.6E-3</v>
      </c>
      <c r="N19" s="97">
        <v>3.7000000000000323E-3</v>
      </c>
      <c r="O19" s="93">
        <v>60692087.188956</v>
      </c>
      <c r="P19" s="95">
        <v>104.15</v>
      </c>
      <c r="Q19" s="83"/>
      <c r="R19" s="93">
        <v>63210.806305539998</v>
      </c>
      <c r="S19" s="94">
        <v>2.4263722759803003E-2</v>
      </c>
      <c r="T19" s="94">
        <v>8.1467082510786101E-3</v>
      </c>
      <c r="U19" s="94">
        <f>R19/'סכום נכסי הקרן'!$C$42</f>
        <v>9.1023062730128193E-4</v>
      </c>
      <c r="AY19" s="148"/>
    </row>
    <row r="20" spans="2:51" s="140" customFormat="1">
      <c r="B20" s="86" t="s">
        <v>389</v>
      </c>
      <c r="C20" s="83" t="s">
        <v>390</v>
      </c>
      <c r="D20" s="96" t="s">
        <v>139</v>
      </c>
      <c r="E20" s="96" t="s">
        <v>371</v>
      </c>
      <c r="F20" s="83" t="s">
        <v>384</v>
      </c>
      <c r="G20" s="96" t="s">
        <v>379</v>
      </c>
      <c r="H20" s="83" t="s">
        <v>374</v>
      </c>
      <c r="I20" s="83" t="s">
        <v>179</v>
      </c>
      <c r="J20" s="83"/>
      <c r="K20" s="93">
        <v>8.0799999999984475</v>
      </c>
      <c r="L20" s="96" t="s">
        <v>181</v>
      </c>
      <c r="M20" s="97">
        <v>1.2199999999999999E-2</v>
      </c>
      <c r="N20" s="97">
        <v>8.89999999999057E-3</v>
      </c>
      <c r="O20" s="93">
        <v>2297298.04</v>
      </c>
      <c r="P20" s="95">
        <v>104.32</v>
      </c>
      <c r="Q20" s="83"/>
      <c r="R20" s="93">
        <v>2396.5412257339995</v>
      </c>
      <c r="S20" s="94">
        <v>2.8658621670442411E-3</v>
      </c>
      <c r="T20" s="94">
        <v>3.0887000686820982E-4</v>
      </c>
      <c r="U20" s="94">
        <f>R20/'סכום נכסי הקרן'!$C$42</f>
        <v>3.4510004708831815E-5</v>
      </c>
    </row>
    <row r="21" spans="2:51" s="140" customFormat="1">
      <c r="B21" s="86" t="s">
        <v>391</v>
      </c>
      <c r="C21" s="83" t="s">
        <v>392</v>
      </c>
      <c r="D21" s="96" t="s">
        <v>139</v>
      </c>
      <c r="E21" s="96" t="s">
        <v>371</v>
      </c>
      <c r="F21" s="83" t="s">
        <v>384</v>
      </c>
      <c r="G21" s="96" t="s">
        <v>379</v>
      </c>
      <c r="H21" s="83" t="s">
        <v>374</v>
      </c>
      <c r="I21" s="83" t="s">
        <v>179</v>
      </c>
      <c r="J21" s="83"/>
      <c r="K21" s="93">
        <v>10.84999999999914</v>
      </c>
      <c r="L21" s="96" t="s">
        <v>181</v>
      </c>
      <c r="M21" s="97">
        <v>5.6000000000000008E-3</v>
      </c>
      <c r="N21" s="97">
        <v>4.5000000000000413E-3</v>
      </c>
      <c r="O21" s="93">
        <v>33155660.232540008</v>
      </c>
      <c r="P21" s="95">
        <v>102.17</v>
      </c>
      <c r="Q21" s="83"/>
      <c r="R21" s="93">
        <v>33875.137467713015</v>
      </c>
      <c r="S21" s="94">
        <v>4.7235197153749617E-2</v>
      </c>
      <c r="T21" s="94">
        <v>4.3658810580692251E-3</v>
      </c>
      <c r="U21" s="94">
        <f>R21/'סכום נכסי הקרן'!$C$42</f>
        <v>4.8779930884145623E-4</v>
      </c>
    </row>
    <row r="22" spans="2:51" s="140" customFormat="1">
      <c r="B22" s="86" t="s">
        <v>393</v>
      </c>
      <c r="C22" s="83" t="s">
        <v>394</v>
      </c>
      <c r="D22" s="96" t="s">
        <v>139</v>
      </c>
      <c r="E22" s="96" t="s">
        <v>371</v>
      </c>
      <c r="F22" s="83" t="s">
        <v>384</v>
      </c>
      <c r="G22" s="96" t="s">
        <v>379</v>
      </c>
      <c r="H22" s="83" t="s">
        <v>374</v>
      </c>
      <c r="I22" s="83" t="s">
        <v>179</v>
      </c>
      <c r="J22" s="83"/>
      <c r="K22" s="93">
        <v>1.4500000000001012</v>
      </c>
      <c r="L22" s="96" t="s">
        <v>181</v>
      </c>
      <c r="M22" s="97">
        <v>4.0999999999999995E-3</v>
      </c>
      <c r="N22" s="97">
        <v>-8.900000000000555E-3</v>
      </c>
      <c r="O22" s="93">
        <v>11160796.660649</v>
      </c>
      <c r="P22" s="95">
        <v>101.83</v>
      </c>
      <c r="Q22" s="83"/>
      <c r="R22" s="93">
        <v>11365.039698032999</v>
      </c>
      <c r="S22" s="94">
        <v>9.0529374770757405E-3</v>
      </c>
      <c r="T22" s="94">
        <v>1.4647442121567544E-3</v>
      </c>
      <c r="U22" s="94">
        <f>R22/'סכום נכסי הקרן'!$C$42</f>
        <v>1.6365567563940243E-4</v>
      </c>
    </row>
    <row r="23" spans="2:51" s="140" customFormat="1">
      <c r="B23" s="86" t="s">
        <v>395</v>
      </c>
      <c r="C23" s="83" t="s">
        <v>396</v>
      </c>
      <c r="D23" s="96" t="s">
        <v>139</v>
      </c>
      <c r="E23" s="96" t="s">
        <v>371</v>
      </c>
      <c r="F23" s="83" t="s">
        <v>384</v>
      </c>
      <c r="G23" s="96" t="s">
        <v>379</v>
      </c>
      <c r="H23" s="83" t="s">
        <v>374</v>
      </c>
      <c r="I23" s="83" t="s">
        <v>179</v>
      </c>
      <c r="J23" s="83"/>
      <c r="K23" s="93">
        <v>0.83999999999996833</v>
      </c>
      <c r="L23" s="96" t="s">
        <v>181</v>
      </c>
      <c r="M23" s="97">
        <v>6.4000000000000003E-3</v>
      </c>
      <c r="N23" s="97">
        <v>-1.1399999999999856E-2</v>
      </c>
      <c r="O23" s="93">
        <v>77214120.994485006</v>
      </c>
      <c r="P23" s="95">
        <v>101.61</v>
      </c>
      <c r="Q23" s="83"/>
      <c r="R23" s="93">
        <v>78457.265960172008</v>
      </c>
      <c r="S23" s="94">
        <v>2.4511680122182033E-2</v>
      </c>
      <c r="T23" s="94">
        <v>1.011169597909058E-2</v>
      </c>
      <c r="U23" s="94">
        <f>R23/'סכום נכסי הקרן'!$C$42</f>
        <v>1.1297784443071075E-3</v>
      </c>
    </row>
    <row r="24" spans="2:51" s="140" customFormat="1">
      <c r="B24" s="86" t="s">
        <v>397</v>
      </c>
      <c r="C24" s="83" t="s">
        <v>398</v>
      </c>
      <c r="D24" s="96" t="s">
        <v>139</v>
      </c>
      <c r="E24" s="96" t="s">
        <v>371</v>
      </c>
      <c r="F24" s="83" t="s">
        <v>399</v>
      </c>
      <c r="G24" s="96" t="s">
        <v>379</v>
      </c>
      <c r="H24" s="83" t="s">
        <v>374</v>
      </c>
      <c r="I24" s="83" t="s">
        <v>179</v>
      </c>
      <c r="J24" s="83"/>
      <c r="K24" s="93">
        <v>3.1500000000000106</v>
      </c>
      <c r="L24" s="96" t="s">
        <v>181</v>
      </c>
      <c r="M24" s="97">
        <v>0.05</v>
      </c>
      <c r="N24" s="97">
        <v>-3.0999999999997432E-3</v>
      </c>
      <c r="O24" s="93">
        <v>95800566.383101001</v>
      </c>
      <c r="P24" s="95">
        <v>122.55</v>
      </c>
      <c r="Q24" s="83"/>
      <c r="R24" s="93">
        <v>117403.59567277101</v>
      </c>
      <c r="S24" s="94">
        <v>3.0397370732804248E-2</v>
      </c>
      <c r="T24" s="94">
        <v>1.513116027899543E-2</v>
      </c>
      <c r="U24" s="94">
        <f>R24/'סכום נכסי הקרן'!$C$42</f>
        <v>1.6906025216654528E-3</v>
      </c>
    </row>
    <row r="25" spans="2:51" s="140" customFormat="1">
      <c r="B25" s="86" t="s">
        <v>400</v>
      </c>
      <c r="C25" s="83" t="s">
        <v>401</v>
      </c>
      <c r="D25" s="96" t="s">
        <v>139</v>
      </c>
      <c r="E25" s="96" t="s">
        <v>371</v>
      </c>
      <c r="F25" s="83" t="s">
        <v>399</v>
      </c>
      <c r="G25" s="96" t="s">
        <v>379</v>
      </c>
      <c r="H25" s="83" t="s">
        <v>374</v>
      </c>
      <c r="I25" s="83" t="s">
        <v>179</v>
      </c>
      <c r="J25" s="83"/>
      <c r="K25" s="93">
        <v>0.95999999999997054</v>
      </c>
      <c r="L25" s="96" t="s">
        <v>181</v>
      </c>
      <c r="M25" s="97">
        <v>1.6E-2</v>
      </c>
      <c r="N25" s="97">
        <v>-1.0499999999996219E-2</v>
      </c>
      <c r="O25" s="93">
        <v>5253097.5254569985</v>
      </c>
      <c r="P25" s="95">
        <v>103.13</v>
      </c>
      <c r="Q25" s="83"/>
      <c r="R25" s="93">
        <v>5417.5195340209993</v>
      </c>
      <c r="S25" s="94">
        <v>2.5024164998570021E-3</v>
      </c>
      <c r="T25" s="94">
        <v>6.9821844820100475E-4</v>
      </c>
      <c r="U25" s="94">
        <f>R25/'סכום נכסי הקרן'!$C$42</f>
        <v>7.8011854176216977E-5</v>
      </c>
    </row>
    <row r="26" spans="2:51" s="140" customFormat="1">
      <c r="B26" s="86" t="s">
        <v>402</v>
      </c>
      <c r="C26" s="83" t="s">
        <v>403</v>
      </c>
      <c r="D26" s="96" t="s">
        <v>139</v>
      </c>
      <c r="E26" s="96" t="s">
        <v>371</v>
      </c>
      <c r="F26" s="83" t="s">
        <v>399</v>
      </c>
      <c r="G26" s="96" t="s">
        <v>379</v>
      </c>
      <c r="H26" s="83" t="s">
        <v>374</v>
      </c>
      <c r="I26" s="83" t="s">
        <v>179</v>
      </c>
      <c r="J26" s="83"/>
      <c r="K26" s="93">
        <v>2.4799999999999813</v>
      </c>
      <c r="L26" s="96" t="s">
        <v>181</v>
      </c>
      <c r="M26" s="97">
        <v>6.9999999999999993E-3</v>
      </c>
      <c r="N26" s="97">
        <v>-3.2999999999999484E-3</v>
      </c>
      <c r="O26" s="93">
        <v>38654220.784517005</v>
      </c>
      <c r="P26" s="95">
        <v>104.24</v>
      </c>
      <c r="Q26" s="83"/>
      <c r="R26" s="93">
        <v>40293.159386536994</v>
      </c>
      <c r="S26" s="94">
        <v>1.3594442208951063E-2</v>
      </c>
      <c r="T26" s="94">
        <v>5.1930458290571913E-3</v>
      </c>
      <c r="U26" s="94">
        <f>R26/'סכום נכסי הקרן'!$C$42</f>
        <v>5.8021831847988458E-4</v>
      </c>
    </row>
    <row r="27" spans="2:51" s="140" customFormat="1">
      <c r="B27" s="86" t="s">
        <v>404</v>
      </c>
      <c r="C27" s="83" t="s">
        <v>405</v>
      </c>
      <c r="D27" s="96" t="s">
        <v>139</v>
      </c>
      <c r="E27" s="96" t="s">
        <v>371</v>
      </c>
      <c r="F27" s="83" t="s">
        <v>399</v>
      </c>
      <c r="G27" s="96" t="s">
        <v>379</v>
      </c>
      <c r="H27" s="83" t="s">
        <v>374</v>
      </c>
      <c r="I27" s="83" t="s">
        <v>179</v>
      </c>
      <c r="J27" s="83"/>
      <c r="K27" s="93">
        <v>4.5300000000006619</v>
      </c>
      <c r="L27" s="96" t="s">
        <v>181</v>
      </c>
      <c r="M27" s="97">
        <v>6.0000000000000001E-3</v>
      </c>
      <c r="N27" s="97">
        <v>1.4000000000000004E-3</v>
      </c>
      <c r="O27" s="93">
        <v>8029056.6497999998</v>
      </c>
      <c r="P27" s="95">
        <v>103.49</v>
      </c>
      <c r="Q27" s="83"/>
      <c r="R27" s="93">
        <v>8309.2710898499972</v>
      </c>
      <c r="S27" s="94">
        <v>3.6099519814580434E-3</v>
      </c>
      <c r="T27" s="94">
        <v>1.0709119421910788E-3</v>
      </c>
      <c r="U27" s="94">
        <f>R27/'סכום נכסי הקרן'!$C$42</f>
        <v>1.1965284859635926E-4</v>
      </c>
    </row>
    <row r="28" spans="2:51" s="140" customFormat="1">
      <c r="B28" s="86" t="s">
        <v>406</v>
      </c>
      <c r="C28" s="83" t="s">
        <v>407</v>
      </c>
      <c r="D28" s="96" t="s">
        <v>139</v>
      </c>
      <c r="E28" s="96" t="s">
        <v>371</v>
      </c>
      <c r="F28" s="83" t="s">
        <v>399</v>
      </c>
      <c r="G28" s="96" t="s">
        <v>379</v>
      </c>
      <c r="H28" s="83" t="s">
        <v>374</v>
      </c>
      <c r="I28" s="83" t="s">
        <v>179</v>
      </c>
      <c r="J28" s="83"/>
      <c r="K28" s="93">
        <v>5.9300000000001667</v>
      </c>
      <c r="L28" s="96" t="s">
        <v>181</v>
      </c>
      <c r="M28" s="97">
        <v>1.7500000000000002E-2</v>
      </c>
      <c r="N28" s="97">
        <v>4.9000000000003763E-3</v>
      </c>
      <c r="O28" s="93">
        <v>72364888.260000005</v>
      </c>
      <c r="P28" s="95">
        <v>107.52</v>
      </c>
      <c r="Q28" s="83"/>
      <c r="R28" s="93">
        <v>77806.731264043003</v>
      </c>
      <c r="S28" s="94">
        <v>3.6150866348244812E-2</v>
      </c>
      <c r="T28" s="94">
        <v>1.0027854043093908E-2</v>
      </c>
      <c r="U28" s="94">
        <f>R28/'סכום נכסי הקרן'!$C$42</f>
        <v>1.1204107959705784E-3</v>
      </c>
    </row>
    <row r="29" spans="2:51" s="140" customFormat="1">
      <c r="B29" s="86" t="s">
        <v>408</v>
      </c>
      <c r="C29" s="83" t="s">
        <v>409</v>
      </c>
      <c r="D29" s="96" t="s">
        <v>139</v>
      </c>
      <c r="E29" s="96" t="s">
        <v>371</v>
      </c>
      <c r="F29" s="83" t="s">
        <v>410</v>
      </c>
      <c r="G29" s="96" t="s">
        <v>379</v>
      </c>
      <c r="H29" s="83" t="s">
        <v>411</v>
      </c>
      <c r="I29" s="83" t="s">
        <v>179</v>
      </c>
      <c r="J29" s="83"/>
      <c r="K29" s="93">
        <v>1.4999999999999329</v>
      </c>
      <c r="L29" s="96" t="s">
        <v>181</v>
      </c>
      <c r="M29" s="97">
        <v>8.0000000000000002E-3</v>
      </c>
      <c r="N29" s="97">
        <v>-5.3999999999997939E-3</v>
      </c>
      <c r="O29" s="93">
        <v>21554169.826577999</v>
      </c>
      <c r="P29" s="95">
        <v>103.67</v>
      </c>
      <c r="Q29" s="83"/>
      <c r="R29" s="93">
        <v>22345.207381099</v>
      </c>
      <c r="S29" s="94">
        <v>5.0161725552783955E-2</v>
      </c>
      <c r="T29" s="94">
        <v>2.8798855129887392E-3</v>
      </c>
      <c r="U29" s="94">
        <f>R29/'סכום נכסי הקרן'!$C$42</f>
        <v>3.2176922460633723E-4</v>
      </c>
    </row>
    <row r="30" spans="2:51" s="140" customFormat="1">
      <c r="B30" s="86" t="s">
        <v>412</v>
      </c>
      <c r="C30" s="83" t="s">
        <v>413</v>
      </c>
      <c r="D30" s="96" t="s">
        <v>139</v>
      </c>
      <c r="E30" s="96" t="s">
        <v>371</v>
      </c>
      <c r="F30" s="83" t="s">
        <v>378</v>
      </c>
      <c r="G30" s="96" t="s">
        <v>379</v>
      </c>
      <c r="H30" s="83" t="s">
        <v>411</v>
      </c>
      <c r="I30" s="83" t="s">
        <v>179</v>
      </c>
      <c r="J30" s="83"/>
      <c r="K30" s="93">
        <v>1.5800000000000463</v>
      </c>
      <c r="L30" s="96" t="s">
        <v>181</v>
      </c>
      <c r="M30" s="97">
        <v>3.4000000000000002E-2</v>
      </c>
      <c r="N30" s="97">
        <v>-6.3999999999994226E-3</v>
      </c>
      <c r="O30" s="93">
        <v>31632135.460398987</v>
      </c>
      <c r="P30" s="95">
        <v>111.42</v>
      </c>
      <c r="Q30" s="83"/>
      <c r="R30" s="93">
        <v>35244.526555560988</v>
      </c>
      <c r="S30" s="94">
        <v>1.6908844048974598E-2</v>
      </c>
      <c r="T30" s="94">
        <v>4.5423700800092965E-3</v>
      </c>
      <c r="U30" s="94">
        <f>R30/'סכום נכסי הקרן'!$C$42</f>
        <v>5.0751840374472991E-4</v>
      </c>
    </row>
    <row r="31" spans="2:51" s="140" customFormat="1">
      <c r="B31" s="86" t="s">
        <v>414</v>
      </c>
      <c r="C31" s="83" t="s">
        <v>415</v>
      </c>
      <c r="D31" s="96" t="s">
        <v>139</v>
      </c>
      <c r="E31" s="96" t="s">
        <v>371</v>
      </c>
      <c r="F31" s="83" t="s">
        <v>384</v>
      </c>
      <c r="G31" s="96" t="s">
        <v>379</v>
      </c>
      <c r="H31" s="83" t="s">
        <v>411</v>
      </c>
      <c r="I31" s="83" t="s">
        <v>179</v>
      </c>
      <c r="J31" s="83"/>
      <c r="K31" s="93">
        <v>0.46999999999996311</v>
      </c>
      <c r="L31" s="96" t="s">
        <v>181</v>
      </c>
      <c r="M31" s="97">
        <v>0.03</v>
      </c>
      <c r="N31" s="97">
        <v>-1.9500000000000926E-2</v>
      </c>
      <c r="O31" s="93">
        <v>23403097.141622003</v>
      </c>
      <c r="P31" s="95">
        <v>110.81</v>
      </c>
      <c r="Q31" s="83"/>
      <c r="R31" s="93">
        <v>25932.970848567995</v>
      </c>
      <c r="S31" s="94">
        <v>4.8756452378379174E-2</v>
      </c>
      <c r="T31" s="94">
        <v>3.3422821181208965E-3</v>
      </c>
      <c r="U31" s="94">
        <f>R31/'סכום נכסי הקרן'!$C$42</f>
        <v>3.7343273568097305E-4</v>
      </c>
    </row>
    <row r="32" spans="2:51" s="140" customFormat="1">
      <c r="B32" s="86" t="s">
        <v>416</v>
      </c>
      <c r="C32" s="83" t="s">
        <v>417</v>
      </c>
      <c r="D32" s="96" t="s">
        <v>139</v>
      </c>
      <c r="E32" s="96" t="s">
        <v>371</v>
      </c>
      <c r="F32" s="83" t="s">
        <v>418</v>
      </c>
      <c r="G32" s="96" t="s">
        <v>419</v>
      </c>
      <c r="H32" s="83" t="s">
        <v>411</v>
      </c>
      <c r="I32" s="83" t="s">
        <v>179</v>
      </c>
      <c r="J32" s="83"/>
      <c r="K32" s="93">
        <v>6.2200000000000992</v>
      </c>
      <c r="L32" s="96" t="s">
        <v>181</v>
      </c>
      <c r="M32" s="97">
        <v>8.3000000000000001E-3</v>
      </c>
      <c r="N32" s="97">
        <v>4.7000000000001138E-3</v>
      </c>
      <c r="O32" s="93">
        <v>58475209.680314995</v>
      </c>
      <c r="P32" s="95">
        <v>103.4</v>
      </c>
      <c r="Q32" s="83"/>
      <c r="R32" s="93">
        <v>60463.364764773003</v>
      </c>
      <c r="S32" s="94">
        <v>3.8183603004472308E-2</v>
      </c>
      <c r="T32" s="94">
        <v>7.7926136590664068E-3</v>
      </c>
      <c r="U32" s="94">
        <f>R32/'סכום נכסי הקרן'!$C$42</f>
        <v>8.7066768572072553E-4</v>
      </c>
    </row>
    <row r="33" spans="2:21" s="140" customFormat="1">
      <c r="B33" s="86" t="s">
        <v>420</v>
      </c>
      <c r="C33" s="83" t="s">
        <v>421</v>
      </c>
      <c r="D33" s="96" t="s">
        <v>139</v>
      </c>
      <c r="E33" s="96" t="s">
        <v>371</v>
      </c>
      <c r="F33" s="83" t="s">
        <v>418</v>
      </c>
      <c r="G33" s="96" t="s">
        <v>419</v>
      </c>
      <c r="H33" s="83" t="s">
        <v>411</v>
      </c>
      <c r="I33" s="83" t="s">
        <v>179</v>
      </c>
      <c r="J33" s="83"/>
      <c r="K33" s="93">
        <v>9.8699999999993508</v>
      </c>
      <c r="L33" s="96" t="s">
        <v>181</v>
      </c>
      <c r="M33" s="97">
        <v>1.6500000000000001E-2</v>
      </c>
      <c r="N33" s="97">
        <v>1.3999999999997603E-2</v>
      </c>
      <c r="O33" s="93">
        <v>8835905.7951560002</v>
      </c>
      <c r="P33" s="95">
        <v>103.87</v>
      </c>
      <c r="Q33" s="83"/>
      <c r="R33" s="93">
        <v>9177.8553452079977</v>
      </c>
      <c r="S33" s="94">
        <v>2.0895334906308159E-2</v>
      </c>
      <c r="T33" s="94">
        <v>1.1828564487312812E-3</v>
      </c>
      <c r="U33" s="94">
        <f>R33/'סכום נכסי הקרן'!$C$42</f>
        <v>1.3216039339490171E-4</v>
      </c>
    </row>
    <row r="34" spans="2:21" s="140" customFormat="1">
      <c r="B34" s="86" t="s">
        <v>422</v>
      </c>
      <c r="C34" s="83" t="s">
        <v>423</v>
      </c>
      <c r="D34" s="96" t="s">
        <v>139</v>
      </c>
      <c r="E34" s="96" t="s">
        <v>371</v>
      </c>
      <c r="F34" s="83" t="s">
        <v>424</v>
      </c>
      <c r="G34" s="96" t="s">
        <v>425</v>
      </c>
      <c r="H34" s="83" t="s">
        <v>411</v>
      </c>
      <c r="I34" s="83" t="s">
        <v>179</v>
      </c>
      <c r="J34" s="83"/>
      <c r="K34" s="93">
        <v>9.5399999999935403</v>
      </c>
      <c r="L34" s="96" t="s">
        <v>181</v>
      </c>
      <c r="M34" s="97">
        <v>2.6499999999999999E-2</v>
      </c>
      <c r="N34" s="97">
        <v>1.4099999999974626E-2</v>
      </c>
      <c r="O34" s="93">
        <v>1216562.7808999999</v>
      </c>
      <c r="P34" s="95">
        <v>113.71</v>
      </c>
      <c r="Q34" s="83"/>
      <c r="R34" s="93">
        <v>1383.3535479110001</v>
      </c>
      <c r="S34" s="94">
        <v>1.0357851305030428E-3</v>
      </c>
      <c r="T34" s="94">
        <v>1.7828878354202697E-4</v>
      </c>
      <c r="U34" s="94">
        <f>R34/'סכום נכסי הקרן'!$C$42</f>
        <v>1.9920182027232357E-5</v>
      </c>
    </row>
    <row r="35" spans="2:21" s="140" customFormat="1">
      <c r="B35" s="86" t="s">
        <v>426</v>
      </c>
      <c r="C35" s="83" t="s">
        <v>427</v>
      </c>
      <c r="D35" s="96" t="s">
        <v>139</v>
      </c>
      <c r="E35" s="96" t="s">
        <v>371</v>
      </c>
      <c r="F35" s="83" t="s">
        <v>428</v>
      </c>
      <c r="G35" s="96" t="s">
        <v>429</v>
      </c>
      <c r="H35" s="83" t="s">
        <v>411</v>
      </c>
      <c r="I35" s="83" t="s">
        <v>375</v>
      </c>
      <c r="J35" s="83"/>
      <c r="K35" s="93">
        <v>3.479999999999924</v>
      </c>
      <c r="L35" s="96" t="s">
        <v>181</v>
      </c>
      <c r="M35" s="97">
        <v>6.5000000000000006E-3</v>
      </c>
      <c r="N35" s="94">
        <v>-1E-4</v>
      </c>
      <c r="O35" s="93">
        <v>20083058.671843998</v>
      </c>
      <c r="P35" s="95">
        <v>102.25</v>
      </c>
      <c r="Q35" s="93">
        <v>3423.3246308100006</v>
      </c>
      <c r="R35" s="93">
        <v>24033.563591183</v>
      </c>
      <c r="S35" s="94">
        <v>2.5867413601182582E-2</v>
      </c>
      <c r="T35" s="94">
        <v>3.0974835199017699E-3</v>
      </c>
      <c r="U35" s="94">
        <f>R35/'סכום נכסי הקרן'!$C$42</f>
        <v>3.4608142092265099E-4</v>
      </c>
    </row>
    <row r="36" spans="2:21" s="140" customFormat="1">
      <c r="B36" s="86" t="s">
        <v>430</v>
      </c>
      <c r="C36" s="83" t="s">
        <v>431</v>
      </c>
      <c r="D36" s="96" t="s">
        <v>139</v>
      </c>
      <c r="E36" s="96" t="s">
        <v>371</v>
      </c>
      <c r="F36" s="83" t="s">
        <v>428</v>
      </c>
      <c r="G36" s="96" t="s">
        <v>429</v>
      </c>
      <c r="H36" s="83" t="s">
        <v>411</v>
      </c>
      <c r="I36" s="83" t="s">
        <v>375</v>
      </c>
      <c r="J36" s="83"/>
      <c r="K36" s="93">
        <v>4.1499999999999959</v>
      </c>
      <c r="L36" s="96" t="s">
        <v>181</v>
      </c>
      <c r="M36" s="97">
        <v>1.6399999999999998E-2</v>
      </c>
      <c r="N36" s="97">
        <v>3.0000000000001766E-3</v>
      </c>
      <c r="O36" s="93">
        <v>42594304.688139997</v>
      </c>
      <c r="P36" s="95">
        <v>106.03</v>
      </c>
      <c r="Q36" s="83"/>
      <c r="R36" s="93">
        <v>45162.741263234013</v>
      </c>
      <c r="S36" s="94">
        <v>3.9967103134018134E-2</v>
      </c>
      <c r="T36" s="94">
        <v>5.8206452091763717E-3</v>
      </c>
      <c r="U36" s="94">
        <f>R36/'סכום נכסי הקרן'!$C$42</f>
        <v>6.5033991358968166E-4</v>
      </c>
    </row>
    <row r="37" spans="2:21" s="140" customFormat="1">
      <c r="B37" s="86" t="s">
        <v>432</v>
      </c>
      <c r="C37" s="83" t="s">
        <v>433</v>
      </c>
      <c r="D37" s="96" t="s">
        <v>139</v>
      </c>
      <c r="E37" s="96" t="s">
        <v>371</v>
      </c>
      <c r="F37" s="83" t="s">
        <v>428</v>
      </c>
      <c r="G37" s="96" t="s">
        <v>429</v>
      </c>
      <c r="H37" s="83" t="s">
        <v>411</v>
      </c>
      <c r="I37" s="83" t="s">
        <v>179</v>
      </c>
      <c r="J37" s="83"/>
      <c r="K37" s="93">
        <v>5.5499999999998906</v>
      </c>
      <c r="L37" s="96" t="s">
        <v>181</v>
      </c>
      <c r="M37" s="97">
        <v>1.34E-2</v>
      </c>
      <c r="N37" s="97">
        <v>7.6999999999998034E-3</v>
      </c>
      <c r="O37" s="93">
        <v>142287681.76715496</v>
      </c>
      <c r="P37" s="95">
        <v>104.85</v>
      </c>
      <c r="Q37" s="83"/>
      <c r="R37" s="93">
        <v>149188.63050854404</v>
      </c>
      <c r="S37" s="94">
        <v>3.4030724712914032E-2</v>
      </c>
      <c r="T37" s="94">
        <v>1.9227665618695843E-2</v>
      </c>
      <c r="U37" s="94">
        <f>R37/'סכום נכסי הקרן'!$C$42</f>
        <v>2.1483045173892935E-3</v>
      </c>
    </row>
    <row r="38" spans="2:21" s="140" customFormat="1">
      <c r="B38" s="86" t="s">
        <v>434</v>
      </c>
      <c r="C38" s="83" t="s">
        <v>435</v>
      </c>
      <c r="D38" s="96" t="s">
        <v>139</v>
      </c>
      <c r="E38" s="96" t="s">
        <v>371</v>
      </c>
      <c r="F38" s="83" t="s">
        <v>428</v>
      </c>
      <c r="G38" s="96" t="s">
        <v>429</v>
      </c>
      <c r="H38" s="83" t="s">
        <v>411</v>
      </c>
      <c r="I38" s="83" t="s">
        <v>179</v>
      </c>
      <c r="J38" s="83"/>
      <c r="K38" s="93">
        <v>6.8799999999997299</v>
      </c>
      <c r="L38" s="96" t="s">
        <v>181</v>
      </c>
      <c r="M38" s="97">
        <v>1.77E-2</v>
      </c>
      <c r="N38" s="97">
        <v>1.1899999999999213E-2</v>
      </c>
      <c r="O38" s="93">
        <v>34030940.746253997</v>
      </c>
      <c r="P38" s="95">
        <v>104.39</v>
      </c>
      <c r="Q38" s="83"/>
      <c r="R38" s="93">
        <v>35524.898951119998</v>
      </c>
      <c r="S38" s="94">
        <v>2.7986914646179681E-2</v>
      </c>
      <c r="T38" s="94">
        <v>4.578504915835226E-3</v>
      </c>
      <c r="U38" s="94">
        <f>R38/'סכום נכסי הקרן'!$C$42</f>
        <v>5.1155574413640388E-4</v>
      </c>
    </row>
    <row r="39" spans="2:21" s="140" customFormat="1">
      <c r="B39" s="86" t="s">
        <v>436</v>
      </c>
      <c r="C39" s="83" t="s">
        <v>437</v>
      </c>
      <c r="D39" s="96" t="s">
        <v>139</v>
      </c>
      <c r="E39" s="96" t="s">
        <v>371</v>
      </c>
      <c r="F39" s="83" t="s">
        <v>428</v>
      </c>
      <c r="G39" s="96" t="s">
        <v>429</v>
      </c>
      <c r="H39" s="83" t="s">
        <v>411</v>
      </c>
      <c r="I39" s="83" t="s">
        <v>179</v>
      </c>
      <c r="J39" s="83"/>
      <c r="K39" s="93">
        <v>10.040000000002177</v>
      </c>
      <c r="L39" s="96" t="s">
        <v>181</v>
      </c>
      <c r="M39" s="97">
        <v>2.4799999999999999E-2</v>
      </c>
      <c r="N39" s="97">
        <v>1.8800000000004095E-2</v>
      </c>
      <c r="O39" s="93">
        <v>2569033.8060110002</v>
      </c>
      <c r="P39" s="95">
        <v>106.69</v>
      </c>
      <c r="Q39" s="83"/>
      <c r="R39" s="93">
        <v>2740.9020889509998</v>
      </c>
      <c r="S39" s="94">
        <v>9.753984904154786E-3</v>
      </c>
      <c r="T39" s="94">
        <v>3.5325177716485944E-4</v>
      </c>
      <c r="U39" s="94">
        <f>R39/'סכום נכסי הקרן'!$C$42</f>
        <v>3.9468773989972112E-5</v>
      </c>
    </row>
    <row r="40" spans="2:21" s="140" customFormat="1">
      <c r="B40" s="86" t="s">
        <v>438</v>
      </c>
      <c r="C40" s="83" t="s">
        <v>439</v>
      </c>
      <c r="D40" s="96" t="s">
        <v>139</v>
      </c>
      <c r="E40" s="96" t="s">
        <v>371</v>
      </c>
      <c r="F40" s="83" t="s">
        <v>399</v>
      </c>
      <c r="G40" s="96" t="s">
        <v>379</v>
      </c>
      <c r="H40" s="83" t="s">
        <v>411</v>
      </c>
      <c r="I40" s="83" t="s">
        <v>179</v>
      </c>
      <c r="J40" s="83"/>
      <c r="K40" s="93">
        <v>2.95999999999998</v>
      </c>
      <c r="L40" s="96" t="s">
        <v>181</v>
      </c>
      <c r="M40" s="97">
        <v>4.2000000000000003E-2</v>
      </c>
      <c r="N40" s="97">
        <v>-3.2000000000007326E-3</v>
      </c>
      <c r="O40" s="93">
        <v>10437095.022899</v>
      </c>
      <c r="P40" s="95">
        <v>120.26</v>
      </c>
      <c r="Q40" s="83"/>
      <c r="R40" s="93">
        <v>12551.650123144003</v>
      </c>
      <c r="S40" s="94">
        <v>1.0460799193872314E-2</v>
      </c>
      <c r="T40" s="94">
        <v>1.6176764322322398E-3</v>
      </c>
      <c r="U40" s="94">
        <f>R40/'סכום נכסי הקרן'!$C$42</f>
        <v>1.8074277220941356E-4</v>
      </c>
    </row>
    <row r="41" spans="2:21" s="140" customFormat="1">
      <c r="B41" s="86" t="s">
        <v>440</v>
      </c>
      <c r="C41" s="83" t="s">
        <v>441</v>
      </c>
      <c r="D41" s="96" t="s">
        <v>139</v>
      </c>
      <c r="E41" s="96" t="s">
        <v>371</v>
      </c>
      <c r="F41" s="83" t="s">
        <v>399</v>
      </c>
      <c r="G41" s="96" t="s">
        <v>379</v>
      </c>
      <c r="H41" s="83" t="s">
        <v>411</v>
      </c>
      <c r="I41" s="83" t="s">
        <v>179</v>
      </c>
      <c r="J41" s="83"/>
      <c r="K41" s="93">
        <v>1.4900000000000515</v>
      </c>
      <c r="L41" s="96" t="s">
        <v>181</v>
      </c>
      <c r="M41" s="97">
        <v>4.0999999999999995E-2</v>
      </c>
      <c r="N41" s="97">
        <v>-4.4000000000002475E-3</v>
      </c>
      <c r="O41" s="93">
        <v>48912638.156031996</v>
      </c>
      <c r="P41" s="95">
        <v>129.65</v>
      </c>
      <c r="Q41" s="83"/>
      <c r="R41" s="93">
        <v>63415.234609425992</v>
      </c>
      <c r="S41" s="94">
        <v>3.1390015699957668E-2</v>
      </c>
      <c r="T41" s="94">
        <v>8.1730552927849285E-3</v>
      </c>
      <c r="U41" s="94">
        <f>R41/'סכום נכסי הקרן'!$C$42</f>
        <v>9.131743787602469E-4</v>
      </c>
    </row>
    <row r="42" spans="2:21" s="140" customFormat="1">
      <c r="B42" s="86" t="s">
        <v>442</v>
      </c>
      <c r="C42" s="83" t="s">
        <v>443</v>
      </c>
      <c r="D42" s="96" t="s">
        <v>139</v>
      </c>
      <c r="E42" s="96" t="s">
        <v>371</v>
      </c>
      <c r="F42" s="83" t="s">
        <v>399</v>
      </c>
      <c r="G42" s="96" t="s">
        <v>379</v>
      </c>
      <c r="H42" s="83" t="s">
        <v>411</v>
      </c>
      <c r="I42" s="83" t="s">
        <v>179</v>
      </c>
      <c r="J42" s="83"/>
      <c r="K42" s="93">
        <v>2.1200000000000627</v>
      </c>
      <c r="L42" s="96" t="s">
        <v>181</v>
      </c>
      <c r="M42" s="97">
        <v>0.04</v>
      </c>
      <c r="N42" s="97">
        <v>-4.600000000000274E-3</v>
      </c>
      <c r="O42" s="93">
        <v>43960942.603526004</v>
      </c>
      <c r="P42" s="95">
        <v>117.75</v>
      </c>
      <c r="Q42" s="83"/>
      <c r="R42" s="93">
        <v>51764.010394722995</v>
      </c>
      <c r="S42" s="94">
        <v>1.5134599894833312E-2</v>
      </c>
      <c r="T42" s="94">
        <v>6.6714271694814477E-3</v>
      </c>
      <c r="U42" s="94">
        <f>R42/'סכום נכסי הקרן'!$C$42</f>
        <v>7.4539766864339593E-4</v>
      </c>
    </row>
    <row r="43" spans="2:21" s="140" customFormat="1">
      <c r="B43" s="86" t="s">
        <v>444</v>
      </c>
      <c r="C43" s="83" t="s">
        <v>445</v>
      </c>
      <c r="D43" s="96" t="s">
        <v>139</v>
      </c>
      <c r="E43" s="96" t="s">
        <v>371</v>
      </c>
      <c r="F43" s="83" t="s">
        <v>446</v>
      </c>
      <c r="G43" s="96" t="s">
        <v>429</v>
      </c>
      <c r="H43" s="83" t="s">
        <v>447</v>
      </c>
      <c r="I43" s="83" t="s">
        <v>375</v>
      </c>
      <c r="J43" s="83"/>
      <c r="K43" s="93">
        <v>0.88000000000008871</v>
      </c>
      <c r="L43" s="96" t="s">
        <v>181</v>
      </c>
      <c r="M43" s="97">
        <v>1.6399999999999998E-2</v>
      </c>
      <c r="N43" s="97">
        <v>-6.6000000000019888E-3</v>
      </c>
      <c r="O43" s="93">
        <v>9271359.2869089991</v>
      </c>
      <c r="P43" s="95">
        <v>101.98</v>
      </c>
      <c r="Q43" s="83"/>
      <c r="R43" s="93">
        <v>9454.9324076820012</v>
      </c>
      <c r="S43" s="94">
        <v>1.8822651111641959E-2</v>
      </c>
      <c r="T43" s="94">
        <v>1.2185665768402428E-3</v>
      </c>
      <c r="U43" s="94">
        <f>R43/'סכום נכסי הקרן'!$C$42</f>
        <v>1.3615028124995353E-4</v>
      </c>
    </row>
    <row r="44" spans="2:21" s="140" customFormat="1">
      <c r="B44" s="86" t="s">
        <v>448</v>
      </c>
      <c r="C44" s="83" t="s">
        <v>449</v>
      </c>
      <c r="D44" s="96" t="s">
        <v>139</v>
      </c>
      <c r="E44" s="96" t="s">
        <v>371</v>
      </c>
      <c r="F44" s="83" t="s">
        <v>446</v>
      </c>
      <c r="G44" s="96" t="s">
        <v>429</v>
      </c>
      <c r="H44" s="83" t="s">
        <v>447</v>
      </c>
      <c r="I44" s="83" t="s">
        <v>375</v>
      </c>
      <c r="J44" s="83"/>
      <c r="K44" s="93">
        <v>5.2500000000001323</v>
      </c>
      <c r="L44" s="96" t="s">
        <v>181</v>
      </c>
      <c r="M44" s="97">
        <v>2.3399999999999997E-2</v>
      </c>
      <c r="N44" s="97">
        <v>8.1000000000000724E-3</v>
      </c>
      <c r="O44" s="93">
        <v>69714356.024624005</v>
      </c>
      <c r="P44" s="95">
        <v>108.15</v>
      </c>
      <c r="Q44" s="83"/>
      <c r="R44" s="93">
        <v>75396.076519924012</v>
      </c>
      <c r="S44" s="94">
        <v>2.9358222471378738E-2</v>
      </c>
      <c r="T44" s="94">
        <v>9.7171650637524962E-3</v>
      </c>
      <c r="U44" s="94">
        <f>R44/'סכום נכסי הקרן'!$C$42</f>
        <v>1.0856975577097031E-3</v>
      </c>
    </row>
    <row r="45" spans="2:21" s="140" customFormat="1">
      <c r="B45" s="86" t="s">
        <v>450</v>
      </c>
      <c r="C45" s="83" t="s">
        <v>451</v>
      </c>
      <c r="D45" s="96" t="s">
        <v>139</v>
      </c>
      <c r="E45" s="96" t="s">
        <v>371</v>
      </c>
      <c r="F45" s="83" t="s">
        <v>446</v>
      </c>
      <c r="G45" s="96" t="s">
        <v>429</v>
      </c>
      <c r="H45" s="83" t="s">
        <v>447</v>
      </c>
      <c r="I45" s="83" t="s">
        <v>375</v>
      </c>
      <c r="J45" s="83"/>
      <c r="K45" s="93">
        <v>2.0799999999999921</v>
      </c>
      <c r="L45" s="96" t="s">
        <v>181</v>
      </c>
      <c r="M45" s="97">
        <v>0.03</v>
      </c>
      <c r="N45" s="97">
        <v>-4.2999999999999193E-3</v>
      </c>
      <c r="O45" s="93">
        <v>22766883.000080999</v>
      </c>
      <c r="P45" s="95">
        <v>109</v>
      </c>
      <c r="Q45" s="83"/>
      <c r="R45" s="93">
        <v>24815.902163639999</v>
      </c>
      <c r="S45" s="94">
        <v>4.7313439843452411E-2</v>
      </c>
      <c r="T45" s="94">
        <v>3.1983125470235753E-3</v>
      </c>
      <c r="U45" s="94">
        <f>R45/'סכום נכסי הקרן'!$C$42</f>
        <v>3.5734703468697209E-4</v>
      </c>
    </row>
    <row r="46" spans="2:21" s="140" customFormat="1">
      <c r="B46" s="86" t="s">
        <v>452</v>
      </c>
      <c r="C46" s="83" t="s">
        <v>453</v>
      </c>
      <c r="D46" s="96" t="s">
        <v>139</v>
      </c>
      <c r="E46" s="96" t="s">
        <v>371</v>
      </c>
      <c r="F46" s="83" t="s">
        <v>454</v>
      </c>
      <c r="G46" s="96" t="s">
        <v>429</v>
      </c>
      <c r="H46" s="83" t="s">
        <v>447</v>
      </c>
      <c r="I46" s="83" t="s">
        <v>179</v>
      </c>
      <c r="J46" s="83"/>
      <c r="K46" s="93">
        <v>0.25999999999982371</v>
      </c>
      <c r="L46" s="96" t="s">
        <v>181</v>
      </c>
      <c r="M46" s="97">
        <v>4.9500000000000002E-2</v>
      </c>
      <c r="N46" s="97">
        <v>-2.5799999999985897E-2</v>
      </c>
      <c r="O46" s="93">
        <v>721768.33481499995</v>
      </c>
      <c r="P46" s="95">
        <v>125.7</v>
      </c>
      <c r="Q46" s="83"/>
      <c r="R46" s="93">
        <v>907.2628166159999</v>
      </c>
      <c r="S46" s="94">
        <v>5.5957813711459761E-3</v>
      </c>
      <c r="T46" s="94">
        <v>1.1692946042003893E-4</v>
      </c>
      <c r="U46" s="94">
        <f>R46/'סכום נכסי הקרן'!$C$42</f>
        <v>1.3064513031265227E-5</v>
      </c>
    </row>
    <row r="47" spans="2:21" s="140" customFormat="1">
      <c r="B47" s="86" t="s">
        <v>455</v>
      </c>
      <c r="C47" s="83" t="s">
        <v>456</v>
      </c>
      <c r="D47" s="96" t="s">
        <v>139</v>
      </c>
      <c r="E47" s="96" t="s">
        <v>371</v>
      </c>
      <c r="F47" s="83" t="s">
        <v>454</v>
      </c>
      <c r="G47" s="96" t="s">
        <v>429</v>
      </c>
      <c r="H47" s="83" t="s">
        <v>447</v>
      </c>
      <c r="I47" s="83" t="s">
        <v>179</v>
      </c>
      <c r="J47" s="83"/>
      <c r="K47" s="93">
        <v>1.96999999999997</v>
      </c>
      <c r="L47" s="96" t="s">
        <v>181</v>
      </c>
      <c r="M47" s="97">
        <v>4.8000000000000001E-2</v>
      </c>
      <c r="N47" s="97">
        <v>-4.6999999999998857E-3</v>
      </c>
      <c r="O47" s="93">
        <v>67146326.811673015</v>
      </c>
      <c r="P47" s="95">
        <v>116.78</v>
      </c>
      <c r="Q47" s="83"/>
      <c r="R47" s="93">
        <v>78413.479674386996</v>
      </c>
      <c r="S47" s="94">
        <v>4.938878626517456E-2</v>
      </c>
      <c r="T47" s="94">
        <v>1.0106052733630862E-2</v>
      </c>
      <c r="U47" s="94">
        <f>R47/'סכום נכסי הקרן'!$C$42</f>
        <v>1.1291479252438852E-3</v>
      </c>
    </row>
    <row r="48" spans="2:21" s="140" customFormat="1">
      <c r="B48" s="86" t="s">
        <v>457</v>
      </c>
      <c r="C48" s="83" t="s">
        <v>458</v>
      </c>
      <c r="D48" s="96" t="s">
        <v>139</v>
      </c>
      <c r="E48" s="96" t="s">
        <v>371</v>
      </c>
      <c r="F48" s="83" t="s">
        <v>454</v>
      </c>
      <c r="G48" s="96" t="s">
        <v>429</v>
      </c>
      <c r="H48" s="83" t="s">
        <v>447</v>
      </c>
      <c r="I48" s="83" t="s">
        <v>179</v>
      </c>
      <c r="J48" s="83"/>
      <c r="K48" s="93">
        <v>5.9499999999999131</v>
      </c>
      <c r="L48" s="96" t="s">
        <v>181</v>
      </c>
      <c r="M48" s="97">
        <v>3.2000000000000001E-2</v>
      </c>
      <c r="N48" s="97">
        <v>1.0200000000000013E-2</v>
      </c>
      <c r="O48" s="93">
        <v>59754758.628740013</v>
      </c>
      <c r="P48" s="95">
        <v>115.87</v>
      </c>
      <c r="Q48" s="83"/>
      <c r="R48" s="93">
        <v>69237.841604195986</v>
      </c>
      <c r="S48" s="94">
        <v>3.6223435410871384E-2</v>
      </c>
      <c r="T48" s="94">
        <v>8.9234820507951857E-3</v>
      </c>
      <c r="U48" s="94">
        <f>R48/'סכום נכסי הקרן'!$C$42</f>
        <v>9.9701946043441979E-4</v>
      </c>
    </row>
    <row r="49" spans="2:21" s="140" customFormat="1">
      <c r="B49" s="86" t="s">
        <v>459</v>
      </c>
      <c r="C49" s="83" t="s">
        <v>460</v>
      </c>
      <c r="D49" s="96" t="s">
        <v>139</v>
      </c>
      <c r="E49" s="96" t="s">
        <v>371</v>
      </c>
      <c r="F49" s="83" t="s">
        <v>454</v>
      </c>
      <c r="G49" s="96" t="s">
        <v>429</v>
      </c>
      <c r="H49" s="83" t="s">
        <v>447</v>
      </c>
      <c r="I49" s="83" t="s">
        <v>179</v>
      </c>
      <c r="J49" s="83"/>
      <c r="K49" s="93">
        <v>1.2399999999998386</v>
      </c>
      <c r="L49" s="96" t="s">
        <v>181</v>
      </c>
      <c r="M49" s="97">
        <v>4.9000000000000002E-2</v>
      </c>
      <c r="N49" s="97">
        <v>-1.0599999999999324E-2</v>
      </c>
      <c r="O49" s="93">
        <v>7772542.3447969984</v>
      </c>
      <c r="P49" s="95">
        <v>117.82</v>
      </c>
      <c r="Q49" s="83"/>
      <c r="R49" s="93">
        <v>9157.6090825269985</v>
      </c>
      <c r="S49" s="94">
        <v>3.9234709343067796E-2</v>
      </c>
      <c r="T49" s="94">
        <v>1.1802470785163288E-3</v>
      </c>
      <c r="U49" s="94">
        <f>R49/'סכום נכסי הקרן'!$C$42</f>
        <v>1.3186884880849736E-4</v>
      </c>
    </row>
    <row r="50" spans="2:21" s="140" customFormat="1">
      <c r="B50" s="86" t="s">
        <v>461</v>
      </c>
      <c r="C50" s="83" t="s">
        <v>462</v>
      </c>
      <c r="D50" s="96" t="s">
        <v>139</v>
      </c>
      <c r="E50" s="96" t="s">
        <v>371</v>
      </c>
      <c r="F50" s="83" t="s">
        <v>463</v>
      </c>
      <c r="G50" s="96" t="s">
        <v>464</v>
      </c>
      <c r="H50" s="83" t="s">
        <v>447</v>
      </c>
      <c r="I50" s="83" t="s">
        <v>179</v>
      </c>
      <c r="J50" s="83"/>
      <c r="K50" s="93">
        <v>2.109999999999967</v>
      </c>
      <c r="L50" s="96" t="s">
        <v>181</v>
      </c>
      <c r="M50" s="97">
        <v>3.7000000000000005E-2</v>
      </c>
      <c r="N50" s="97">
        <v>-4.0000000000001926E-3</v>
      </c>
      <c r="O50" s="93">
        <v>45560051.142035015</v>
      </c>
      <c r="P50" s="95">
        <v>114.22</v>
      </c>
      <c r="Q50" s="83"/>
      <c r="R50" s="93">
        <v>52038.691714724999</v>
      </c>
      <c r="S50" s="94">
        <v>1.8983471019101715E-2</v>
      </c>
      <c r="T50" s="94">
        <v>6.7068285305281802E-3</v>
      </c>
      <c r="U50" s="94">
        <f>R50/'סכום נכסי הקרן'!$C$42</f>
        <v>7.4935305799572977E-4</v>
      </c>
    </row>
    <row r="51" spans="2:21" s="140" customFormat="1">
      <c r="B51" s="86" t="s">
        <v>465</v>
      </c>
      <c r="C51" s="83" t="s">
        <v>466</v>
      </c>
      <c r="D51" s="96" t="s">
        <v>139</v>
      </c>
      <c r="E51" s="96" t="s">
        <v>371</v>
      </c>
      <c r="F51" s="83" t="s">
        <v>463</v>
      </c>
      <c r="G51" s="96" t="s">
        <v>464</v>
      </c>
      <c r="H51" s="83" t="s">
        <v>447</v>
      </c>
      <c r="I51" s="83" t="s">
        <v>179</v>
      </c>
      <c r="J51" s="83"/>
      <c r="K51" s="93">
        <v>5.1600000000000454</v>
      </c>
      <c r="L51" s="96" t="s">
        <v>181</v>
      </c>
      <c r="M51" s="97">
        <v>2.2000000000000002E-2</v>
      </c>
      <c r="N51" s="97">
        <v>1.1100000000000318E-2</v>
      </c>
      <c r="O51" s="93">
        <v>39006888.713776</v>
      </c>
      <c r="P51" s="95">
        <v>106.68</v>
      </c>
      <c r="Q51" s="83"/>
      <c r="R51" s="93">
        <v>41612.548689488001</v>
      </c>
      <c r="S51" s="94">
        <v>4.4241357683837607E-2</v>
      </c>
      <c r="T51" s="94">
        <v>5.363090799987957E-3</v>
      </c>
      <c r="U51" s="94">
        <f>R51/'סכום נכסי הקרן'!$C$42</f>
        <v>5.9921742042259212E-4</v>
      </c>
    </row>
    <row r="52" spans="2:21" s="140" customFormat="1">
      <c r="B52" s="86" t="s">
        <v>467</v>
      </c>
      <c r="C52" s="83" t="s">
        <v>468</v>
      </c>
      <c r="D52" s="96" t="s">
        <v>139</v>
      </c>
      <c r="E52" s="96" t="s">
        <v>371</v>
      </c>
      <c r="F52" s="83" t="s">
        <v>469</v>
      </c>
      <c r="G52" s="96" t="s">
        <v>429</v>
      </c>
      <c r="H52" s="83" t="s">
        <v>447</v>
      </c>
      <c r="I52" s="83" t="s">
        <v>375</v>
      </c>
      <c r="J52" s="83"/>
      <c r="K52" s="93">
        <v>6.5399999999996021</v>
      </c>
      <c r="L52" s="96" t="s">
        <v>181</v>
      </c>
      <c r="M52" s="97">
        <v>1.8200000000000001E-2</v>
      </c>
      <c r="N52" s="97">
        <v>1.3099999999999693E-2</v>
      </c>
      <c r="O52" s="93">
        <v>13539201.085966</v>
      </c>
      <c r="P52" s="95">
        <v>104.11</v>
      </c>
      <c r="Q52" s="83"/>
      <c r="R52" s="93">
        <v>14095.662100752999</v>
      </c>
      <c r="S52" s="94">
        <v>5.1479852037893535E-2</v>
      </c>
      <c r="T52" s="94">
        <v>1.8166711271733321E-3</v>
      </c>
      <c r="U52" s="94">
        <f>R52/'סכום נכסי הקרן'!$C$42</f>
        <v>2.0297642295809187E-4</v>
      </c>
    </row>
    <row r="53" spans="2:21" s="140" customFormat="1">
      <c r="B53" s="86" t="s">
        <v>470</v>
      </c>
      <c r="C53" s="83" t="s">
        <v>471</v>
      </c>
      <c r="D53" s="96" t="s">
        <v>139</v>
      </c>
      <c r="E53" s="96" t="s">
        <v>371</v>
      </c>
      <c r="F53" s="83" t="s">
        <v>410</v>
      </c>
      <c r="G53" s="96" t="s">
        <v>379</v>
      </c>
      <c r="H53" s="83" t="s">
        <v>447</v>
      </c>
      <c r="I53" s="83" t="s">
        <v>179</v>
      </c>
      <c r="J53" s="83"/>
      <c r="K53" s="93">
        <v>1.3199999999999665</v>
      </c>
      <c r="L53" s="96" t="s">
        <v>181</v>
      </c>
      <c r="M53" s="97">
        <v>3.1E-2</v>
      </c>
      <c r="N53" s="97">
        <v>-9.3000000000001588E-3</v>
      </c>
      <c r="O53" s="93">
        <v>12826434.462791998</v>
      </c>
      <c r="P53" s="95">
        <v>112.2</v>
      </c>
      <c r="Q53" s="83"/>
      <c r="R53" s="93">
        <v>14391.258703689002</v>
      </c>
      <c r="S53" s="94">
        <v>3.728237510505332E-2</v>
      </c>
      <c r="T53" s="94">
        <v>1.8547680828186911E-3</v>
      </c>
      <c r="U53" s="94">
        <f>R53/'סכום נכסי הקרן'!$C$42</f>
        <v>2.0723299073572809E-4</v>
      </c>
    </row>
    <row r="54" spans="2:21" s="140" customFormat="1">
      <c r="B54" s="86" t="s">
        <v>472</v>
      </c>
      <c r="C54" s="83" t="s">
        <v>473</v>
      </c>
      <c r="D54" s="96" t="s">
        <v>139</v>
      </c>
      <c r="E54" s="96" t="s">
        <v>371</v>
      </c>
      <c r="F54" s="83" t="s">
        <v>410</v>
      </c>
      <c r="G54" s="96" t="s">
        <v>379</v>
      </c>
      <c r="H54" s="83" t="s">
        <v>447</v>
      </c>
      <c r="I54" s="83" t="s">
        <v>179</v>
      </c>
      <c r="J54" s="83"/>
      <c r="K54" s="93">
        <v>0.26999999999995422</v>
      </c>
      <c r="L54" s="96" t="s">
        <v>181</v>
      </c>
      <c r="M54" s="97">
        <v>2.7999999999999997E-2</v>
      </c>
      <c r="N54" s="97">
        <v>-2.2999999999999732E-2</v>
      </c>
      <c r="O54" s="93">
        <v>48774016.751320988</v>
      </c>
      <c r="P54" s="95">
        <v>105.52</v>
      </c>
      <c r="Q54" s="83"/>
      <c r="R54" s="93">
        <v>51466.339806867989</v>
      </c>
      <c r="S54" s="94">
        <v>4.9590625582792841E-2</v>
      </c>
      <c r="T54" s="94">
        <v>6.6330629153939433E-3</v>
      </c>
      <c r="U54" s="94">
        <f>R54/'סכום נכסי הקרן'!$C$42</f>
        <v>7.4111123564643772E-4</v>
      </c>
    </row>
    <row r="55" spans="2:21" s="140" customFormat="1">
      <c r="B55" s="86" t="s">
        <v>474</v>
      </c>
      <c r="C55" s="83" t="s">
        <v>475</v>
      </c>
      <c r="D55" s="96" t="s">
        <v>139</v>
      </c>
      <c r="E55" s="96" t="s">
        <v>371</v>
      </c>
      <c r="F55" s="83" t="s">
        <v>410</v>
      </c>
      <c r="G55" s="96" t="s">
        <v>379</v>
      </c>
      <c r="H55" s="83" t="s">
        <v>447</v>
      </c>
      <c r="I55" s="83" t="s">
        <v>179</v>
      </c>
      <c r="J55" s="83"/>
      <c r="K55" s="93">
        <v>1.4500000000003637</v>
      </c>
      <c r="L55" s="96" t="s">
        <v>181</v>
      </c>
      <c r="M55" s="97">
        <v>4.2000000000000003E-2</v>
      </c>
      <c r="N55" s="97">
        <v>-2.1999999999902302E-3</v>
      </c>
      <c r="O55" s="93">
        <v>743557.60741499986</v>
      </c>
      <c r="P55" s="95">
        <v>129.4</v>
      </c>
      <c r="Q55" s="83"/>
      <c r="R55" s="93">
        <v>962.16349227699993</v>
      </c>
      <c r="S55" s="94">
        <v>1.4253682617317791E-2</v>
      </c>
      <c r="T55" s="94">
        <v>1.2400514594816453E-4</v>
      </c>
      <c r="U55" s="94">
        <f>R55/'סכום נכסי הקרן'!$C$42</f>
        <v>1.3855078432450381E-5</v>
      </c>
    </row>
    <row r="56" spans="2:21" s="140" customFormat="1">
      <c r="B56" s="86" t="s">
        <v>476</v>
      </c>
      <c r="C56" s="83" t="s">
        <v>477</v>
      </c>
      <c r="D56" s="96" t="s">
        <v>139</v>
      </c>
      <c r="E56" s="96" t="s">
        <v>371</v>
      </c>
      <c r="F56" s="83" t="s">
        <v>378</v>
      </c>
      <c r="G56" s="96" t="s">
        <v>379</v>
      </c>
      <c r="H56" s="83" t="s">
        <v>447</v>
      </c>
      <c r="I56" s="83" t="s">
        <v>179</v>
      </c>
      <c r="J56" s="83"/>
      <c r="K56" s="93">
        <v>1.7799999999999561</v>
      </c>
      <c r="L56" s="96" t="s">
        <v>181</v>
      </c>
      <c r="M56" s="97">
        <v>0.04</v>
      </c>
      <c r="N56" s="97">
        <v>-3.2000000000000101E-3</v>
      </c>
      <c r="O56" s="93">
        <v>61826202.088717006</v>
      </c>
      <c r="P56" s="95">
        <v>117.66</v>
      </c>
      <c r="Q56" s="83"/>
      <c r="R56" s="93">
        <v>72744.708642931015</v>
      </c>
      <c r="S56" s="94">
        <v>4.5797254580167528E-2</v>
      </c>
      <c r="T56" s="94">
        <v>9.375452596809157E-3</v>
      </c>
      <c r="U56" s="94">
        <f>R56/'סכום נכסי הקרן'!$C$42</f>
        <v>1.0475180693131079E-3</v>
      </c>
    </row>
    <row r="57" spans="2:21" s="140" customFormat="1">
      <c r="B57" s="86" t="s">
        <v>478</v>
      </c>
      <c r="C57" s="83" t="s">
        <v>479</v>
      </c>
      <c r="D57" s="96" t="s">
        <v>139</v>
      </c>
      <c r="E57" s="96" t="s">
        <v>371</v>
      </c>
      <c r="F57" s="83" t="s">
        <v>480</v>
      </c>
      <c r="G57" s="96" t="s">
        <v>429</v>
      </c>
      <c r="H57" s="83" t="s">
        <v>447</v>
      </c>
      <c r="I57" s="83" t="s">
        <v>179</v>
      </c>
      <c r="J57" s="83"/>
      <c r="K57" s="93">
        <v>4.1899999999999054</v>
      </c>
      <c r="L57" s="96" t="s">
        <v>181</v>
      </c>
      <c r="M57" s="97">
        <v>4.7500000000000001E-2</v>
      </c>
      <c r="N57" s="97">
        <v>4.5000000000002165E-3</v>
      </c>
      <c r="O57" s="93">
        <v>65775443.085134991</v>
      </c>
      <c r="P57" s="95">
        <v>144.5</v>
      </c>
      <c r="Q57" s="83"/>
      <c r="R57" s="93">
        <v>95045.515533531012</v>
      </c>
      <c r="S57" s="94">
        <v>3.485160975209823E-2</v>
      </c>
      <c r="T57" s="94">
        <v>1.2249615704667486E-2</v>
      </c>
      <c r="U57" s="94">
        <f>R57/'סכום נכסי הקרן'!$C$42</f>
        <v>1.3686479303567649E-3</v>
      </c>
    </row>
    <row r="58" spans="2:21" s="140" customFormat="1">
      <c r="B58" s="86" t="s">
        <v>481</v>
      </c>
      <c r="C58" s="83" t="s">
        <v>482</v>
      </c>
      <c r="D58" s="96" t="s">
        <v>139</v>
      </c>
      <c r="E58" s="96" t="s">
        <v>371</v>
      </c>
      <c r="F58" s="83" t="s">
        <v>483</v>
      </c>
      <c r="G58" s="96" t="s">
        <v>379</v>
      </c>
      <c r="H58" s="83" t="s">
        <v>447</v>
      </c>
      <c r="I58" s="83" t="s">
        <v>179</v>
      </c>
      <c r="J58" s="83"/>
      <c r="K58" s="93">
        <v>1.6699999999999782</v>
      </c>
      <c r="L58" s="96" t="s">
        <v>181</v>
      </c>
      <c r="M58" s="97">
        <v>3.85E-2</v>
      </c>
      <c r="N58" s="97">
        <v>-8.4999999999998202E-3</v>
      </c>
      <c r="O58" s="93">
        <v>9507326.4539309982</v>
      </c>
      <c r="P58" s="95">
        <v>117.89</v>
      </c>
      <c r="Q58" s="83"/>
      <c r="R58" s="93">
        <v>11208.187660972</v>
      </c>
      <c r="S58" s="94">
        <v>2.2321178340093391E-2</v>
      </c>
      <c r="T58" s="94">
        <v>1.4445288746344528E-3</v>
      </c>
      <c r="U58" s="94">
        <f>R58/'סכום נכסי הקרן'!$C$42</f>
        <v>1.6139701867183572E-4</v>
      </c>
    </row>
    <row r="59" spans="2:21" s="140" customFormat="1">
      <c r="B59" s="86" t="s">
        <v>484</v>
      </c>
      <c r="C59" s="83" t="s">
        <v>485</v>
      </c>
      <c r="D59" s="96" t="s">
        <v>139</v>
      </c>
      <c r="E59" s="96" t="s">
        <v>371</v>
      </c>
      <c r="F59" s="83" t="s">
        <v>483</v>
      </c>
      <c r="G59" s="96" t="s">
        <v>379</v>
      </c>
      <c r="H59" s="83" t="s">
        <v>447</v>
      </c>
      <c r="I59" s="83" t="s">
        <v>179</v>
      </c>
      <c r="J59" s="83"/>
      <c r="K59" s="93">
        <v>2.0400000000001137</v>
      </c>
      <c r="L59" s="96" t="s">
        <v>181</v>
      </c>
      <c r="M59" s="97">
        <v>4.7500000000000001E-2</v>
      </c>
      <c r="N59" s="97">
        <v>-7.6000000000014719E-3</v>
      </c>
      <c r="O59" s="93">
        <v>6269602.548411998</v>
      </c>
      <c r="P59" s="95">
        <v>134.19999999999999</v>
      </c>
      <c r="Q59" s="83"/>
      <c r="R59" s="93">
        <v>8413.8065427010024</v>
      </c>
      <c r="S59" s="94">
        <v>2.1601531388677177E-2</v>
      </c>
      <c r="T59" s="94">
        <v>1.0843846359604808E-3</v>
      </c>
      <c r="U59" s="94">
        <f>R59/'סכום נכסי הקרן'!$C$42</f>
        <v>1.2115815087590723E-4</v>
      </c>
    </row>
    <row r="60" spans="2:21" s="140" customFormat="1">
      <c r="B60" s="86" t="s">
        <v>486</v>
      </c>
      <c r="C60" s="83" t="s">
        <v>487</v>
      </c>
      <c r="D60" s="96" t="s">
        <v>139</v>
      </c>
      <c r="E60" s="96" t="s">
        <v>371</v>
      </c>
      <c r="F60" s="83" t="s">
        <v>488</v>
      </c>
      <c r="G60" s="96" t="s">
        <v>379</v>
      </c>
      <c r="H60" s="83" t="s">
        <v>447</v>
      </c>
      <c r="I60" s="83" t="s">
        <v>375</v>
      </c>
      <c r="J60" s="83"/>
      <c r="K60" s="93">
        <v>2.2800000000000185</v>
      </c>
      <c r="L60" s="96" t="s">
        <v>181</v>
      </c>
      <c r="M60" s="97">
        <v>3.5499999999999997E-2</v>
      </c>
      <c r="N60" s="97">
        <v>-4.7999999999998842E-3</v>
      </c>
      <c r="O60" s="93">
        <v>11259936.369188</v>
      </c>
      <c r="P60" s="95">
        <v>120.71</v>
      </c>
      <c r="Q60" s="83"/>
      <c r="R60" s="93">
        <v>13591.868727141995</v>
      </c>
      <c r="S60" s="94">
        <v>3.1596473070590526E-2</v>
      </c>
      <c r="T60" s="94">
        <v>1.7517414438879002E-3</v>
      </c>
      <c r="U60" s="94">
        <f>R60/'סכום נכסי הקרן'!$C$42</f>
        <v>1.9572183809683243E-4</v>
      </c>
    </row>
    <row r="61" spans="2:21" s="140" customFormat="1">
      <c r="B61" s="86" t="s">
        <v>489</v>
      </c>
      <c r="C61" s="83" t="s">
        <v>490</v>
      </c>
      <c r="D61" s="96" t="s">
        <v>139</v>
      </c>
      <c r="E61" s="96" t="s">
        <v>371</v>
      </c>
      <c r="F61" s="83" t="s">
        <v>488</v>
      </c>
      <c r="G61" s="96" t="s">
        <v>379</v>
      </c>
      <c r="H61" s="83" t="s">
        <v>447</v>
      </c>
      <c r="I61" s="83" t="s">
        <v>375</v>
      </c>
      <c r="J61" s="83"/>
      <c r="K61" s="93">
        <v>1.1800000000004507</v>
      </c>
      <c r="L61" s="96" t="s">
        <v>181</v>
      </c>
      <c r="M61" s="97">
        <v>4.6500000000000007E-2</v>
      </c>
      <c r="N61" s="97">
        <v>-1.0900000000001596E-2</v>
      </c>
      <c r="O61" s="93">
        <v>5814505.2153360024</v>
      </c>
      <c r="P61" s="95">
        <v>130.41</v>
      </c>
      <c r="Q61" s="83"/>
      <c r="R61" s="93">
        <v>7582.6959733310014</v>
      </c>
      <c r="S61" s="94">
        <v>2.6581414646011249E-2</v>
      </c>
      <c r="T61" s="94">
        <v>9.7726979707806936E-4</v>
      </c>
      <c r="U61" s="94">
        <f>R61/'סכום נכסי הקרן'!$C$42</f>
        <v>1.0919022420119118E-4</v>
      </c>
    </row>
    <row r="62" spans="2:21" s="140" customFormat="1">
      <c r="B62" s="86" t="s">
        <v>491</v>
      </c>
      <c r="C62" s="83" t="s">
        <v>492</v>
      </c>
      <c r="D62" s="96" t="s">
        <v>139</v>
      </c>
      <c r="E62" s="96" t="s">
        <v>371</v>
      </c>
      <c r="F62" s="83" t="s">
        <v>488</v>
      </c>
      <c r="G62" s="96" t="s">
        <v>379</v>
      </c>
      <c r="H62" s="83" t="s">
        <v>447</v>
      </c>
      <c r="I62" s="83" t="s">
        <v>375</v>
      </c>
      <c r="J62" s="83"/>
      <c r="K62" s="93">
        <v>5.6600000000000614</v>
      </c>
      <c r="L62" s="96" t="s">
        <v>181</v>
      </c>
      <c r="M62" s="97">
        <v>1.4999999999999999E-2</v>
      </c>
      <c r="N62" s="97">
        <v>4.9999999999996506E-3</v>
      </c>
      <c r="O62" s="93">
        <v>27030190.236673001</v>
      </c>
      <c r="P62" s="95">
        <v>105.93</v>
      </c>
      <c r="Q62" s="83"/>
      <c r="R62" s="93">
        <v>28633.080517714003</v>
      </c>
      <c r="S62" s="94">
        <v>5.2878426238058746E-2</v>
      </c>
      <c r="T62" s="94">
        <v>3.6902765039878117E-3</v>
      </c>
      <c r="U62" s="94">
        <f>R62/'סכום נכסי הקרן'!$C$42</f>
        <v>4.123141020418009E-4</v>
      </c>
    </row>
    <row r="63" spans="2:21" s="140" customFormat="1">
      <c r="B63" s="86" t="s">
        <v>493</v>
      </c>
      <c r="C63" s="83" t="s">
        <v>494</v>
      </c>
      <c r="D63" s="96" t="s">
        <v>139</v>
      </c>
      <c r="E63" s="96" t="s">
        <v>371</v>
      </c>
      <c r="F63" s="83" t="s">
        <v>495</v>
      </c>
      <c r="G63" s="96" t="s">
        <v>496</v>
      </c>
      <c r="H63" s="83" t="s">
        <v>447</v>
      </c>
      <c r="I63" s="83" t="s">
        <v>375</v>
      </c>
      <c r="J63" s="83"/>
      <c r="K63" s="93">
        <v>1.7299999999843012</v>
      </c>
      <c r="L63" s="96" t="s">
        <v>181</v>
      </c>
      <c r="M63" s="97">
        <v>4.6500000000000007E-2</v>
      </c>
      <c r="N63" s="97">
        <v>-6.0999999998724132E-3</v>
      </c>
      <c r="O63" s="93">
        <v>142997.47889100001</v>
      </c>
      <c r="P63" s="95">
        <v>133.19</v>
      </c>
      <c r="Q63" s="83"/>
      <c r="R63" s="93">
        <v>190.45833986299994</v>
      </c>
      <c r="S63" s="94">
        <v>1.8815904874134248E-3</v>
      </c>
      <c r="T63" s="94">
        <v>2.4546570745335482E-5</v>
      </c>
      <c r="U63" s="94">
        <f>R63/'סכום נכסי הקרן'!$C$42</f>
        <v>2.7425850784166514E-6</v>
      </c>
    </row>
    <row r="64" spans="2:21" s="140" customFormat="1">
      <c r="B64" s="86" t="s">
        <v>497</v>
      </c>
      <c r="C64" s="83" t="s">
        <v>498</v>
      </c>
      <c r="D64" s="96" t="s">
        <v>139</v>
      </c>
      <c r="E64" s="96" t="s">
        <v>371</v>
      </c>
      <c r="F64" s="83" t="s">
        <v>499</v>
      </c>
      <c r="G64" s="96" t="s">
        <v>429</v>
      </c>
      <c r="H64" s="83" t="s">
        <v>447</v>
      </c>
      <c r="I64" s="83" t="s">
        <v>375</v>
      </c>
      <c r="J64" s="83"/>
      <c r="K64" s="93">
        <v>1.9000000000010495</v>
      </c>
      <c r="L64" s="96" t="s">
        <v>181</v>
      </c>
      <c r="M64" s="97">
        <v>3.6400000000000002E-2</v>
      </c>
      <c r="N64" s="97">
        <v>-2.5000000000046335E-3</v>
      </c>
      <c r="O64" s="93">
        <v>1377076.66952</v>
      </c>
      <c r="P64" s="95">
        <v>117.54</v>
      </c>
      <c r="Q64" s="83"/>
      <c r="R64" s="93">
        <v>1618.6158290570004</v>
      </c>
      <c r="S64" s="94">
        <v>1.8735737000272108E-2</v>
      </c>
      <c r="T64" s="94">
        <v>2.0860975679010463E-4</v>
      </c>
      <c r="U64" s="94">
        <f>R64/'סכום נכסי הקרן'!$C$42</f>
        <v>2.3307940327810879E-5</v>
      </c>
    </row>
    <row r="65" spans="2:21" s="140" customFormat="1">
      <c r="B65" s="86" t="s">
        <v>500</v>
      </c>
      <c r="C65" s="83" t="s">
        <v>501</v>
      </c>
      <c r="D65" s="96" t="s">
        <v>139</v>
      </c>
      <c r="E65" s="96" t="s">
        <v>371</v>
      </c>
      <c r="F65" s="83" t="s">
        <v>502</v>
      </c>
      <c r="G65" s="96" t="s">
        <v>503</v>
      </c>
      <c r="H65" s="83" t="s">
        <v>447</v>
      </c>
      <c r="I65" s="83" t="s">
        <v>179</v>
      </c>
      <c r="J65" s="83"/>
      <c r="K65" s="93">
        <v>7.7400000000001787</v>
      </c>
      <c r="L65" s="96" t="s">
        <v>181</v>
      </c>
      <c r="M65" s="97">
        <v>3.85E-2</v>
      </c>
      <c r="N65" s="97">
        <v>1.1800000000000454E-2</v>
      </c>
      <c r="O65" s="93">
        <v>43327985.943351984</v>
      </c>
      <c r="P65" s="95">
        <v>122.99</v>
      </c>
      <c r="Q65" s="93">
        <v>1298.277514593</v>
      </c>
      <c r="R65" s="93">
        <v>54686.966603913977</v>
      </c>
      <c r="S65" s="94">
        <v>1.6084860212752267E-2</v>
      </c>
      <c r="T65" s="94">
        <v>7.0481423683329877E-3</v>
      </c>
      <c r="U65" s="94">
        <f>R65/'סכום נכסי הקרן'!$C$42</f>
        <v>7.8748800761179643E-4</v>
      </c>
    </row>
    <row r="66" spans="2:21" s="140" customFormat="1">
      <c r="B66" s="86" t="s">
        <v>504</v>
      </c>
      <c r="C66" s="83" t="s">
        <v>505</v>
      </c>
      <c r="D66" s="96" t="s">
        <v>139</v>
      </c>
      <c r="E66" s="96" t="s">
        <v>371</v>
      </c>
      <c r="F66" s="83" t="s">
        <v>502</v>
      </c>
      <c r="G66" s="96" t="s">
        <v>503</v>
      </c>
      <c r="H66" s="83" t="s">
        <v>447</v>
      </c>
      <c r="I66" s="83" t="s">
        <v>179</v>
      </c>
      <c r="J66" s="83"/>
      <c r="K66" s="93">
        <v>5.720000000000053</v>
      </c>
      <c r="L66" s="96" t="s">
        <v>181</v>
      </c>
      <c r="M66" s="97">
        <v>4.4999999999999998E-2</v>
      </c>
      <c r="N66" s="97">
        <v>7.5000000000000674E-3</v>
      </c>
      <c r="O66" s="93">
        <v>113971206.07540402</v>
      </c>
      <c r="P66" s="95">
        <v>125.6</v>
      </c>
      <c r="Q66" s="83"/>
      <c r="R66" s="93">
        <v>143147.82986929201</v>
      </c>
      <c r="S66" s="94">
        <v>3.8746158767276662E-2</v>
      </c>
      <c r="T66" s="94">
        <v>1.8449117720207759E-2</v>
      </c>
      <c r="U66" s="94">
        <f>R66/'סכום נכסי הקרן'!$C$42</f>
        <v>2.0613174644368228E-3</v>
      </c>
    </row>
    <row r="67" spans="2:21" s="140" customFormat="1">
      <c r="B67" s="86" t="s">
        <v>506</v>
      </c>
      <c r="C67" s="83" t="s">
        <v>507</v>
      </c>
      <c r="D67" s="96" t="s">
        <v>139</v>
      </c>
      <c r="E67" s="96" t="s">
        <v>371</v>
      </c>
      <c r="F67" s="83" t="s">
        <v>502</v>
      </c>
      <c r="G67" s="96" t="s">
        <v>503</v>
      </c>
      <c r="H67" s="83" t="s">
        <v>447</v>
      </c>
      <c r="I67" s="83" t="s">
        <v>179</v>
      </c>
      <c r="J67" s="83"/>
      <c r="K67" s="93">
        <v>10.330000000000128</v>
      </c>
      <c r="L67" s="96" t="s">
        <v>181</v>
      </c>
      <c r="M67" s="97">
        <v>2.3900000000000001E-2</v>
      </c>
      <c r="N67" s="97">
        <v>1.959999999999951E-2</v>
      </c>
      <c r="O67" s="93">
        <v>43898829.727999993</v>
      </c>
      <c r="P67" s="95">
        <v>104.32</v>
      </c>
      <c r="Q67" s="83"/>
      <c r="R67" s="93">
        <v>45795.258684718996</v>
      </c>
      <c r="S67" s="94">
        <v>3.5425451426699228E-2</v>
      </c>
      <c r="T67" s="94">
        <v>5.9021650504461551E-3</v>
      </c>
      <c r="U67" s="94">
        <f>R67/'סכום נכסי הקרן'!$C$42</f>
        <v>6.5944811459180683E-4</v>
      </c>
    </row>
    <row r="68" spans="2:21" s="140" customFormat="1">
      <c r="B68" s="86" t="s">
        <v>508</v>
      </c>
      <c r="C68" s="83" t="s">
        <v>509</v>
      </c>
      <c r="D68" s="96" t="s">
        <v>139</v>
      </c>
      <c r="E68" s="96" t="s">
        <v>371</v>
      </c>
      <c r="F68" s="83" t="s">
        <v>510</v>
      </c>
      <c r="G68" s="96" t="s">
        <v>496</v>
      </c>
      <c r="H68" s="83" t="s">
        <v>447</v>
      </c>
      <c r="I68" s="83" t="s">
        <v>179</v>
      </c>
      <c r="J68" s="83"/>
      <c r="K68" s="93">
        <v>1.1399999999936172</v>
      </c>
      <c r="L68" s="96" t="s">
        <v>181</v>
      </c>
      <c r="M68" s="97">
        <v>4.8899999999999999E-2</v>
      </c>
      <c r="N68" s="97">
        <v>-7.1999999999399263E-3</v>
      </c>
      <c r="O68" s="93">
        <v>283153.88039199996</v>
      </c>
      <c r="P68" s="95">
        <v>131.68</v>
      </c>
      <c r="Q68" s="83"/>
      <c r="R68" s="93">
        <v>372.85702131699986</v>
      </c>
      <c r="S68" s="94">
        <v>5.0731868235690553E-3</v>
      </c>
      <c r="T68" s="94">
        <v>4.8054400023838562E-5</v>
      </c>
      <c r="U68" s="94">
        <f>R68/'סכום נכסי הקרן'!$C$42</f>
        <v>5.369111711161883E-6</v>
      </c>
    </row>
    <row r="69" spans="2:21" s="140" customFormat="1">
      <c r="B69" s="86" t="s">
        <v>511</v>
      </c>
      <c r="C69" s="83" t="s">
        <v>512</v>
      </c>
      <c r="D69" s="96" t="s">
        <v>139</v>
      </c>
      <c r="E69" s="96" t="s">
        <v>371</v>
      </c>
      <c r="F69" s="83" t="s">
        <v>378</v>
      </c>
      <c r="G69" s="96" t="s">
        <v>379</v>
      </c>
      <c r="H69" s="83" t="s">
        <v>447</v>
      </c>
      <c r="I69" s="83" t="s">
        <v>375</v>
      </c>
      <c r="J69" s="83"/>
      <c r="K69" s="93">
        <v>4.1800000000000992</v>
      </c>
      <c r="L69" s="96" t="s">
        <v>181</v>
      </c>
      <c r="M69" s="97">
        <v>1.6399999999999998E-2</v>
      </c>
      <c r="N69" s="97">
        <v>1.2300000000000214E-2</v>
      </c>
      <c r="O69" s="93">
        <f>29060820.206/50000</f>
        <v>581.21640411999999</v>
      </c>
      <c r="P69" s="95">
        <v>5100544</v>
      </c>
      <c r="Q69" s="83"/>
      <c r="R69" s="93">
        <v>29645.198046005997</v>
      </c>
      <c r="S69" s="94">
        <f>236728.740681004%/50000</f>
        <v>4.7345748136200801E-2</v>
      </c>
      <c r="T69" s="94">
        <v>3.8207198047573356E-3</v>
      </c>
      <c r="U69" s="94">
        <f>R69/'סכום נכסי הקרן'!$C$42</f>
        <v>4.2688851465452375E-4</v>
      </c>
    </row>
    <row r="70" spans="2:21" s="140" customFormat="1">
      <c r="B70" s="86" t="s">
        <v>513</v>
      </c>
      <c r="C70" s="83" t="s">
        <v>514</v>
      </c>
      <c r="D70" s="96" t="s">
        <v>139</v>
      </c>
      <c r="E70" s="96" t="s">
        <v>371</v>
      </c>
      <c r="F70" s="83" t="s">
        <v>378</v>
      </c>
      <c r="G70" s="96" t="s">
        <v>379</v>
      </c>
      <c r="H70" s="83" t="s">
        <v>447</v>
      </c>
      <c r="I70" s="83" t="s">
        <v>375</v>
      </c>
      <c r="J70" s="83"/>
      <c r="K70" s="93">
        <v>8.2300000000000058</v>
      </c>
      <c r="L70" s="96" t="s">
        <v>181</v>
      </c>
      <c r="M70" s="97">
        <v>2.7799999999999998E-2</v>
      </c>
      <c r="N70" s="97">
        <v>2.7199999999998337E-2</v>
      </c>
      <c r="O70" s="93">
        <f>11095949.5332/50000</f>
        <v>221.91899066399998</v>
      </c>
      <c r="P70" s="95">
        <v>5060000</v>
      </c>
      <c r="Q70" s="83"/>
      <c r="R70" s="93">
        <v>11229.101263003997</v>
      </c>
      <c r="S70" s="94">
        <f>265326.387690101%/50000</f>
        <v>5.3065277538020199E-2</v>
      </c>
      <c r="T70" s="94">
        <v>1.4472242525957826E-3</v>
      </c>
      <c r="U70" s="94">
        <f>R70/'סכום נכסי הקרן'!$C$42</f>
        <v>1.6169817289228181E-4</v>
      </c>
    </row>
    <row r="71" spans="2:21" s="140" customFormat="1">
      <c r="B71" s="86" t="s">
        <v>515</v>
      </c>
      <c r="C71" s="83" t="s">
        <v>516</v>
      </c>
      <c r="D71" s="96" t="s">
        <v>139</v>
      </c>
      <c r="E71" s="96" t="s">
        <v>371</v>
      </c>
      <c r="F71" s="83" t="s">
        <v>378</v>
      </c>
      <c r="G71" s="96" t="s">
        <v>379</v>
      </c>
      <c r="H71" s="83" t="s">
        <v>447</v>
      </c>
      <c r="I71" s="83" t="s">
        <v>375</v>
      </c>
      <c r="J71" s="83"/>
      <c r="K71" s="93">
        <v>5.5699999999995899</v>
      </c>
      <c r="L71" s="96" t="s">
        <v>181</v>
      </c>
      <c r="M71" s="97">
        <v>2.4199999999999999E-2</v>
      </c>
      <c r="N71" s="97">
        <v>1.9799999999997965E-2</v>
      </c>
      <c r="O71" s="93">
        <f>12175679.612/50000</f>
        <v>243.51359224000001</v>
      </c>
      <c r="P71" s="95">
        <v>5140250</v>
      </c>
      <c r="Q71" s="83"/>
      <c r="R71" s="93">
        <v>12517.206910523002</v>
      </c>
      <c r="S71" s="94">
        <f>42242.9296464629%/50000</f>
        <v>8.4485859292925802E-3</v>
      </c>
      <c r="T71" s="94">
        <v>1.6132373367538995E-3</v>
      </c>
      <c r="U71" s="94">
        <f>R71/'סכום נכסי הקרן'!$C$42</f>
        <v>1.8024679266315143E-4</v>
      </c>
    </row>
    <row r="72" spans="2:21" s="140" customFormat="1">
      <c r="B72" s="86" t="s">
        <v>517</v>
      </c>
      <c r="C72" s="83" t="s">
        <v>518</v>
      </c>
      <c r="D72" s="96" t="s">
        <v>139</v>
      </c>
      <c r="E72" s="96" t="s">
        <v>371</v>
      </c>
      <c r="F72" s="83" t="s">
        <v>378</v>
      </c>
      <c r="G72" s="96" t="s">
        <v>379</v>
      </c>
      <c r="H72" s="83" t="s">
        <v>447</v>
      </c>
      <c r="I72" s="83" t="s">
        <v>179</v>
      </c>
      <c r="J72" s="83"/>
      <c r="K72" s="93">
        <v>1.3199999999999776</v>
      </c>
      <c r="L72" s="96" t="s">
        <v>181</v>
      </c>
      <c r="M72" s="97">
        <v>0.05</v>
      </c>
      <c r="N72" s="97">
        <v>-6.8999999999995801E-3</v>
      </c>
      <c r="O72" s="93">
        <v>38430995.23086001</v>
      </c>
      <c r="P72" s="95">
        <v>119.55</v>
      </c>
      <c r="Q72" s="83"/>
      <c r="R72" s="93">
        <v>45944.256168096996</v>
      </c>
      <c r="S72" s="94">
        <v>3.8431033661893675E-2</v>
      </c>
      <c r="T72" s="94">
        <v>5.9213680807216782E-3</v>
      </c>
      <c r="U72" s="94">
        <f>R72/'סכום נכסי הקרן'!$C$42</f>
        <v>6.6159366660558619E-4</v>
      </c>
    </row>
    <row r="73" spans="2:21" s="140" customFormat="1">
      <c r="B73" s="86" t="s">
        <v>519</v>
      </c>
      <c r="C73" s="83" t="s">
        <v>520</v>
      </c>
      <c r="D73" s="96" t="s">
        <v>139</v>
      </c>
      <c r="E73" s="96" t="s">
        <v>371</v>
      </c>
      <c r="F73" s="83" t="s">
        <v>521</v>
      </c>
      <c r="G73" s="96" t="s">
        <v>429</v>
      </c>
      <c r="H73" s="83" t="s">
        <v>447</v>
      </c>
      <c r="I73" s="83" t="s">
        <v>375</v>
      </c>
      <c r="J73" s="83"/>
      <c r="K73" s="93">
        <v>1.2200000000000466</v>
      </c>
      <c r="L73" s="96" t="s">
        <v>181</v>
      </c>
      <c r="M73" s="97">
        <v>5.0999999999999997E-2</v>
      </c>
      <c r="N73" s="97">
        <v>-1.1500000000000579E-2</v>
      </c>
      <c r="O73" s="93">
        <v>11422994.506022999</v>
      </c>
      <c r="P73" s="95">
        <v>121.27</v>
      </c>
      <c r="Q73" s="83"/>
      <c r="R73" s="93">
        <v>13852.665624587995</v>
      </c>
      <c r="S73" s="94">
        <v>2.5078200160008782E-2</v>
      </c>
      <c r="T73" s="94">
        <v>1.7853533586926133E-3</v>
      </c>
      <c r="U73" s="94">
        <f>R73/'סכום נכסי הקרן'!$C$42</f>
        <v>1.9947729285899854E-4</v>
      </c>
    </row>
    <row r="74" spans="2:21" s="140" customFormat="1">
      <c r="B74" s="86" t="s">
        <v>522</v>
      </c>
      <c r="C74" s="83" t="s">
        <v>523</v>
      </c>
      <c r="D74" s="96" t="s">
        <v>139</v>
      </c>
      <c r="E74" s="96" t="s">
        <v>371</v>
      </c>
      <c r="F74" s="83" t="s">
        <v>521</v>
      </c>
      <c r="G74" s="96" t="s">
        <v>429</v>
      </c>
      <c r="H74" s="83" t="s">
        <v>447</v>
      </c>
      <c r="I74" s="83" t="s">
        <v>375</v>
      </c>
      <c r="J74" s="83"/>
      <c r="K74" s="93">
        <v>2.59000000000005</v>
      </c>
      <c r="L74" s="96" t="s">
        <v>181</v>
      </c>
      <c r="M74" s="97">
        <v>2.5499999999999998E-2</v>
      </c>
      <c r="N74" s="97">
        <v>-4.000000000000092E-3</v>
      </c>
      <c r="O74" s="93">
        <v>40244394.887655996</v>
      </c>
      <c r="P74" s="95">
        <v>109.84</v>
      </c>
      <c r="Q74" s="83"/>
      <c r="R74" s="93">
        <v>44204.444151258991</v>
      </c>
      <c r="S74" s="94">
        <v>4.6405210281763316E-2</v>
      </c>
      <c r="T74" s="94">
        <v>5.6971383684096925E-3</v>
      </c>
      <c r="U74" s="94">
        <f>R74/'סכום נכסי הקרן'!$C$42</f>
        <v>6.3654051072875681E-4</v>
      </c>
    </row>
    <row r="75" spans="2:21" s="140" customFormat="1">
      <c r="B75" s="86" t="s">
        <v>524</v>
      </c>
      <c r="C75" s="83" t="s">
        <v>525</v>
      </c>
      <c r="D75" s="96" t="s">
        <v>139</v>
      </c>
      <c r="E75" s="96" t="s">
        <v>371</v>
      </c>
      <c r="F75" s="83" t="s">
        <v>521</v>
      </c>
      <c r="G75" s="96" t="s">
        <v>429</v>
      </c>
      <c r="H75" s="83" t="s">
        <v>447</v>
      </c>
      <c r="I75" s="83" t="s">
        <v>375</v>
      </c>
      <c r="J75" s="83"/>
      <c r="K75" s="93">
        <v>6.8299999999999894</v>
      </c>
      <c r="L75" s="96" t="s">
        <v>181</v>
      </c>
      <c r="M75" s="97">
        <v>2.35E-2</v>
      </c>
      <c r="N75" s="97">
        <v>1.3400000000000224E-2</v>
      </c>
      <c r="O75" s="93">
        <v>32260436.148228996</v>
      </c>
      <c r="P75" s="95">
        <v>108.37</v>
      </c>
      <c r="Q75" s="93">
        <v>731.32017353600008</v>
      </c>
      <c r="R75" s="93">
        <v>35716.295932379995</v>
      </c>
      <c r="S75" s="94">
        <v>4.066168036064588E-2</v>
      </c>
      <c r="T75" s="94">
        <v>4.6031724601618305E-3</v>
      </c>
      <c r="U75" s="94">
        <f>R75/'סכום נכסי הקרן'!$C$42</f>
        <v>5.1431184557693545E-4</v>
      </c>
    </row>
    <row r="76" spans="2:21" s="140" customFormat="1">
      <c r="B76" s="86" t="s">
        <v>526</v>
      </c>
      <c r="C76" s="83" t="s">
        <v>527</v>
      </c>
      <c r="D76" s="96" t="s">
        <v>139</v>
      </c>
      <c r="E76" s="96" t="s">
        <v>371</v>
      </c>
      <c r="F76" s="83" t="s">
        <v>521</v>
      </c>
      <c r="G76" s="96" t="s">
        <v>429</v>
      </c>
      <c r="H76" s="83" t="s">
        <v>447</v>
      </c>
      <c r="I76" s="83" t="s">
        <v>375</v>
      </c>
      <c r="J76" s="83"/>
      <c r="K76" s="93">
        <v>5.5800000000000693</v>
      </c>
      <c r="L76" s="96" t="s">
        <v>181</v>
      </c>
      <c r="M76" s="97">
        <v>1.7600000000000001E-2</v>
      </c>
      <c r="N76" s="97">
        <v>1.0200000000000124E-2</v>
      </c>
      <c r="O76" s="93">
        <v>49360697.165852003</v>
      </c>
      <c r="P76" s="95">
        <v>106.3</v>
      </c>
      <c r="Q76" s="83"/>
      <c r="R76" s="93">
        <v>52470.419877917986</v>
      </c>
      <c r="S76" s="94">
        <v>3.7796022398993996E-2</v>
      </c>
      <c r="T76" s="94">
        <v>6.7624703360179969E-3</v>
      </c>
      <c r="U76" s="94">
        <f>R76/'סכום נכסי הקרן'!$C$42</f>
        <v>7.5556990950854366E-4</v>
      </c>
    </row>
    <row r="77" spans="2:21" s="140" customFormat="1">
      <c r="B77" s="86" t="s">
        <v>528</v>
      </c>
      <c r="C77" s="83" t="s">
        <v>529</v>
      </c>
      <c r="D77" s="96" t="s">
        <v>139</v>
      </c>
      <c r="E77" s="96" t="s">
        <v>371</v>
      </c>
      <c r="F77" s="83" t="s">
        <v>521</v>
      </c>
      <c r="G77" s="96" t="s">
        <v>429</v>
      </c>
      <c r="H77" s="83" t="s">
        <v>447</v>
      </c>
      <c r="I77" s="83" t="s">
        <v>375</v>
      </c>
      <c r="J77" s="83"/>
      <c r="K77" s="93">
        <v>6.0900000000000203</v>
      </c>
      <c r="L77" s="96" t="s">
        <v>181</v>
      </c>
      <c r="M77" s="97">
        <v>2.1499999999999998E-2</v>
      </c>
      <c r="N77" s="97">
        <v>1.0799999999999938E-2</v>
      </c>
      <c r="O77" s="93">
        <v>35487002.062253006</v>
      </c>
      <c r="P77" s="95">
        <v>109.58</v>
      </c>
      <c r="Q77" s="83"/>
      <c r="R77" s="93">
        <v>38886.656309002996</v>
      </c>
      <c r="S77" s="94">
        <v>4.478517778303992E-2</v>
      </c>
      <c r="T77" s="94">
        <v>5.0117734976851194E-3</v>
      </c>
      <c r="U77" s="94">
        <f>R77/'סכום נכסי הקרן'!$C$42</f>
        <v>5.5996478505117482E-4</v>
      </c>
    </row>
    <row r="78" spans="2:21" s="140" customFormat="1">
      <c r="B78" s="86" t="s">
        <v>530</v>
      </c>
      <c r="C78" s="83" t="s">
        <v>531</v>
      </c>
      <c r="D78" s="96" t="s">
        <v>139</v>
      </c>
      <c r="E78" s="96" t="s">
        <v>371</v>
      </c>
      <c r="F78" s="83" t="s">
        <v>532</v>
      </c>
      <c r="G78" s="96" t="s">
        <v>496</v>
      </c>
      <c r="H78" s="83" t="s">
        <v>447</v>
      </c>
      <c r="I78" s="83" t="s">
        <v>179</v>
      </c>
      <c r="J78" s="83"/>
      <c r="K78" s="93">
        <v>0.28000000000149833</v>
      </c>
      <c r="L78" s="96" t="s">
        <v>181</v>
      </c>
      <c r="M78" s="97">
        <v>4.2800000000000005E-2</v>
      </c>
      <c r="N78" s="97">
        <v>-8.1999999999824661E-3</v>
      </c>
      <c r="O78" s="93">
        <v>932764.23774999985</v>
      </c>
      <c r="P78" s="95">
        <v>125.94</v>
      </c>
      <c r="Q78" s="83"/>
      <c r="R78" s="93">
        <v>1174.7233275829997</v>
      </c>
      <c r="S78" s="94">
        <v>1.3040481983816318E-2</v>
      </c>
      <c r="T78" s="94">
        <v>1.5140019222814735E-4</v>
      </c>
      <c r="U78" s="94">
        <f>R78/'סכום נכסי הקרן'!$C$42</f>
        <v>1.691592330277883E-5</v>
      </c>
    </row>
    <row r="79" spans="2:21" s="140" customFormat="1">
      <c r="B79" s="86" t="s">
        <v>533</v>
      </c>
      <c r="C79" s="83" t="s">
        <v>534</v>
      </c>
      <c r="D79" s="96" t="s">
        <v>139</v>
      </c>
      <c r="E79" s="96" t="s">
        <v>371</v>
      </c>
      <c r="F79" s="83" t="s">
        <v>483</v>
      </c>
      <c r="G79" s="96" t="s">
        <v>379</v>
      </c>
      <c r="H79" s="83" t="s">
        <v>447</v>
      </c>
      <c r="I79" s="83" t="s">
        <v>179</v>
      </c>
      <c r="J79" s="83"/>
      <c r="K79" s="93">
        <v>0.67000000000024873</v>
      </c>
      <c r="L79" s="96" t="s">
        <v>181</v>
      </c>
      <c r="M79" s="97">
        <v>5.2499999999999998E-2</v>
      </c>
      <c r="N79" s="97">
        <v>-1.2600000000000047E-2</v>
      </c>
      <c r="O79" s="93">
        <v>3342478.1346579995</v>
      </c>
      <c r="P79" s="95">
        <v>131.16999999999999</v>
      </c>
      <c r="Q79" s="83"/>
      <c r="R79" s="93">
        <v>4384.3287483730001</v>
      </c>
      <c r="S79" s="94">
        <v>2.785398445548333E-2</v>
      </c>
      <c r="T79" s="94">
        <v>5.650591928405927E-4</v>
      </c>
      <c r="U79" s="94">
        <f>R79/'סכום נכסי הקרן'!$C$42</f>
        <v>6.3133988318969409E-5</v>
      </c>
    </row>
    <row r="80" spans="2:21" s="140" customFormat="1">
      <c r="B80" s="86" t="s">
        <v>535</v>
      </c>
      <c r="C80" s="83" t="s">
        <v>536</v>
      </c>
      <c r="D80" s="96" t="s">
        <v>139</v>
      </c>
      <c r="E80" s="96" t="s">
        <v>371</v>
      </c>
      <c r="F80" s="83" t="s">
        <v>399</v>
      </c>
      <c r="G80" s="96" t="s">
        <v>379</v>
      </c>
      <c r="H80" s="83" t="s">
        <v>447</v>
      </c>
      <c r="I80" s="83" t="s">
        <v>375</v>
      </c>
      <c r="J80" s="83"/>
      <c r="K80" s="93">
        <v>1.2100000000000339</v>
      </c>
      <c r="L80" s="96" t="s">
        <v>181</v>
      </c>
      <c r="M80" s="97">
        <v>6.5000000000000002E-2</v>
      </c>
      <c r="N80" s="97">
        <v>-8.4000000000001001E-3</v>
      </c>
      <c r="O80" s="93">
        <v>77696181.37465702</v>
      </c>
      <c r="P80" s="95">
        <v>121.44</v>
      </c>
      <c r="Q80" s="93">
        <v>1403.608081886</v>
      </c>
      <c r="R80" s="93">
        <v>95757.856364155989</v>
      </c>
      <c r="S80" s="94">
        <v>4.9330908809306045E-2</v>
      </c>
      <c r="T80" s="94">
        <v>1.2341423312600562E-2</v>
      </c>
      <c r="U80" s="94">
        <f>R80/'סכום נכסי הקרן'!$C$42</f>
        <v>1.3789055821572809E-3</v>
      </c>
    </row>
    <row r="81" spans="2:21" s="140" customFormat="1">
      <c r="B81" s="86" t="s">
        <v>537</v>
      </c>
      <c r="C81" s="83" t="s">
        <v>538</v>
      </c>
      <c r="D81" s="96" t="s">
        <v>139</v>
      </c>
      <c r="E81" s="96" t="s">
        <v>371</v>
      </c>
      <c r="F81" s="83" t="s">
        <v>539</v>
      </c>
      <c r="G81" s="96" t="s">
        <v>429</v>
      </c>
      <c r="H81" s="83" t="s">
        <v>447</v>
      </c>
      <c r="I81" s="83" t="s">
        <v>375</v>
      </c>
      <c r="J81" s="83"/>
      <c r="K81" s="93">
        <v>7.8299999999992256</v>
      </c>
      <c r="L81" s="96" t="s">
        <v>181</v>
      </c>
      <c r="M81" s="97">
        <v>3.5000000000000003E-2</v>
      </c>
      <c r="N81" s="97">
        <v>1.4799999999999168E-2</v>
      </c>
      <c r="O81" s="93">
        <v>6452032.7912989985</v>
      </c>
      <c r="P81" s="95">
        <v>118.74</v>
      </c>
      <c r="Q81" s="83"/>
      <c r="R81" s="93">
        <v>7661.144341018</v>
      </c>
      <c r="S81" s="94">
        <v>2.3820782350333546E-2</v>
      </c>
      <c r="T81" s="94">
        <v>9.8738034623370181E-4</v>
      </c>
      <c r="U81" s="94">
        <f>R81/'סכום נכסי הקרן'!$C$42</f>
        <v>1.1031987451106613E-4</v>
      </c>
    </row>
    <row r="82" spans="2:21" s="140" customFormat="1">
      <c r="B82" s="86" t="s">
        <v>540</v>
      </c>
      <c r="C82" s="83" t="s">
        <v>541</v>
      </c>
      <c r="D82" s="96" t="s">
        <v>139</v>
      </c>
      <c r="E82" s="96" t="s">
        <v>371</v>
      </c>
      <c r="F82" s="83" t="s">
        <v>539</v>
      </c>
      <c r="G82" s="96" t="s">
        <v>429</v>
      </c>
      <c r="H82" s="83" t="s">
        <v>447</v>
      </c>
      <c r="I82" s="83" t="s">
        <v>375</v>
      </c>
      <c r="J82" s="83"/>
      <c r="K82" s="93">
        <v>1.1600000000000001</v>
      </c>
      <c r="L82" s="96" t="s">
        <v>181</v>
      </c>
      <c r="M82" s="97">
        <v>3.9E-2</v>
      </c>
      <c r="N82" s="97">
        <v>-9.8999999999999973E-3</v>
      </c>
      <c r="O82" s="93">
        <v>0.83</v>
      </c>
      <c r="P82" s="95">
        <v>113.93</v>
      </c>
      <c r="Q82" s="83"/>
      <c r="R82" s="93">
        <v>9.5E-4</v>
      </c>
      <c r="S82" s="94">
        <v>7.5645143709368066E-9</v>
      </c>
      <c r="T82" s="94">
        <v>1.2243749591035316E-10</v>
      </c>
      <c r="U82" s="94">
        <f>R82/'סכום נכסי הקרן'!$C$42</f>
        <v>1.3679925102623331E-11</v>
      </c>
    </row>
    <row r="83" spans="2:21" s="140" customFormat="1">
      <c r="B83" s="86" t="s">
        <v>542</v>
      </c>
      <c r="C83" s="83" t="s">
        <v>543</v>
      </c>
      <c r="D83" s="96" t="s">
        <v>139</v>
      </c>
      <c r="E83" s="96" t="s">
        <v>371</v>
      </c>
      <c r="F83" s="83" t="s">
        <v>539</v>
      </c>
      <c r="G83" s="96" t="s">
        <v>429</v>
      </c>
      <c r="H83" s="83" t="s">
        <v>447</v>
      </c>
      <c r="I83" s="83" t="s">
        <v>375</v>
      </c>
      <c r="J83" s="83"/>
      <c r="K83" s="93">
        <v>3.68000000000074</v>
      </c>
      <c r="L83" s="96" t="s">
        <v>181</v>
      </c>
      <c r="M83" s="97">
        <v>0.04</v>
      </c>
      <c r="N83" s="97">
        <v>1.4000000000000156E-3</v>
      </c>
      <c r="O83" s="93">
        <v>10857092.672232997</v>
      </c>
      <c r="P83" s="95">
        <v>114.8</v>
      </c>
      <c r="Q83" s="83"/>
      <c r="R83" s="93">
        <v>12463.942629307003</v>
      </c>
      <c r="S83" s="94">
        <v>1.5876719444835704E-2</v>
      </c>
      <c r="T83" s="94">
        <v>1.6063725523185817E-3</v>
      </c>
      <c r="U83" s="94">
        <f>R83/'סכום נכסי הקרן'!$C$42</f>
        <v>1.7947979121296203E-4</v>
      </c>
    </row>
    <row r="84" spans="2:21" s="140" customFormat="1">
      <c r="B84" s="86" t="s">
        <v>544</v>
      </c>
      <c r="C84" s="83" t="s">
        <v>545</v>
      </c>
      <c r="D84" s="96" t="s">
        <v>139</v>
      </c>
      <c r="E84" s="96" t="s">
        <v>371</v>
      </c>
      <c r="F84" s="83" t="s">
        <v>539</v>
      </c>
      <c r="G84" s="96" t="s">
        <v>429</v>
      </c>
      <c r="H84" s="83" t="s">
        <v>447</v>
      </c>
      <c r="I84" s="83" t="s">
        <v>375</v>
      </c>
      <c r="J84" s="83"/>
      <c r="K84" s="93">
        <v>6.4299999999999562</v>
      </c>
      <c r="L84" s="96" t="s">
        <v>181</v>
      </c>
      <c r="M84" s="97">
        <v>0.04</v>
      </c>
      <c r="N84" s="97">
        <v>1.0999999999999864E-2</v>
      </c>
      <c r="O84" s="93">
        <v>35361293.616153993</v>
      </c>
      <c r="P84" s="95">
        <v>120.78</v>
      </c>
      <c r="Q84" s="83"/>
      <c r="R84" s="93">
        <v>42709.37008457601</v>
      </c>
      <c r="S84" s="94">
        <v>3.5143335423013837E-2</v>
      </c>
      <c r="T84" s="94">
        <v>5.5044508684884584E-3</v>
      </c>
      <c r="U84" s="94">
        <f>R84/'סכום נכסי הקרן'!$C$42</f>
        <v>6.1501156203918033E-4</v>
      </c>
    </row>
    <row r="85" spans="2:21" s="140" customFormat="1">
      <c r="B85" s="86" t="s">
        <v>546</v>
      </c>
      <c r="C85" s="83" t="s">
        <v>547</v>
      </c>
      <c r="D85" s="96" t="s">
        <v>139</v>
      </c>
      <c r="E85" s="96" t="s">
        <v>371</v>
      </c>
      <c r="F85" s="83" t="s">
        <v>548</v>
      </c>
      <c r="G85" s="96" t="s">
        <v>549</v>
      </c>
      <c r="H85" s="83" t="s">
        <v>550</v>
      </c>
      <c r="I85" s="83" t="s">
        <v>375</v>
      </c>
      <c r="J85" s="83"/>
      <c r="K85" s="93">
        <v>7.9200000000001092</v>
      </c>
      <c r="L85" s="96" t="s">
        <v>181</v>
      </c>
      <c r="M85" s="97">
        <v>5.1500000000000004E-2</v>
      </c>
      <c r="N85" s="97">
        <v>2.2300000000000333E-2</v>
      </c>
      <c r="O85" s="93">
        <v>80165584.447271004</v>
      </c>
      <c r="P85" s="95">
        <v>152.5</v>
      </c>
      <c r="Q85" s="83"/>
      <c r="R85" s="93">
        <v>122252.51205640403</v>
      </c>
      <c r="S85" s="94">
        <v>2.2575355615164029E-2</v>
      </c>
      <c r="T85" s="94">
        <v>1.5756096257827756E-2</v>
      </c>
      <c r="U85" s="94">
        <f>R85/'סכום נכסי הקרן'!$C$42</f>
        <v>1.760426535304382E-3</v>
      </c>
    </row>
    <row r="86" spans="2:21" s="140" customFormat="1">
      <c r="B86" s="86" t="s">
        <v>551</v>
      </c>
      <c r="C86" s="83" t="s">
        <v>552</v>
      </c>
      <c r="D86" s="96" t="s">
        <v>139</v>
      </c>
      <c r="E86" s="96" t="s">
        <v>371</v>
      </c>
      <c r="F86" s="83" t="s">
        <v>469</v>
      </c>
      <c r="G86" s="96" t="s">
        <v>429</v>
      </c>
      <c r="H86" s="83" t="s">
        <v>550</v>
      </c>
      <c r="I86" s="83" t="s">
        <v>179</v>
      </c>
      <c r="J86" s="83"/>
      <c r="K86" s="93">
        <v>2.5199999999999605</v>
      </c>
      <c r="L86" s="96" t="s">
        <v>181</v>
      </c>
      <c r="M86" s="97">
        <v>2.8500000000000001E-2</v>
      </c>
      <c r="N86" s="97">
        <v>-5.0000000000057453E-4</v>
      </c>
      <c r="O86" s="93">
        <v>10369079.561185</v>
      </c>
      <c r="P86" s="95">
        <v>109.08</v>
      </c>
      <c r="Q86" s="83"/>
      <c r="R86" s="93">
        <v>11310.591921847003</v>
      </c>
      <c r="S86" s="94">
        <v>2.2606305753943498E-2</v>
      </c>
      <c r="T86" s="94">
        <v>1.4577268970261221E-3</v>
      </c>
      <c r="U86" s="94">
        <f>R86/'סכום נכסי הקרן'!$C$42</f>
        <v>1.6287163195495102E-4</v>
      </c>
    </row>
    <row r="87" spans="2:21" s="140" customFormat="1">
      <c r="B87" s="86" t="s">
        <v>553</v>
      </c>
      <c r="C87" s="83" t="s">
        <v>554</v>
      </c>
      <c r="D87" s="96" t="s">
        <v>139</v>
      </c>
      <c r="E87" s="96" t="s">
        <v>371</v>
      </c>
      <c r="F87" s="83" t="s">
        <v>469</v>
      </c>
      <c r="G87" s="96" t="s">
        <v>429</v>
      </c>
      <c r="H87" s="83" t="s">
        <v>550</v>
      </c>
      <c r="I87" s="83" t="s">
        <v>179</v>
      </c>
      <c r="J87" s="83"/>
      <c r="K87" s="93">
        <v>0.77000000000014113</v>
      </c>
      <c r="L87" s="96" t="s">
        <v>181</v>
      </c>
      <c r="M87" s="97">
        <v>3.7699999999999997E-2</v>
      </c>
      <c r="N87" s="97">
        <v>-1.5099999999999326E-2</v>
      </c>
      <c r="O87" s="93">
        <v>7118651.8156620003</v>
      </c>
      <c r="P87" s="95">
        <v>114.49</v>
      </c>
      <c r="Q87" s="83"/>
      <c r="R87" s="93">
        <v>8150.1446692049985</v>
      </c>
      <c r="S87" s="94">
        <v>2.0852698241803073E-2</v>
      </c>
      <c r="T87" s="94">
        <v>1.0504034785311302E-3</v>
      </c>
      <c r="U87" s="94">
        <f>R87/'סכום נכסי הקרן'!$C$42</f>
        <v>1.1736144068449388E-4</v>
      </c>
    </row>
    <row r="88" spans="2:21" s="140" customFormat="1">
      <c r="B88" s="86" t="s">
        <v>555</v>
      </c>
      <c r="C88" s="83" t="s">
        <v>556</v>
      </c>
      <c r="D88" s="96" t="s">
        <v>139</v>
      </c>
      <c r="E88" s="96" t="s">
        <v>371</v>
      </c>
      <c r="F88" s="83" t="s">
        <v>469</v>
      </c>
      <c r="G88" s="96" t="s">
        <v>429</v>
      </c>
      <c r="H88" s="83" t="s">
        <v>550</v>
      </c>
      <c r="I88" s="83" t="s">
        <v>179</v>
      </c>
      <c r="J88" s="83"/>
      <c r="K88" s="93">
        <v>4.3900000000001684</v>
      </c>
      <c r="L88" s="96" t="s">
        <v>181</v>
      </c>
      <c r="M88" s="97">
        <v>2.5000000000000001E-2</v>
      </c>
      <c r="N88" s="97">
        <v>9.7000000000014228E-3</v>
      </c>
      <c r="O88" s="93">
        <v>9147537.6716049984</v>
      </c>
      <c r="P88" s="95">
        <v>108.13</v>
      </c>
      <c r="Q88" s="83"/>
      <c r="R88" s="93">
        <v>9891.2322435470014</v>
      </c>
      <c r="S88" s="94">
        <v>1.9544030891378454E-2</v>
      </c>
      <c r="T88" s="94">
        <v>1.2747975867027782E-3</v>
      </c>
      <c r="U88" s="94">
        <f>R88/'סכום נכסי הקרן'!$C$42</f>
        <v>1.4243296448881676E-4</v>
      </c>
    </row>
    <row r="89" spans="2:21" s="140" customFormat="1">
      <c r="B89" s="86" t="s">
        <v>557</v>
      </c>
      <c r="C89" s="83" t="s">
        <v>558</v>
      </c>
      <c r="D89" s="96" t="s">
        <v>139</v>
      </c>
      <c r="E89" s="96" t="s">
        <v>371</v>
      </c>
      <c r="F89" s="83" t="s">
        <v>469</v>
      </c>
      <c r="G89" s="96" t="s">
        <v>429</v>
      </c>
      <c r="H89" s="83" t="s">
        <v>550</v>
      </c>
      <c r="I89" s="83" t="s">
        <v>179</v>
      </c>
      <c r="J89" s="83"/>
      <c r="K89" s="93">
        <v>5.2600000000016003</v>
      </c>
      <c r="L89" s="96" t="s">
        <v>181</v>
      </c>
      <c r="M89" s="97">
        <v>1.34E-2</v>
      </c>
      <c r="N89" s="97">
        <v>8.8000000000029652E-3</v>
      </c>
      <c r="O89" s="93">
        <v>9065696.1884829998</v>
      </c>
      <c r="P89" s="95">
        <v>104.1</v>
      </c>
      <c r="Q89" s="83"/>
      <c r="R89" s="93">
        <v>9437.3890297149992</v>
      </c>
      <c r="S89" s="94">
        <v>2.6479661847192099E-2</v>
      </c>
      <c r="T89" s="94">
        <v>1.2163055586633074E-3</v>
      </c>
      <c r="U89" s="94">
        <f>R89/'סכום נכסי הקרן'!$C$42</f>
        <v>1.3589765799033713E-4</v>
      </c>
    </row>
    <row r="90" spans="2:21" s="140" customFormat="1">
      <c r="B90" s="86" t="s">
        <v>559</v>
      </c>
      <c r="C90" s="83" t="s">
        <v>560</v>
      </c>
      <c r="D90" s="96" t="s">
        <v>139</v>
      </c>
      <c r="E90" s="96" t="s">
        <v>371</v>
      </c>
      <c r="F90" s="83" t="s">
        <v>469</v>
      </c>
      <c r="G90" s="96" t="s">
        <v>429</v>
      </c>
      <c r="H90" s="83" t="s">
        <v>550</v>
      </c>
      <c r="I90" s="83" t="s">
        <v>179</v>
      </c>
      <c r="J90" s="83"/>
      <c r="K90" s="93">
        <v>5.4600000000000275</v>
      </c>
      <c r="L90" s="96" t="s">
        <v>181</v>
      </c>
      <c r="M90" s="97">
        <v>1.95E-2</v>
      </c>
      <c r="N90" s="97">
        <v>1.4999999999999685E-2</v>
      </c>
      <c r="O90" s="93">
        <v>15593739.586069999</v>
      </c>
      <c r="P90" s="95">
        <v>103.97</v>
      </c>
      <c r="Q90" s="83"/>
      <c r="R90" s="93">
        <v>16212.811621225004</v>
      </c>
      <c r="S90" s="94">
        <v>2.2834817234752634E-2</v>
      </c>
      <c r="T90" s="94">
        <v>2.0895326911253291E-3</v>
      </c>
      <c r="U90" s="94">
        <f>R90/'סכום נכסי הקרן'!$C$42</f>
        <v>2.334632091382097E-4</v>
      </c>
    </row>
    <row r="91" spans="2:21" s="140" customFormat="1">
      <c r="B91" s="86" t="s">
        <v>561</v>
      </c>
      <c r="C91" s="83" t="s">
        <v>562</v>
      </c>
      <c r="D91" s="96" t="s">
        <v>139</v>
      </c>
      <c r="E91" s="96" t="s">
        <v>371</v>
      </c>
      <c r="F91" s="83" t="s">
        <v>469</v>
      </c>
      <c r="G91" s="96" t="s">
        <v>429</v>
      </c>
      <c r="H91" s="83" t="s">
        <v>550</v>
      </c>
      <c r="I91" s="83" t="s">
        <v>179</v>
      </c>
      <c r="J91" s="83"/>
      <c r="K91" s="93">
        <v>6.53000000000001</v>
      </c>
      <c r="L91" s="96" t="s">
        <v>181</v>
      </c>
      <c r="M91" s="97">
        <v>3.3500000000000002E-2</v>
      </c>
      <c r="N91" s="97">
        <v>2.1099999999997562E-2</v>
      </c>
      <c r="O91" s="93">
        <v>9702646.6108790003</v>
      </c>
      <c r="P91" s="95">
        <v>108.34</v>
      </c>
      <c r="Q91" s="83"/>
      <c r="R91" s="93">
        <v>10511.847769996</v>
      </c>
      <c r="S91" s="94">
        <v>3.5935728188440742E-2</v>
      </c>
      <c r="T91" s="94">
        <v>1.3547834929990951E-3</v>
      </c>
      <c r="U91" s="94">
        <f>R91/'סכום נכסי הקרן'!$C$42</f>
        <v>1.5136977914076145E-4</v>
      </c>
    </row>
    <row r="92" spans="2:21" s="140" customFormat="1">
      <c r="B92" s="86" t="s">
        <v>563</v>
      </c>
      <c r="C92" s="83" t="s">
        <v>564</v>
      </c>
      <c r="D92" s="96" t="s">
        <v>139</v>
      </c>
      <c r="E92" s="96" t="s">
        <v>371</v>
      </c>
      <c r="F92" s="83" t="s">
        <v>565</v>
      </c>
      <c r="G92" s="96" t="s">
        <v>429</v>
      </c>
      <c r="H92" s="83" t="s">
        <v>550</v>
      </c>
      <c r="I92" s="83" t="s">
        <v>375</v>
      </c>
      <c r="J92" s="83"/>
      <c r="K92" s="93">
        <v>0.78000000000000014</v>
      </c>
      <c r="L92" s="96" t="s">
        <v>181</v>
      </c>
      <c r="M92" s="97">
        <v>4.8000000000000001E-2</v>
      </c>
      <c r="N92" s="97">
        <v>-1.1300000000000003E-2</v>
      </c>
      <c r="O92" s="93">
        <v>1.62</v>
      </c>
      <c r="P92" s="95">
        <v>111.34</v>
      </c>
      <c r="Q92" s="83"/>
      <c r="R92" s="93">
        <v>1.7699999999999999E-3</v>
      </c>
      <c r="S92" s="94">
        <v>1.4160839160839162E-8</v>
      </c>
      <c r="T92" s="94">
        <v>2.2812038711718431E-10</v>
      </c>
      <c r="U92" s="94">
        <f>R92/'סכום נכסי הקרן'!$C$42</f>
        <v>2.5487860454361363E-11</v>
      </c>
    </row>
    <row r="93" spans="2:21" s="140" customFormat="1">
      <c r="B93" s="86" t="s">
        <v>566</v>
      </c>
      <c r="C93" s="83" t="s">
        <v>567</v>
      </c>
      <c r="D93" s="96" t="s">
        <v>139</v>
      </c>
      <c r="E93" s="96" t="s">
        <v>371</v>
      </c>
      <c r="F93" s="83" t="s">
        <v>565</v>
      </c>
      <c r="G93" s="96" t="s">
        <v>429</v>
      </c>
      <c r="H93" s="83" t="s">
        <v>550</v>
      </c>
      <c r="I93" s="83" t="s">
        <v>375</v>
      </c>
      <c r="J93" s="83"/>
      <c r="K93" s="93">
        <v>3.4299999999999997</v>
      </c>
      <c r="L93" s="96" t="s">
        <v>181</v>
      </c>
      <c r="M93" s="97">
        <v>3.2899999999999999E-2</v>
      </c>
      <c r="N93" s="97">
        <v>3.9000000000000003E-3</v>
      </c>
      <c r="O93" s="93">
        <v>1.87</v>
      </c>
      <c r="P93" s="95">
        <v>112.44</v>
      </c>
      <c r="Q93" s="83"/>
      <c r="R93" s="93">
        <v>2.1000000000000003E-3</v>
      </c>
      <c r="S93" s="94">
        <v>9.8421052631578952E-9</v>
      </c>
      <c r="T93" s="94">
        <v>2.7065130674920179E-10</v>
      </c>
      <c r="U93" s="94">
        <f>R93/'סכום נכסי הקרן'!$C$42</f>
        <v>3.0239834437377893E-11</v>
      </c>
    </row>
    <row r="94" spans="2:21" s="140" customFormat="1">
      <c r="B94" s="86" t="s">
        <v>568</v>
      </c>
      <c r="C94" s="83" t="s">
        <v>569</v>
      </c>
      <c r="D94" s="96" t="s">
        <v>139</v>
      </c>
      <c r="E94" s="96" t="s">
        <v>371</v>
      </c>
      <c r="F94" s="83" t="s">
        <v>570</v>
      </c>
      <c r="G94" s="96" t="s">
        <v>429</v>
      </c>
      <c r="H94" s="83" t="s">
        <v>550</v>
      </c>
      <c r="I94" s="83" t="s">
        <v>179</v>
      </c>
      <c r="J94" s="83"/>
      <c r="K94" s="93">
        <v>0.49999999999878386</v>
      </c>
      <c r="L94" s="96" t="s">
        <v>181</v>
      </c>
      <c r="M94" s="97">
        <v>6.5000000000000002E-2</v>
      </c>
      <c r="N94" s="97">
        <v>-2.929999999997138E-2</v>
      </c>
      <c r="O94" s="93">
        <v>1039989.5290230002</v>
      </c>
      <c r="P94" s="95">
        <v>118.6</v>
      </c>
      <c r="Q94" s="83"/>
      <c r="R94" s="93">
        <v>1233.4275758210001</v>
      </c>
      <c r="S94" s="94">
        <v>5.6444607546923004E-3</v>
      </c>
      <c r="T94" s="94">
        <v>1.5896608817926372E-4</v>
      </c>
      <c r="U94" s="94">
        <f>R94/'סכום נכסי הקרן'!$C$42</f>
        <v>1.7761259849201623E-5</v>
      </c>
    </row>
    <row r="95" spans="2:21" s="140" customFormat="1">
      <c r="B95" s="86" t="s">
        <v>571</v>
      </c>
      <c r="C95" s="83" t="s">
        <v>572</v>
      </c>
      <c r="D95" s="96" t="s">
        <v>139</v>
      </c>
      <c r="E95" s="96" t="s">
        <v>371</v>
      </c>
      <c r="F95" s="83" t="s">
        <v>570</v>
      </c>
      <c r="G95" s="96" t="s">
        <v>429</v>
      </c>
      <c r="H95" s="83" t="s">
        <v>550</v>
      </c>
      <c r="I95" s="83" t="s">
        <v>179</v>
      </c>
      <c r="J95" s="83"/>
      <c r="K95" s="93">
        <v>6.0100000000008773</v>
      </c>
      <c r="L95" s="96" t="s">
        <v>181</v>
      </c>
      <c r="M95" s="97">
        <v>0.04</v>
      </c>
      <c r="N95" s="97">
        <v>2.3000000000002144E-2</v>
      </c>
      <c r="O95" s="93">
        <v>9636286.7760800011</v>
      </c>
      <c r="P95" s="95">
        <v>111.44</v>
      </c>
      <c r="Q95" s="83"/>
      <c r="R95" s="93">
        <v>10738.678090558999</v>
      </c>
      <c r="S95" s="94">
        <v>3.257922617539179E-3</v>
      </c>
      <c r="T95" s="94">
        <v>1.3840177418899121E-3</v>
      </c>
      <c r="U95" s="94">
        <f>R95/'סכום נכסי הקרן'!$C$42</f>
        <v>1.5463611787371498E-4</v>
      </c>
    </row>
    <row r="96" spans="2:21" s="140" customFormat="1">
      <c r="B96" s="86" t="s">
        <v>573</v>
      </c>
      <c r="C96" s="83" t="s">
        <v>574</v>
      </c>
      <c r="D96" s="96" t="s">
        <v>139</v>
      </c>
      <c r="E96" s="96" t="s">
        <v>371</v>
      </c>
      <c r="F96" s="83" t="s">
        <v>570</v>
      </c>
      <c r="G96" s="96" t="s">
        <v>429</v>
      </c>
      <c r="H96" s="83" t="s">
        <v>550</v>
      </c>
      <c r="I96" s="83" t="s">
        <v>179</v>
      </c>
      <c r="J96" s="83"/>
      <c r="K96" s="93">
        <v>6.2899999999998073</v>
      </c>
      <c r="L96" s="96" t="s">
        <v>181</v>
      </c>
      <c r="M96" s="97">
        <v>2.7799999999999998E-2</v>
      </c>
      <c r="N96" s="97">
        <v>2.4599999999999161E-2</v>
      </c>
      <c r="O96" s="93">
        <v>25171985.110763002</v>
      </c>
      <c r="P96" s="95">
        <v>104.14</v>
      </c>
      <c r="Q96" s="83"/>
      <c r="R96" s="93">
        <v>26214.105835106999</v>
      </c>
      <c r="S96" s="94">
        <v>1.397581775169923E-2</v>
      </c>
      <c r="T96" s="94">
        <v>3.3785152378731352E-3</v>
      </c>
      <c r="U96" s="94">
        <f>R96/'סכום נכסי הקרן'!$C$42</f>
        <v>3.774810573226368E-4</v>
      </c>
    </row>
    <row r="97" spans="2:21" s="140" customFormat="1">
      <c r="B97" s="86" t="s">
        <v>575</v>
      </c>
      <c r="C97" s="83" t="s">
        <v>576</v>
      </c>
      <c r="D97" s="96" t="s">
        <v>139</v>
      </c>
      <c r="E97" s="96" t="s">
        <v>371</v>
      </c>
      <c r="F97" s="83" t="s">
        <v>570</v>
      </c>
      <c r="G97" s="96" t="s">
        <v>429</v>
      </c>
      <c r="H97" s="83" t="s">
        <v>550</v>
      </c>
      <c r="I97" s="83" t="s">
        <v>179</v>
      </c>
      <c r="J97" s="83"/>
      <c r="K97" s="93">
        <v>1.5599999999999128</v>
      </c>
      <c r="L97" s="96" t="s">
        <v>181</v>
      </c>
      <c r="M97" s="97">
        <v>5.0999999999999997E-2</v>
      </c>
      <c r="N97" s="97">
        <v>-9.9999999997362995E-5</v>
      </c>
      <c r="O97" s="93">
        <v>2867703.8839480006</v>
      </c>
      <c r="P97" s="95">
        <v>128.27000000000001</v>
      </c>
      <c r="Q97" s="83"/>
      <c r="R97" s="93">
        <v>3678.4037659969995</v>
      </c>
      <c r="S97" s="94">
        <v>2.4193099339903444E-3</v>
      </c>
      <c r="T97" s="94">
        <v>4.7407846953251086E-4</v>
      </c>
      <c r="U97" s="94">
        <f>R97/'סכום נכסי הקרן'!$C$42</f>
        <v>5.2968724227417422E-5</v>
      </c>
    </row>
    <row r="98" spans="2:21" s="140" customFormat="1">
      <c r="B98" s="86" t="s">
        <v>577</v>
      </c>
      <c r="C98" s="83" t="s">
        <v>578</v>
      </c>
      <c r="D98" s="96" t="s">
        <v>139</v>
      </c>
      <c r="E98" s="96" t="s">
        <v>371</v>
      </c>
      <c r="F98" s="83" t="s">
        <v>483</v>
      </c>
      <c r="G98" s="96" t="s">
        <v>379</v>
      </c>
      <c r="H98" s="83" t="s">
        <v>550</v>
      </c>
      <c r="I98" s="83" t="s">
        <v>375</v>
      </c>
      <c r="J98" s="83"/>
      <c r="K98" s="93">
        <v>1.0199999999999987</v>
      </c>
      <c r="L98" s="96" t="s">
        <v>181</v>
      </c>
      <c r="M98" s="97">
        <v>6.4000000000000001E-2</v>
      </c>
      <c r="N98" s="97">
        <v>-9.2999999999999316E-3</v>
      </c>
      <c r="O98" s="93">
        <v>67951995.360366002</v>
      </c>
      <c r="P98" s="95">
        <v>123.5</v>
      </c>
      <c r="Q98" s="83"/>
      <c r="R98" s="93">
        <v>83920.717496605997</v>
      </c>
      <c r="S98" s="94">
        <v>5.4275602024445271E-2</v>
      </c>
      <c r="T98" s="94">
        <v>1.0815834216089053E-2</v>
      </c>
      <c r="U98" s="94">
        <f>R98/'סכום נכסי הקרן'!$C$42</f>
        <v>1.2084517156968225E-3</v>
      </c>
    </row>
    <row r="99" spans="2:21" s="140" customFormat="1">
      <c r="B99" s="86" t="s">
        <v>579</v>
      </c>
      <c r="C99" s="83" t="s">
        <v>580</v>
      </c>
      <c r="D99" s="96" t="s">
        <v>139</v>
      </c>
      <c r="E99" s="96" t="s">
        <v>371</v>
      </c>
      <c r="F99" s="83" t="s">
        <v>495</v>
      </c>
      <c r="G99" s="96" t="s">
        <v>496</v>
      </c>
      <c r="H99" s="83" t="s">
        <v>550</v>
      </c>
      <c r="I99" s="83" t="s">
        <v>375</v>
      </c>
      <c r="J99" s="83"/>
      <c r="K99" s="93">
        <v>3.8699999999994246</v>
      </c>
      <c r="L99" s="96" t="s">
        <v>181</v>
      </c>
      <c r="M99" s="97">
        <v>3.85E-2</v>
      </c>
      <c r="N99" s="97">
        <v>-1.5000000000006733E-3</v>
      </c>
      <c r="O99" s="93">
        <v>7310939.8059819993</v>
      </c>
      <c r="P99" s="95">
        <v>121.86</v>
      </c>
      <c r="Q99" s="83"/>
      <c r="R99" s="93">
        <v>8909.1112155760002</v>
      </c>
      <c r="S99" s="94">
        <v>3.05198707074874E-2</v>
      </c>
      <c r="T99" s="94">
        <v>1.1482202821283874E-3</v>
      </c>
      <c r="U99" s="94">
        <f>R99/'סכום נכסי הקרן'!$C$42</f>
        <v>1.2829049911581178E-4</v>
      </c>
    </row>
    <row r="100" spans="2:21" s="140" customFormat="1">
      <c r="B100" s="86" t="s">
        <v>581</v>
      </c>
      <c r="C100" s="83" t="s">
        <v>582</v>
      </c>
      <c r="D100" s="96" t="s">
        <v>139</v>
      </c>
      <c r="E100" s="96" t="s">
        <v>371</v>
      </c>
      <c r="F100" s="83" t="s">
        <v>495</v>
      </c>
      <c r="G100" s="96" t="s">
        <v>496</v>
      </c>
      <c r="H100" s="83" t="s">
        <v>550</v>
      </c>
      <c r="I100" s="83" t="s">
        <v>375</v>
      </c>
      <c r="J100" s="83"/>
      <c r="K100" s="93">
        <v>1.1399999999999044</v>
      </c>
      <c r="L100" s="96" t="s">
        <v>181</v>
      </c>
      <c r="M100" s="97">
        <v>3.9E-2</v>
      </c>
      <c r="N100" s="97">
        <v>-9.6999999999934968E-3</v>
      </c>
      <c r="O100" s="93">
        <v>4866075.8300780002</v>
      </c>
      <c r="P100" s="95">
        <v>115.93</v>
      </c>
      <c r="Q100" s="83"/>
      <c r="R100" s="93">
        <v>5641.2414646109992</v>
      </c>
      <c r="S100" s="94">
        <v>2.4448649492309047E-2</v>
      </c>
      <c r="T100" s="94">
        <v>7.2705208289749893E-4</v>
      </c>
      <c r="U100" s="94">
        <f>R100/'סכום נכסי הקרן'!$C$42</f>
        <v>8.1233432338622747E-5</v>
      </c>
    </row>
    <row r="101" spans="2:21" s="140" customFormat="1">
      <c r="B101" s="86" t="s">
        <v>583</v>
      </c>
      <c r="C101" s="83" t="s">
        <v>584</v>
      </c>
      <c r="D101" s="96" t="s">
        <v>139</v>
      </c>
      <c r="E101" s="96" t="s">
        <v>371</v>
      </c>
      <c r="F101" s="83" t="s">
        <v>495</v>
      </c>
      <c r="G101" s="96" t="s">
        <v>496</v>
      </c>
      <c r="H101" s="83" t="s">
        <v>550</v>
      </c>
      <c r="I101" s="83" t="s">
        <v>375</v>
      </c>
      <c r="J101" s="83"/>
      <c r="K101" s="93">
        <v>2.0800000000002252</v>
      </c>
      <c r="L101" s="96" t="s">
        <v>181</v>
      </c>
      <c r="M101" s="97">
        <v>3.9E-2</v>
      </c>
      <c r="N101" s="97">
        <v>-2.7999999999999137E-3</v>
      </c>
      <c r="O101" s="93">
        <v>7854729.7591420021</v>
      </c>
      <c r="P101" s="95">
        <v>119.58</v>
      </c>
      <c r="Q101" s="83"/>
      <c r="R101" s="93">
        <v>9392.6854183610012</v>
      </c>
      <c r="S101" s="94">
        <v>1.9684436127738975E-2</v>
      </c>
      <c r="T101" s="94">
        <v>1.2105440868397988E-3</v>
      </c>
      <c r="U101" s="94">
        <f>R101/'סכום נכסי הקרן'!$C$42</f>
        <v>1.3525392951124293E-4</v>
      </c>
    </row>
    <row r="102" spans="2:21" s="140" customFormat="1">
      <c r="B102" s="86" t="s">
        <v>585</v>
      </c>
      <c r="C102" s="83" t="s">
        <v>586</v>
      </c>
      <c r="D102" s="96" t="s">
        <v>139</v>
      </c>
      <c r="E102" s="96" t="s">
        <v>371</v>
      </c>
      <c r="F102" s="83" t="s">
        <v>495</v>
      </c>
      <c r="G102" s="96" t="s">
        <v>496</v>
      </c>
      <c r="H102" s="83" t="s">
        <v>550</v>
      </c>
      <c r="I102" s="83" t="s">
        <v>375</v>
      </c>
      <c r="J102" s="83"/>
      <c r="K102" s="93">
        <v>4.7299999999999667</v>
      </c>
      <c r="L102" s="96" t="s">
        <v>181</v>
      </c>
      <c r="M102" s="97">
        <v>3.85E-2</v>
      </c>
      <c r="N102" s="97">
        <v>3.2999999999974716E-3</v>
      </c>
      <c r="O102" s="93">
        <v>7381362.080697</v>
      </c>
      <c r="P102" s="95">
        <v>123.19</v>
      </c>
      <c r="Q102" s="83"/>
      <c r="R102" s="93">
        <v>9093.0999063099989</v>
      </c>
      <c r="S102" s="94">
        <v>2.9525448322788E-2</v>
      </c>
      <c r="T102" s="94">
        <v>1.1719330343065929E-3</v>
      </c>
      <c r="U102" s="94">
        <f>R102/'סכום נכסי הקרן'!$C$42</f>
        <v>1.309399217568337E-4</v>
      </c>
    </row>
    <row r="103" spans="2:21" s="140" customFormat="1">
      <c r="B103" s="86" t="s">
        <v>587</v>
      </c>
      <c r="C103" s="83" t="s">
        <v>588</v>
      </c>
      <c r="D103" s="96" t="s">
        <v>139</v>
      </c>
      <c r="E103" s="96" t="s">
        <v>371</v>
      </c>
      <c r="F103" s="83" t="s">
        <v>589</v>
      </c>
      <c r="G103" s="96" t="s">
        <v>429</v>
      </c>
      <c r="H103" s="83" t="s">
        <v>550</v>
      </c>
      <c r="I103" s="83" t="s">
        <v>179</v>
      </c>
      <c r="J103" s="83"/>
      <c r="K103" s="93">
        <v>5.830000000000898</v>
      </c>
      <c r="L103" s="96" t="s">
        <v>181</v>
      </c>
      <c r="M103" s="97">
        <v>1.5800000000000002E-2</v>
      </c>
      <c r="N103" s="97">
        <v>9.4000000000002762E-3</v>
      </c>
      <c r="O103" s="93">
        <v>15792146.18895</v>
      </c>
      <c r="P103" s="95">
        <v>105.41</v>
      </c>
      <c r="Q103" s="83"/>
      <c r="R103" s="93">
        <v>16646.500464441</v>
      </c>
      <c r="S103" s="94">
        <v>3.2952204282056738E-2</v>
      </c>
      <c r="T103" s="94">
        <v>2.1454271921438812E-3</v>
      </c>
      <c r="U103" s="94">
        <f>R103/'סכום נכסי הקרן'!$C$42</f>
        <v>2.397082942887762E-4</v>
      </c>
    </row>
    <row r="104" spans="2:21" s="140" customFormat="1">
      <c r="B104" s="86" t="s">
        <v>590</v>
      </c>
      <c r="C104" s="83" t="s">
        <v>591</v>
      </c>
      <c r="D104" s="96" t="s">
        <v>139</v>
      </c>
      <c r="E104" s="96" t="s">
        <v>371</v>
      </c>
      <c r="F104" s="83" t="s">
        <v>589</v>
      </c>
      <c r="G104" s="96" t="s">
        <v>429</v>
      </c>
      <c r="H104" s="83" t="s">
        <v>550</v>
      </c>
      <c r="I104" s="83" t="s">
        <v>179</v>
      </c>
      <c r="J104" s="83"/>
      <c r="K104" s="93">
        <v>7.0699999999995828</v>
      </c>
      <c r="L104" s="96" t="s">
        <v>181</v>
      </c>
      <c r="M104" s="97">
        <v>2.4E-2</v>
      </c>
      <c r="N104" s="97">
        <v>1.9899999999999127E-2</v>
      </c>
      <c r="O104" s="93">
        <v>21363196.691908997</v>
      </c>
      <c r="P104" s="95">
        <v>104.33</v>
      </c>
      <c r="Q104" s="83"/>
      <c r="R104" s="93">
        <v>22288.222513604</v>
      </c>
      <c r="S104" s="94">
        <v>3.9250381123073122E-2</v>
      </c>
      <c r="T104" s="94">
        <v>2.8725412135351906E-3</v>
      </c>
      <c r="U104" s="94">
        <f>R104/'סכום נכסי הקרן'!$C$42</f>
        <v>3.2094864700705876E-4</v>
      </c>
    </row>
    <row r="105" spans="2:21" s="140" customFormat="1">
      <c r="B105" s="86" t="s">
        <v>592</v>
      </c>
      <c r="C105" s="83" t="s">
        <v>593</v>
      </c>
      <c r="D105" s="96" t="s">
        <v>139</v>
      </c>
      <c r="E105" s="96" t="s">
        <v>371</v>
      </c>
      <c r="F105" s="83" t="s">
        <v>589</v>
      </c>
      <c r="G105" s="96" t="s">
        <v>429</v>
      </c>
      <c r="H105" s="83" t="s">
        <v>550</v>
      </c>
      <c r="I105" s="83" t="s">
        <v>179</v>
      </c>
      <c r="J105" s="83"/>
      <c r="K105" s="93">
        <v>3.0600000000015286</v>
      </c>
      <c r="L105" s="96" t="s">
        <v>181</v>
      </c>
      <c r="M105" s="97">
        <v>3.4799999999999998E-2</v>
      </c>
      <c r="N105" s="97">
        <v>2.7999999999912656E-3</v>
      </c>
      <c r="O105" s="93">
        <v>414566.53831600002</v>
      </c>
      <c r="P105" s="95">
        <v>110.47</v>
      </c>
      <c r="Q105" s="83"/>
      <c r="R105" s="93">
        <v>457.97165605500004</v>
      </c>
      <c r="S105" s="94">
        <v>8.9144654130196392E-4</v>
      </c>
      <c r="T105" s="94">
        <v>5.9024108173991299E-5</v>
      </c>
      <c r="U105" s="94">
        <f>R105/'סכום נכסי הקרן'!$C$42</f>
        <v>6.5947557410071297E-6</v>
      </c>
    </row>
    <row r="106" spans="2:21" s="140" customFormat="1">
      <c r="B106" s="86" t="s">
        <v>594</v>
      </c>
      <c r="C106" s="83" t="s">
        <v>595</v>
      </c>
      <c r="D106" s="96" t="s">
        <v>139</v>
      </c>
      <c r="E106" s="96" t="s">
        <v>371</v>
      </c>
      <c r="F106" s="83" t="s">
        <v>510</v>
      </c>
      <c r="G106" s="96" t="s">
        <v>496</v>
      </c>
      <c r="H106" s="83" t="s">
        <v>550</v>
      </c>
      <c r="I106" s="83" t="s">
        <v>179</v>
      </c>
      <c r="J106" s="83"/>
      <c r="K106" s="93">
        <v>2.25</v>
      </c>
      <c r="L106" s="96" t="s">
        <v>181</v>
      </c>
      <c r="M106" s="97">
        <v>3.7499999999999999E-2</v>
      </c>
      <c r="N106" s="97">
        <v>-3.9000000000002765E-3</v>
      </c>
      <c r="O106" s="93">
        <v>24381611.163550004</v>
      </c>
      <c r="P106" s="95">
        <v>118.72</v>
      </c>
      <c r="Q106" s="83"/>
      <c r="R106" s="93">
        <v>28945.847278779998</v>
      </c>
      <c r="S106" s="94">
        <v>3.1472273257045831E-2</v>
      </c>
      <c r="T106" s="94">
        <v>3.7305863766498248E-3</v>
      </c>
      <c r="U106" s="94">
        <f>R106/'סכום נכסי הקרן'!$C$42</f>
        <v>4.1681791874282503E-4</v>
      </c>
    </row>
    <row r="107" spans="2:21" s="140" customFormat="1">
      <c r="B107" s="86" t="s">
        <v>596</v>
      </c>
      <c r="C107" s="83" t="s">
        <v>597</v>
      </c>
      <c r="D107" s="96" t="s">
        <v>139</v>
      </c>
      <c r="E107" s="96" t="s">
        <v>371</v>
      </c>
      <c r="F107" s="83" t="s">
        <v>510</v>
      </c>
      <c r="G107" s="96" t="s">
        <v>496</v>
      </c>
      <c r="H107" s="83" t="s">
        <v>550</v>
      </c>
      <c r="I107" s="83" t="s">
        <v>179</v>
      </c>
      <c r="J107" s="83"/>
      <c r="K107" s="93">
        <v>5.9100000000004602</v>
      </c>
      <c r="L107" s="96" t="s">
        <v>181</v>
      </c>
      <c r="M107" s="97">
        <v>2.4799999999999999E-2</v>
      </c>
      <c r="N107" s="97">
        <v>9.6000000000021242E-3</v>
      </c>
      <c r="O107" s="93">
        <v>12852920.76138</v>
      </c>
      <c r="P107" s="95">
        <v>109.92</v>
      </c>
      <c r="Q107" s="83"/>
      <c r="R107" s="93">
        <v>14127.93114065</v>
      </c>
      <c r="S107" s="94">
        <v>3.0350269802243927E-2</v>
      </c>
      <c r="T107" s="94">
        <v>1.8208300118474584E-3</v>
      </c>
      <c r="U107" s="94">
        <f>R107/'סכום נכסי הקרן'!$C$42</f>
        <v>2.0344109458853875E-4</v>
      </c>
    </row>
    <row r="108" spans="2:21" s="140" customFormat="1">
      <c r="B108" s="86" t="s">
        <v>598</v>
      </c>
      <c r="C108" s="83" t="s">
        <v>599</v>
      </c>
      <c r="D108" s="96" t="s">
        <v>139</v>
      </c>
      <c r="E108" s="96" t="s">
        <v>371</v>
      </c>
      <c r="F108" s="83" t="s">
        <v>600</v>
      </c>
      <c r="G108" s="96" t="s">
        <v>429</v>
      </c>
      <c r="H108" s="83" t="s">
        <v>550</v>
      </c>
      <c r="I108" s="83" t="s">
        <v>375</v>
      </c>
      <c r="J108" s="83"/>
      <c r="K108" s="93">
        <v>4.4600000000002096</v>
      </c>
      <c r="L108" s="96" t="s">
        <v>181</v>
      </c>
      <c r="M108" s="97">
        <v>2.8500000000000001E-2</v>
      </c>
      <c r="N108" s="97">
        <v>6.1000000000001218E-3</v>
      </c>
      <c r="O108" s="93">
        <v>32432557.130141996</v>
      </c>
      <c r="P108" s="95">
        <v>113.92</v>
      </c>
      <c r="Q108" s="83"/>
      <c r="R108" s="93">
        <v>36947.170772254991</v>
      </c>
      <c r="S108" s="94">
        <v>4.7485442357455339E-2</v>
      </c>
      <c r="T108" s="94">
        <v>4.7618095477127273E-3</v>
      </c>
      <c r="U108" s="94">
        <f>R108/'סכום נכסי הקרן'!$C$42</f>
        <v>5.320363462297706E-4</v>
      </c>
    </row>
    <row r="109" spans="2:21" s="140" customFormat="1">
      <c r="B109" s="86" t="s">
        <v>601</v>
      </c>
      <c r="C109" s="83" t="s">
        <v>602</v>
      </c>
      <c r="D109" s="96" t="s">
        <v>139</v>
      </c>
      <c r="E109" s="96" t="s">
        <v>371</v>
      </c>
      <c r="F109" s="83" t="s">
        <v>603</v>
      </c>
      <c r="G109" s="96" t="s">
        <v>429</v>
      </c>
      <c r="H109" s="83" t="s">
        <v>550</v>
      </c>
      <c r="I109" s="83" t="s">
        <v>375</v>
      </c>
      <c r="J109" s="83"/>
      <c r="K109" s="93">
        <v>6.5100000000008604</v>
      </c>
      <c r="L109" s="96" t="s">
        <v>181</v>
      </c>
      <c r="M109" s="97">
        <v>1.3999999999999999E-2</v>
      </c>
      <c r="N109" s="97">
        <v>1.3500000000000121E-2</v>
      </c>
      <c r="O109" s="93">
        <v>12663123.960000001</v>
      </c>
      <c r="P109" s="95">
        <v>100.83</v>
      </c>
      <c r="Q109" s="83"/>
      <c r="R109" s="93">
        <v>12768.227865651001</v>
      </c>
      <c r="S109" s="94">
        <v>4.9933454100946378E-2</v>
      </c>
      <c r="T109" s="94">
        <v>1.6455893127190545E-3</v>
      </c>
      <c r="U109" s="94">
        <f>R109/'סכום נכסי הקרן'!$C$42</f>
        <v>1.8386147462666721E-4</v>
      </c>
    </row>
    <row r="110" spans="2:21" s="140" customFormat="1">
      <c r="B110" s="86" t="s">
        <v>604</v>
      </c>
      <c r="C110" s="83" t="s">
        <v>605</v>
      </c>
      <c r="D110" s="96" t="s">
        <v>139</v>
      </c>
      <c r="E110" s="96" t="s">
        <v>371</v>
      </c>
      <c r="F110" s="83" t="s">
        <v>384</v>
      </c>
      <c r="G110" s="96" t="s">
        <v>379</v>
      </c>
      <c r="H110" s="83" t="s">
        <v>550</v>
      </c>
      <c r="I110" s="83" t="s">
        <v>179</v>
      </c>
      <c r="J110" s="83"/>
      <c r="K110" s="93">
        <v>4.3899999999998256</v>
      </c>
      <c r="L110" s="96" t="s">
        <v>181</v>
      </c>
      <c r="M110" s="97">
        <v>1.8200000000000001E-2</v>
      </c>
      <c r="N110" s="97">
        <v>1.5099999999998994E-2</v>
      </c>
      <c r="O110" s="93">
        <f>21445277.2034/50000</f>
        <v>428.90554406800004</v>
      </c>
      <c r="P110" s="95">
        <v>5091667</v>
      </c>
      <c r="Q110" s="83"/>
      <c r="R110" s="93">
        <v>21838.442866319998</v>
      </c>
      <c r="S110" s="94">
        <f>150906.17974386%/50000</f>
        <v>3.0181235948771999E-2</v>
      </c>
      <c r="T110" s="94">
        <v>2.8145729043510905E-3</v>
      </c>
      <c r="U110" s="94">
        <f>R110/'סכום נכסי הקרן'!$C$42</f>
        <v>3.1447185554650141E-4</v>
      </c>
    </row>
    <row r="111" spans="2:21" s="140" customFormat="1">
      <c r="B111" s="86" t="s">
        <v>606</v>
      </c>
      <c r="C111" s="83" t="s">
        <v>607</v>
      </c>
      <c r="D111" s="96" t="s">
        <v>139</v>
      </c>
      <c r="E111" s="96" t="s">
        <v>371</v>
      </c>
      <c r="F111" s="83" t="s">
        <v>384</v>
      </c>
      <c r="G111" s="96" t="s">
        <v>379</v>
      </c>
      <c r="H111" s="83" t="s">
        <v>550</v>
      </c>
      <c r="I111" s="83" t="s">
        <v>179</v>
      </c>
      <c r="J111" s="83"/>
      <c r="K111" s="93">
        <v>3.6499999999998711</v>
      </c>
      <c r="L111" s="96" t="s">
        <v>181</v>
      </c>
      <c r="M111" s="97">
        <v>1.06E-2</v>
      </c>
      <c r="N111" s="97">
        <v>1.3299999999999888E-2</v>
      </c>
      <c r="O111" s="93">
        <f>26981765.4798/50000</f>
        <v>539.63530959600007</v>
      </c>
      <c r="P111" s="95">
        <v>5010002</v>
      </c>
      <c r="Q111" s="83"/>
      <c r="R111" s="93">
        <v>27035.741039413006</v>
      </c>
      <c r="S111" s="94">
        <f>198702.153912659%/50000</f>
        <v>3.9740430782531803E-2</v>
      </c>
      <c r="T111" s="94">
        <v>3.4844088767857864E-3</v>
      </c>
      <c r="U111" s="94">
        <f>R111/'סכום נכסי הקרן'!$C$42</f>
        <v>3.893125394874629E-4</v>
      </c>
    </row>
    <row r="112" spans="2:21" s="140" customFormat="1">
      <c r="B112" s="86" t="s">
        <v>608</v>
      </c>
      <c r="C112" s="83" t="s">
        <v>609</v>
      </c>
      <c r="D112" s="96" t="s">
        <v>139</v>
      </c>
      <c r="E112" s="96" t="s">
        <v>371</v>
      </c>
      <c r="F112" s="83" t="s">
        <v>521</v>
      </c>
      <c r="G112" s="96" t="s">
        <v>429</v>
      </c>
      <c r="H112" s="83" t="s">
        <v>550</v>
      </c>
      <c r="I112" s="83" t="s">
        <v>375</v>
      </c>
      <c r="J112" s="83"/>
      <c r="K112" s="93">
        <v>2.4599999999999422</v>
      </c>
      <c r="L112" s="96" t="s">
        <v>181</v>
      </c>
      <c r="M112" s="97">
        <v>4.9000000000000002E-2</v>
      </c>
      <c r="N112" s="97">
        <v>-9.9999999999518253E-5</v>
      </c>
      <c r="O112" s="93">
        <v>16850324.364414003</v>
      </c>
      <c r="P112" s="95">
        <v>115.73</v>
      </c>
      <c r="Q112" s="93">
        <v>425.50834483999989</v>
      </c>
      <c r="R112" s="93">
        <v>19926.388533096</v>
      </c>
      <c r="S112" s="94">
        <v>2.5338327664302177E-2</v>
      </c>
      <c r="T112" s="94">
        <v>2.5681443310832104E-3</v>
      </c>
      <c r="U112" s="94">
        <f>R112/'סכום נכסי הקרן'!$C$42</f>
        <v>2.8693842389318491E-4</v>
      </c>
    </row>
    <row r="113" spans="2:21" s="140" customFormat="1">
      <c r="B113" s="86" t="s">
        <v>610</v>
      </c>
      <c r="C113" s="83" t="s">
        <v>611</v>
      </c>
      <c r="D113" s="96" t="s">
        <v>139</v>
      </c>
      <c r="E113" s="96" t="s">
        <v>371</v>
      </c>
      <c r="F113" s="83" t="s">
        <v>521</v>
      </c>
      <c r="G113" s="96" t="s">
        <v>429</v>
      </c>
      <c r="H113" s="83" t="s">
        <v>550</v>
      </c>
      <c r="I113" s="83" t="s">
        <v>375</v>
      </c>
      <c r="J113" s="83"/>
      <c r="K113" s="93">
        <v>2.0899999999998471</v>
      </c>
      <c r="L113" s="96" t="s">
        <v>181</v>
      </c>
      <c r="M113" s="97">
        <v>5.8499999999999996E-2</v>
      </c>
      <c r="N113" s="97">
        <v>-1.8000000000003872E-3</v>
      </c>
      <c r="O113" s="93">
        <v>11610376.247055002</v>
      </c>
      <c r="P113" s="95">
        <v>124.66</v>
      </c>
      <c r="Q113" s="83"/>
      <c r="R113" s="93">
        <v>14473.495423757999</v>
      </c>
      <c r="S113" s="94">
        <v>1.095135516728268E-2</v>
      </c>
      <c r="T113" s="94">
        <v>1.8653668807946161E-3</v>
      </c>
      <c r="U113" s="94">
        <f>R113/'סכום נכסי הקרן'!$C$42</f>
        <v>2.0841719302123259E-4</v>
      </c>
    </row>
    <row r="114" spans="2:21" s="140" customFormat="1">
      <c r="B114" s="86" t="s">
        <v>612</v>
      </c>
      <c r="C114" s="83" t="s">
        <v>613</v>
      </c>
      <c r="D114" s="96" t="s">
        <v>139</v>
      </c>
      <c r="E114" s="96" t="s">
        <v>371</v>
      </c>
      <c r="F114" s="83" t="s">
        <v>521</v>
      </c>
      <c r="G114" s="96" t="s">
        <v>429</v>
      </c>
      <c r="H114" s="83" t="s">
        <v>550</v>
      </c>
      <c r="I114" s="83" t="s">
        <v>375</v>
      </c>
      <c r="J114" s="83"/>
      <c r="K114" s="93">
        <v>7.0000000000005027</v>
      </c>
      <c r="L114" s="96" t="s">
        <v>181</v>
      </c>
      <c r="M114" s="97">
        <v>2.2499999999999999E-2</v>
      </c>
      <c r="N114" s="97">
        <v>1.9899999999999238E-2</v>
      </c>
      <c r="O114" s="93">
        <v>9587507.5783749968</v>
      </c>
      <c r="P114" s="95">
        <v>103.76</v>
      </c>
      <c r="Q114" s="83"/>
      <c r="R114" s="93">
        <v>9947.9980123250025</v>
      </c>
      <c r="S114" s="94">
        <v>5.1764904202202741E-2</v>
      </c>
      <c r="T114" s="94">
        <v>1.2821136483686778E-3</v>
      </c>
      <c r="U114" s="94">
        <f>R114/'סכום נכסי הקרן'!$C$42</f>
        <v>1.4325038708384402E-4</v>
      </c>
    </row>
    <row r="115" spans="2:21" s="140" customFormat="1">
      <c r="B115" s="86" t="s">
        <v>614</v>
      </c>
      <c r="C115" s="83" t="s">
        <v>615</v>
      </c>
      <c r="D115" s="96" t="s">
        <v>139</v>
      </c>
      <c r="E115" s="96" t="s">
        <v>371</v>
      </c>
      <c r="F115" s="83" t="s">
        <v>532</v>
      </c>
      <c r="G115" s="96" t="s">
        <v>496</v>
      </c>
      <c r="H115" s="83" t="s">
        <v>550</v>
      </c>
      <c r="I115" s="83" t="s">
        <v>179</v>
      </c>
      <c r="J115" s="83"/>
      <c r="K115" s="93">
        <v>1.7200000000008484</v>
      </c>
      <c r="L115" s="96" t="s">
        <v>181</v>
      </c>
      <c r="M115" s="97">
        <v>4.0500000000000001E-2</v>
      </c>
      <c r="N115" s="97">
        <v>-1.0700000000002929E-2</v>
      </c>
      <c r="O115" s="93">
        <v>3661237.6773669999</v>
      </c>
      <c r="P115" s="95">
        <v>135.16</v>
      </c>
      <c r="Q115" s="83"/>
      <c r="R115" s="93">
        <v>4948.5290180649999</v>
      </c>
      <c r="S115" s="94">
        <v>2.5170964982709404E-2</v>
      </c>
      <c r="T115" s="94">
        <v>6.3777421201220783E-4</v>
      </c>
      <c r="U115" s="94">
        <f>R115/'סכום נכסי הקרן'!$C$42</f>
        <v>7.1258427721355134E-5</v>
      </c>
    </row>
    <row r="116" spans="2:21" s="140" customFormat="1">
      <c r="B116" s="86" t="s">
        <v>616</v>
      </c>
      <c r="C116" s="83" t="s">
        <v>617</v>
      </c>
      <c r="D116" s="96" t="s">
        <v>139</v>
      </c>
      <c r="E116" s="96" t="s">
        <v>371</v>
      </c>
      <c r="F116" s="83" t="s">
        <v>618</v>
      </c>
      <c r="G116" s="96" t="s">
        <v>429</v>
      </c>
      <c r="H116" s="83" t="s">
        <v>550</v>
      </c>
      <c r="I116" s="83" t="s">
        <v>179</v>
      </c>
      <c r="J116" s="83"/>
      <c r="K116" s="93">
        <v>6.5199999999995768</v>
      </c>
      <c r="L116" s="96" t="s">
        <v>181</v>
      </c>
      <c r="M116" s="97">
        <v>1.9599999999999999E-2</v>
      </c>
      <c r="N116" s="97">
        <v>1.4399999999999368E-2</v>
      </c>
      <c r="O116" s="93">
        <v>11491968.524574997</v>
      </c>
      <c r="P116" s="95">
        <v>105</v>
      </c>
      <c r="Q116" s="83"/>
      <c r="R116" s="93">
        <v>12066.567326479002</v>
      </c>
      <c r="S116" s="94">
        <v>1.784210612662682E-2</v>
      </c>
      <c r="T116" s="94">
        <v>1.5551581975660779E-3</v>
      </c>
      <c r="U116" s="94">
        <f>R116/'סכום נכסי הקרן'!$C$42</f>
        <v>1.7375761818104696E-4</v>
      </c>
    </row>
    <row r="117" spans="2:21" s="140" customFormat="1">
      <c r="B117" s="86" t="s">
        <v>619</v>
      </c>
      <c r="C117" s="83" t="s">
        <v>620</v>
      </c>
      <c r="D117" s="96" t="s">
        <v>139</v>
      </c>
      <c r="E117" s="96" t="s">
        <v>371</v>
      </c>
      <c r="F117" s="83" t="s">
        <v>618</v>
      </c>
      <c r="G117" s="96" t="s">
        <v>429</v>
      </c>
      <c r="H117" s="83" t="s">
        <v>550</v>
      </c>
      <c r="I117" s="83" t="s">
        <v>179</v>
      </c>
      <c r="J117" s="83"/>
      <c r="K117" s="93">
        <v>3.7500000000005529</v>
      </c>
      <c r="L117" s="96" t="s">
        <v>181</v>
      </c>
      <c r="M117" s="97">
        <v>2.75E-2</v>
      </c>
      <c r="N117" s="97">
        <v>4.5999999999992332E-3</v>
      </c>
      <c r="O117" s="93">
        <v>4495277.2860949999</v>
      </c>
      <c r="P117" s="95">
        <v>110.41</v>
      </c>
      <c r="Q117" s="83"/>
      <c r="R117" s="93">
        <v>4963.2358035030011</v>
      </c>
      <c r="S117" s="94">
        <v>9.8993030270011963E-3</v>
      </c>
      <c r="T117" s="94">
        <v>6.3966964567738649E-4</v>
      </c>
      <c r="U117" s="94">
        <f>R117/'סכום נכסי הקרן'!$C$42</f>
        <v>7.147020427218904E-5</v>
      </c>
    </row>
    <row r="118" spans="2:21" s="140" customFormat="1">
      <c r="B118" s="86" t="s">
        <v>621</v>
      </c>
      <c r="C118" s="83" t="s">
        <v>622</v>
      </c>
      <c r="D118" s="96" t="s">
        <v>139</v>
      </c>
      <c r="E118" s="96" t="s">
        <v>371</v>
      </c>
      <c r="F118" s="83" t="s">
        <v>399</v>
      </c>
      <c r="G118" s="96" t="s">
        <v>379</v>
      </c>
      <c r="H118" s="83" t="s">
        <v>550</v>
      </c>
      <c r="I118" s="83" t="s">
        <v>179</v>
      </c>
      <c r="J118" s="83"/>
      <c r="K118" s="93">
        <v>3.949999999999847</v>
      </c>
      <c r="L118" s="96" t="s">
        <v>181</v>
      </c>
      <c r="M118" s="97">
        <v>1.4199999999999999E-2</v>
      </c>
      <c r="N118" s="97">
        <v>1.5699999999999503E-2</v>
      </c>
      <c r="O118" s="93">
        <f>42120959.5634/50000</f>
        <v>842.41919126799996</v>
      </c>
      <c r="P118" s="95">
        <v>5070000</v>
      </c>
      <c r="Q118" s="83"/>
      <c r="R118" s="93">
        <v>42710.656211208996</v>
      </c>
      <c r="S118" s="94">
        <f>198749.396326145%/50000</f>
        <v>3.9749879265229E-2</v>
      </c>
      <c r="T118" s="94">
        <v>5.5046166265141066E-3</v>
      </c>
      <c r="U118" s="94">
        <f>R118/'סכום נכסי הקרן'!$C$42</f>
        <v>6.1503008216129797E-4</v>
      </c>
    </row>
    <row r="119" spans="2:21" s="140" customFormat="1">
      <c r="B119" s="86" t="s">
        <v>623</v>
      </c>
      <c r="C119" s="83" t="s">
        <v>624</v>
      </c>
      <c r="D119" s="96" t="s">
        <v>139</v>
      </c>
      <c r="E119" s="96" t="s">
        <v>371</v>
      </c>
      <c r="F119" s="83" t="s">
        <v>399</v>
      </c>
      <c r="G119" s="96" t="s">
        <v>379</v>
      </c>
      <c r="H119" s="83" t="s">
        <v>550</v>
      </c>
      <c r="I119" s="83" t="s">
        <v>179</v>
      </c>
      <c r="J119" s="83"/>
      <c r="K119" s="93">
        <v>4.5999999999996479</v>
      </c>
      <c r="L119" s="96" t="s">
        <v>181</v>
      </c>
      <c r="M119" s="97">
        <v>1.5900000000000001E-2</v>
      </c>
      <c r="N119" s="97">
        <v>1.6799999999999163E-2</v>
      </c>
      <c r="O119" s="93">
        <f>32403388.8542/50000</f>
        <v>648.067777084</v>
      </c>
      <c r="P119" s="95">
        <v>5000000</v>
      </c>
      <c r="Q119" s="83"/>
      <c r="R119" s="93">
        <v>32403.389490553996</v>
      </c>
      <c r="S119" s="94">
        <f>216455.503368069%/50000</f>
        <v>4.3291100673613803E-2</v>
      </c>
      <c r="T119" s="94">
        <v>4.1761998612960902E-3</v>
      </c>
      <c r="U119" s="94">
        <f>R119/'סכום נכסי הקרן'!$C$42</f>
        <v>4.6660625400201121E-4</v>
      </c>
    </row>
    <row r="120" spans="2:21" s="140" customFormat="1">
      <c r="B120" s="86" t="s">
        <v>625</v>
      </c>
      <c r="C120" s="83" t="s">
        <v>626</v>
      </c>
      <c r="D120" s="96" t="s">
        <v>139</v>
      </c>
      <c r="E120" s="96" t="s">
        <v>371</v>
      </c>
      <c r="F120" s="83" t="s">
        <v>627</v>
      </c>
      <c r="G120" s="96" t="s">
        <v>628</v>
      </c>
      <c r="H120" s="83" t="s">
        <v>550</v>
      </c>
      <c r="I120" s="83" t="s">
        <v>375</v>
      </c>
      <c r="J120" s="83"/>
      <c r="K120" s="93">
        <v>4.9500000000000135</v>
      </c>
      <c r="L120" s="96" t="s">
        <v>181</v>
      </c>
      <c r="M120" s="97">
        <v>1.9400000000000001E-2</v>
      </c>
      <c r="N120" s="97">
        <v>6.8999999999996477E-3</v>
      </c>
      <c r="O120" s="93">
        <v>17012676.676930003</v>
      </c>
      <c r="P120" s="95">
        <v>107.79</v>
      </c>
      <c r="Q120" s="83"/>
      <c r="R120" s="93">
        <v>18337.963322184994</v>
      </c>
      <c r="S120" s="94">
        <v>2.8250022067882703E-2</v>
      </c>
      <c r="T120" s="94">
        <v>2.3634255886991911E-3</v>
      </c>
      <c r="U120" s="94">
        <f>R120/'סכום נכסי הקרן'!$C$42</f>
        <v>2.6406522608646787E-4</v>
      </c>
    </row>
    <row r="121" spans="2:21" s="140" customFormat="1">
      <c r="B121" s="86" t="s">
        <v>629</v>
      </c>
      <c r="C121" s="83" t="s">
        <v>630</v>
      </c>
      <c r="D121" s="96" t="s">
        <v>139</v>
      </c>
      <c r="E121" s="96" t="s">
        <v>371</v>
      </c>
      <c r="F121" s="83" t="s">
        <v>627</v>
      </c>
      <c r="G121" s="96" t="s">
        <v>628</v>
      </c>
      <c r="H121" s="83" t="s">
        <v>550</v>
      </c>
      <c r="I121" s="83" t="s">
        <v>375</v>
      </c>
      <c r="J121" s="83"/>
      <c r="K121" s="93">
        <v>6.4</v>
      </c>
      <c r="L121" s="96" t="s">
        <v>181</v>
      </c>
      <c r="M121" s="97">
        <v>1.23E-2</v>
      </c>
      <c r="N121" s="97">
        <v>1.1299999999999959E-2</v>
      </c>
      <c r="O121" s="93">
        <v>33220074.698694002</v>
      </c>
      <c r="P121" s="95">
        <v>101.66</v>
      </c>
      <c r="Q121" s="83"/>
      <c r="R121" s="93">
        <v>33771.52907305499</v>
      </c>
      <c r="S121" s="94">
        <v>3.1352086059200764E-2</v>
      </c>
      <c r="T121" s="94">
        <v>4.3525278450195198E-3</v>
      </c>
      <c r="U121" s="94">
        <f>R121/'סכום נכסי הקרן'!$C$42</f>
        <v>4.8630735612679852E-4</v>
      </c>
    </row>
    <row r="122" spans="2:21" s="140" customFormat="1">
      <c r="B122" s="86" t="s">
        <v>631</v>
      </c>
      <c r="C122" s="83" t="s">
        <v>632</v>
      </c>
      <c r="D122" s="96" t="s">
        <v>139</v>
      </c>
      <c r="E122" s="96" t="s">
        <v>371</v>
      </c>
      <c r="F122" s="83" t="s">
        <v>633</v>
      </c>
      <c r="G122" s="96" t="s">
        <v>496</v>
      </c>
      <c r="H122" s="83" t="s">
        <v>550</v>
      </c>
      <c r="I122" s="83" t="s">
        <v>179</v>
      </c>
      <c r="J122" s="83"/>
      <c r="K122" s="93">
        <v>0.49999999999997474</v>
      </c>
      <c r="L122" s="96" t="s">
        <v>181</v>
      </c>
      <c r="M122" s="97">
        <v>3.6000000000000004E-2</v>
      </c>
      <c r="N122" s="97">
        <v>-1.7799999999999764E-2</v>
      </c>
      <c r="O122" s="93">
        <v>18057130.069006998</v>
      </c>
      <c r="P122" s="95">
        <v>109.5</v>
      </c>
      <c r="Q122" s="83"/>
      <c r="R122" s="93">
        <v>19772.557380207003</v>
      </c>
      <c r="S122" s="94">
        <v>4.3646619070771449E-2</v>
      </c>
      <c r="T122" s="94">
        <v>2.5483183298698089E-3</v>
      </c>
      <c r="U122" s="94">
        <f>R122/'סכום נכסי הקרן'!$C$42</f>
        <v>2.8472326741953055E-4</v>
      </c>
    </row>
    <row r="123" spans="2:21" s="140" customFormat="1">
      <c r="B123" s="86" t="s">
        <v>634</v>
      </c>
      <c r="C123" s="83" t="s">
        <v>635</v>
      </c>
      <c r="D123" s="96" t="s">
        <v>139</v>
      </c>
      <c r="E123" s="96" t="s">
        <v>371</v>
      </c>
      <c r="F123" s="83" t="s">
        <v>633</v>
      </c>
      <c r="G123" s="96" t="s">
        <v>496</v>
      </c>
      <c r="H123" s="83" t="s">
        <v>550</v>
      </c>
      <c r="I123" s="83" t="s">
        <v>179</v>
      </c>
      <c r="J123" s="83"/>
      <c r="K123" s="93">
        <v>6.9900000000002187</v>
      </c>
      <c r="L123" s="96" t="s">
        <v>181</v>
      </c>
      <c r="M123" s="97">
        <v>2.2499999999999999E-2</v>
      </c>
      <c r="N123" s="97">
        <v>1.1200000000000264E-2</v>
      </c>
      <c r="O123" s="93">
        <v>6850834.4831869993</v>
      </c>
      <c r="P123" s="95">
        <v>110.58</v>
      </c>
      <c r="Q123" s="83"/>
      <c r="R123" s="93">
        <v>7575.6527229649992</v>
      </c>
      <c r="S123" s="94">
        <v>1.6745451711864163E-2</v>
      </c>
      <c r="T123" s="94">
        <v>9.7636205188029784E-4</v>
      </c>
      <c r="U123" s="94">
        <f>R123/'סכום נכסי הקרן'!$C$42</f>
        <v>1.0908880195120599E-4</v>
      </c>
    </row>
    <row r="124" spans="2:21" s="140" customFormat="1">
      <c r="B124" s="86" t="s">
        <v>636</v>
      </c>
      <c r="C124" s="83" t="s">
        <v>637</v>
      </c>
      <c r="D124" s="96" t="s">
        <v>139</v>
      </c>
      <c r="E124" s="96" t="s">
        <v>371</v>
      </c>
      <c r="F124" s="83" t="s">
        <v>638</v>
      </c>
      <c r="G124" s="96" t="s">
        <v>425</v>
      </c>
      <c r="H124" s="83" t="s">
        <v>550</v>
      </c>
      <c r="I124" s="83" t="s">
        <v>375</v>
      </c>
      <c r="J124" s="83"/>
      <c r="K124" s="93">
        <v>3.6100000000004218</v>
      </c>
      <c r="L124" s="96" t="s">
        <v>181</v>
      </c>
      <c r="M124" s="97">
        <v>1.8000000000000002E-2</v>
      </c>
      <c r="N124" s="97">
        <v>8.3000000000011745E-3</v>
      </c>
      <c r="O124" s="93">
        <v>13439631.913108001</v>
      </c>
      <c r="P124" s="95">
        <v>104.1</v>
      </c>
      <c r="Q124" s="83"/>
      <c r="R124" s="93">
        <v>13990.656712091997</v>
      </c>
      <c r="S124" s="94">
        <v>1.6650222527284788E-2</v>
      </c>
      <c r="T124" s="94">
        <v>1.8031378673367569E-3</v>
      </c>
      <c r="U124" s="94">
        <f>R124/'סכום נכסי הקרן'!$C$42</f>
        <v>2.0146435363992937E-4</v>
      </c>
    </row>
    <row r="125" spans="2:21" s="140" customFormat="1">
      <c r="B125" s="86" t="s">
        <v>639</v>
      </c>
      <c r="C125" s="83" t="s">
        <v>640</v>
      </c>
      <c r="D125" s="96" t="s">
        <v>139</v>
      </c>
      <c r="E125" s="96" t="s">
        <v>371</v>
      </c>
      <c r="F125" s="83" t="s">
        <v>641</v>
      </c>
      <c r="G125" s="96" t="s">
        <v>379</v>
      </c>
      <c r="H125" s="83" t="s">
        <v>642</v>
      </c>
      <c r="I125" s="83" t="s">
        <v>179</v>
      </c>
      <c r="J125" s="83"/>
      <c r="K125" s="93">
        <v>1.2400000000006555</v>
      </c>
      <c r="L125" s="96" t="s">
        <v>181</v>
      </c>
      <c r="M125" s="97">
        <v>4.1500000000000002E-2</v>
      </c>
      <c r="N125" s="97">
        <v>-7.6000000000065538E-3</v>
      </c>
      <c r="O125" s="93">
        <v>1345838.7459140003</v>
      </c>
      <c r="P125" s="95">
        <v>113.34</v>
      </c>
      <c r="Q125" s="83"/>
      <c r="R125" s="93">
        <v>1525.3736605750003</v>
      </c>
      <c r="S125" s="94">
        <v>4.4727853434387418E-3</v>
      </c>
      <c r="T125" s="94">
        <v>1.965925592930653E-4</v>
      </c>
      <c r="U125" s="94">
        <f>R125/'סכום נכסי הקרן'!$C$42</f>
        <v>2.1965260452821461E-5</v>
      </c>
    </row>
    <row r="126" spans="2:21" s="140" customFormat="1">
      <c r="B126" s="86" t="s">
        <v>643</v>
      </c>
      <c r="C126" s="83" t="s">
        <v>644</v>
      </c>
      <c r="D126" s="96" t="s">
        <v>139</v>
      </c>
      <c r="E126" s="96" t="s">
        <v>371</v>
      </c>
      <c r="F126" s="83" t="s">
        <v>645</v>
      </c>
      <c r="G126" s="96" t="s">
        <v>425</v>
      </c>
      <c r="H126" s="83" t="s">
        <v>642</v>
      </c>
      <c r="I126" s="83" t="s">
        <v>375</v>
      </c>
      <c r="J126" s="83"/>
      <c r="K126" s="93">
        <v>2.0099999999999771</v>
      </c>
      <c r="L126" s="96" t="s">
        <v>181</v>
      </c>
      <c r="M126" s="97">
        <v>2.8500000000000001E-2</v>
      </c>
      <c r="N126" s="97">
        <v>1.8799999999999456E-2</v>
      </c>
      <c r="O126" s="93">
        <v>5641345.1122779986</v>
      </c>
      <c r="P126" s="95">
        <v>104.29</v>
      </c>
      <c r="Q126" s="83"/>
      <c r="R126" s="93">
        <v>5883.3586873139984</v>
      </c>
      <c r="S126" s="94">
        <v>1.9343963640778266E-2</v>
      </c>
      <c r="T126" s="94">
        <v>7.5825653180752468E-4</v>
      </c>
      <c r="U126" s="94">
        <f>R126/'סכום נכסי הקרן'!$C$42</f>
        <v>8.4719901257182965E-5</v>
      </c>
    </row>
    <row r="127" spans="2:21" s="140" customFormat="1">
      <c r="B127" s="86" t="s">
        <v>646</v>
      </c>
      <c r="C127" s="83" t="s">
        <v>647</v>
      </c>
      <c r="D127" s="96" t="s">
        <v>139</v>
      </c>
      <c r="E127" s="96" t="s">
        <v>371</v>
      </c>
      <c r="F127" s="83" t="s">
        <v>410</v>
      </c>
      <c r="G127" s="96" t="s">
        <v>379</v>
      </c>
      <c r="H127" s="83" t="s">
        <v>642</v>
      </c>
      <c r="I127" s="83" t="s">
        <v>179</v>
      </c>
      <c r="J127" s="83"/>
      <c r="K127" s="93">
        <v>2.160000000000045</v>
      </c>
      <c r="L127" s="96" t="s">
        <v>181</v>
      </c>
      <c r="M127" s="97">
        <v>2.7999999999999997E-2</v>
      </c>
      <c r="N127" s="97">
        <v>8.9000000000001508E-3</v>
      </c>
      <c r="O127" s="93">
        <f>37710147.3266/50000</f>
        <v>754.20294653200006</v>
      </c>
      <c r="P127" s="95">
        <v>5387000</v>
      </c>
      <c r="Q127" s="83"/>
      <c r="R127" s="93">
        <v>40628.912752651006</v>
      </c>
      <c r="S127" s="94">
        <f>213208.273458472%/50000</f>
        <v>4.264165469169439E-2</v>
      </c>
      <c r="T127" s="94">
        <v>5.2363182515734767E-3</v>
      </c>
      <c r="U127" s="94">
        <f>R127/'סכום נכסי הקרן'!$C$42</f>
        <v>5.8505314048135125E-4</v>
      </c>
    </row>
    <row r="128" spans="2:21" s="140" customFormat="1">
      <c r="B128" s="86" t="s">
        <v>648</v>
      </c>
      <c r="C128" s="83" t="s">
        <v>649</v>
      </c>
      <c r="D128" s="96" t="s">
        <v>139</v>
      </c>
      <c r="E128" s="96" t="s">
        <v>371</v>
      </c>
      <c r="F128" s="83" t="s">
        <v>410</v>
      </c>
      <c r="G128" s="96" t="s">
        <v>379</v>
      </c>
      <c r="H128" s="83" t="s">
        <v>642</v>
      </c>
      <c r="I128" s="83" t="s">
        <v>179</v>
      </c>
      <c r="J128" s="83"/>
      <c r="K128" s="93">
        <v>3.4200000000039061</v>
      </c>
      <c r="L128" s="96" t="s">
        <v>181</v>
      </c>
      <c r="M128" s="97">
        <v>1.49E-2</v>
      </c>
      <c r="N128" s="97">
        <v>1.8000000000022352E-2</v>
      </c>
      <c r="O128" s="93">
        <f>2044595.2556/50000</f>
        <v>40.891905112000003</v>
      </c>
      <c r="P128" s="95">
        <v>5033372</v>
      </c>
      <c r="Q128" s="83"/>
      <c r="R128" s="93">
        <v>2058.2416883879996</v>
      </c>
      <c r="S128" s="94">
        <f>33806.1384854497%/50000</f>
        <v>6.7612276970899403E-3</v>
      </c>
      <c r="T128" s="94">
        <v>2.652694297942359E-4</v>
      </c>
      <c r="U128" s="94">
        <f>R128/'סכום נכסי הקרן'!$C$42</f>
        <v>2.9638518042362974E-5</v>
      </c>
    </row>
    <row r="129" spans="2:21" s="140" customFormat="1">
      <c r="B129" s="86" t="s">
        <v>650</v>
      </c>
      <c r="C129" s="83" t="s">
        <v>651</v>
      </c>
      <c r="D129" s="96" t="s">
        <v>139</v>
      </c>
      <c r="E129" s="96" t="s">
        <v>371</v>
      </c>
      <c r="F129" s="83" t="s">
        <v>410</v>
      </c>
      <c r="G129" s="96" t="s">
        <v>379</v>
      </c>
      <c r="H129" s="83" t="s">
        <v>642</v>
      </c>
      <c r="I129" s="83" t="s">
        <v>179</v>
      </c>
      <c r="J129" s="83"/>
      <c r="K129" s="93">
        <v>4.9700000000001667</v>
      </c>
      <c r="L129" s="96" t="s">
        <v>181</v>
      </c>
      <c r="M129" s="97">
        <v>2.2000000000000002E-2</v>
      </c>
      <c r="N129" s="97">
        <v>1.989999999999905E-2</v>
      </c>
      <c r="O129" s="93">
        <f>8614867.65/50000</f>
        <v>172.29735300000002</v>
      </c>
      <c r="P129" s="95">
        <v>5130000</v>
      </c>
      <c r="Q129" s="83"/>
      <c r="R129" s="93">
        <v>8838.8547051160003</v>
      </c>
      <c r="S129" s="94">
        <f>171133.644219309%/50000</f>
        <v>3.4226728843861805E-2</v>
      </c>
      <c r="T129" s="94">
        <v>1.1391655124314171E-3</v>
      </c>
      <c r="U129" s="94">
        <f>R129/'סכום נכסי הקרן'!$C$42</f>
        <v>1.2727881090416495E-4</v>
      </c>
    </row>
    <row r="130" spans="2:21" s="140" customFormat="1">
      <c r="B130" s="86" t="s">
        <v>652</v>
      </c>
      <c r="C130" s="83" t="s">
        <v>653</v>
      </c>
      <c r="D130" s="96" t="s">
        <v>139</v>
      </c>
      <c r="E130" s="96" t="s">
        <v>371</v>
      </c>
      <c r="F130" s="83" t="s">
        <v>654</v>
      </c>
      <c r="G130" s="96" t="s">
        <v>429</v>
      </c>
      <c r="H130" s="83" t="s">
        <v>642</v>
      </c>
      <c r="I130" s="83" t="s">
        <v>179</v>
      </c>
      <c r="J130" s="83"/>
      <c r="K130" s="93">
        <v>5.2199999999978779</v>
      </c>
      <c r="L130" s="96" t="s">
        <v>181</v>
      </c>
      <c r="M130" s="97">
        <v>2.5000000000000001E-2</v>
      </c>
      <c r="N130" s="97">
        <v>1.5499999999995941E-2</v>
      </c>
      <c r="O130" s="93">
        <v>3908657.889254</v>
      </c>
      <c r="P130" s="95">
        <v>106.97</v>
      </c>
      <c r="Q130" s="83"/>
      <c r="R130" s="93">
        <v>4181.0914601539998</v>
      </c>
      <c r="S130" s="94">
        <v>1.6347654655109119E-2</v>
      </c>
      <c r="T130" s="94">
        <v>5.3886565110886097E-4</v>
      </c>
      <c r="U130" s="94">
        <f>R130/'סכום נכסי הקרן'!$C$42</f>
        <v>6.0207387391710251E-5</v>
      </c>
    </row>
    <row r="131" spans="2:21" s="140" customFormat="1">
      <c r="B131" s="86" t="s">
        <v>655</v>
      </c>
      <c r="C131" s="83" t="s">
        <v>656</v>
      </c>
      <c r="D131" s="96" t="s">
        <v>139</v>
      </c>
      <c r="E131" s="96" t="s">
        <v>371</v>
      </c>
      <c r="F131" s="83" t="s">
        <v>654</v>
      </c>
      <c r="G131" s="96" t="s">
        <v>429</v>
      </c>
      <c r="H131" s="83" t="s">
        <v>642</v>
      </c>
      <c r="I131" s="83" t="s">
        <v>179</v>
      </c>
      <c r="J131" s="83"/>
      <c r="K131" s="93">
        <v>7.1899999999994177</v>
      </c>
      <c r="L131" s="96" t="s">
        <v>181</v>
      </c>
      <c r="M131" s="97">
        <v>1.9E-2</v>
      </c>
      <c r="N131" s="97">
        <v>2.5199999999997277E-2</v>
      </c>
      <c r="O131" s="93">
        <v>12758393.060980003</v>
      </c>
      <c r="P131" s="95">
        <v>96.78</v>
      </c>
      <c r="Q131" s="83"/>
      <c r="R131" s="93">
        <v>12347.573078843003</v>
      </c>
      <c r="S131" s="94">
        <v>5.1497793957772965E-2</v>
      </c>
      <c r="T131" s="94">
        <v>1.5913746614143443E-3</v>
      </c>
      <c r="U131" s="94">
        <f>R131/'סכום נכסי הקרן'!$C$42</f>
        <v>1.7780407886077942E-4</v>
      </c>
    </row>
    <row r="132" spans="2:21" s="140" customFormat="1">
      <c r="B132" s="86" t="s">
        <v>657</v>
      </c>
      <c r="C132" s="83" t="s">
        <v>658</v>
      </c>
      <c r="D132" s="96" t="s">
        <v>139</v>
      </c>
      <c r="E132" s="96" t="s">
        <v>371</v>
      </c>
      <c r="F132" s="83" t="s">
        <v>659</v>
      </c>
      <c r="G132" s="96" t="s">
        <v>429</v>
      </c>
      <c r="H132" s="83" t="s">
        <v>642</v>
      </c>
      <c r="I132" s="83" t="s">
        <v>179</v>
      </c>
      <c r="J132" s="83"/>
      <c r="K132" s="93">
        <v>1.2399999999996751</v>
      </c>
      <c r="L132" s="96" t="s">
        <v>181</v>
      </c>
      <c r="M132" s="97">
        <v>4.5999999999999999E-2</v>
      </c>
      <c r="N132" s="97">
        <v>-4.9999999999999992E-3</v>
      </c>
      <c r="O132" s="93">
        <v>4473311.2551020002</v>
      </c>
      <c r="P132" s="95">
        <v>132.4</v>
      </c>
      <c r="Q132" s="83"/>
      <c r="R132" s="93">
        <v>5922.6641355580005</v>
      </c>
      <c r="S132" s="94">
        <v>1.5527221158927448E-2</v>
      </c>
      <c r="T132" s="94">
        <v>7.6332227986924007E-4</v>
      </c>
      <c r="U132" s="94">
        <f>R132/'סכום נכסי הקרן'!$C$42</f>
        <v>8.5285896613080853E-5</v>
      </c>
    </row>
    <row r="133" spans="2:21" s="140" customFormat="1">
      <c r="B133" s="86" t="s">
        <v>660</v>
      </c>
      <c r="C133" s="83" t="s">
        <v>661</v>
      </c>
      <c r="D133" s="96" t="s">
        <v>139</v>
      </c>
      <c r="E133" s="96" t="s">
        <v>371</v>
      </c>
      <c r="F133" s="83" t="s">
        <v>662</v>
      </c>
      <c r="G133" s="96" t="s">
        <v>379</v>
      </c>
      <c r="H133" s="83" t="s">
        <v>642</v>
      </c>
      <c r="I133" s="83" t="s">
        <v>375</v>
      </c>
      <c r="J133" s="83"/>
      <c r="K133" s="93">
        <v>1.7499999999997526</v>
      </c>
      <c r="L133" s="96" t="s">
        <v>181</v>
      </c>
      <c r="M133" s="97">
        <v>0.02</v>
      </c>
      <c r="N133" s="97">
        <v>-5.899999999999038E-3</v>
      </c>
      <c r="O133" s="93">
        <v>10382930.584035</v>
      </c>
      <c r="P133" s="95">
        <v>106.98</v>
      </c>
      <c r="Q133" s="83"/>
      <c r="R133" s="93">
        <v>11107.659233472998</v>
      </c>
      <c r="S133" s="94">
        <v>2.4331028359054142E-2</v>
      </c>
      <c r="T133" s="94">
        <v>1.4315726126020493E-3</v>
      </c>
      <c r="U133" s="94">
        <f>R133/'סכום נכסי הקרן'!$C$42</f>
        <v>1.5994941724144536E-4</v>
      </c>
    </row>
    <row r="134" spans="2:21" s="140" customFormat="1">
      <c r="B134" s="86" t="s">
        <v>663</v>
      </c>
      <c r="C134" s="83" t="s">
        <v>664</v>
      </c>
      <c r="D134" s="96" t="s">
        <v>139</v>
      </c>
      <c r="E134" s="96" t="s">
        <v>371</v>
      </c>
      <c r="F134" s="83" t="s">
        <v>600</v>
      </c>
      <c r="G134" s="96" t="s">
        <v>429</v>
      </c>
      <c r="H134" s="83" t="s">
        <v>642</v>
      </c>
      <c r="I134" s="83" t="s">
        <v>375</v>
      </c>
      <c r="J134" s="83"/>
      <c r="K134" s="93">
        <v>6.6999999999944952</v>
      </c>
      <c r="L134" s="96" t="s">
        <v>181</v>
      </c>
      <c r="M134" s="97">
        <v>2.81E-2</v>
      </c>
      <c r="N134" s="97">
        <v>2.0199999999994233E-2</v>
      </c>
      <c r="O134" s="93">
        <v>1777014.2858379998</v>
      </c>
      <c r="P134" s="95">
        <v>107.41</v>
      </c>
      <c r="Q134" s="83"/>
      <c r="R134" s="93">
        <v>1908.6911218550006</v>
      </c>
      <c r="S134" s="94">
        <v>3.3943514889335858E-3</v>
      </c>
      <c r="T134" s="94">
        <v>2.4599511729078846E-4</v>
      </c>
      <c r="U134" s="94">
        <f>R134/'סכום נכסי הקרן'!$C$42</f>
        <v>2.7485001674756327E-5</v>
      </c>
    </row>
    <row r="135" spans="2:21" s="140" customFormat="1">
      <c r="B135" s="86" t="s">
        <v>665</v>
      </c>
      <c r="C135" s="83" t="s">
        <v>666</v>
      </c>
      <c r="D135" s="96" t="s">
        <v>139</v>
      </c>
      <c r="E135" s="96" t="s">
        <v>371</v>
      </c>
      <c r="F135" s="83" t="s">
        <v>600</v>
      </c>
      <c r="G135" s="96" t="s">
        <v>429</v>
      </c>
      <c r="H135" s="83" t="s">
        <v>642</v>
      </c>
      <c r="I135" s="83" t="s">
        <v>375</v>
      </c>
      <c r="J135" s="83"/>
      <c r="K135" s="93">
        <v>4.7899999999990159</v>
      </c>
      <c r="L135" s="96" t="s">
        <v>181</v>
      </c>
      <c r="M135" s="97">
        <v>3.7000000000000005E-2</v>
      </c>
      <c r="N135" s="97">
        <v>1.3399999999996789E-2</v>
      </c>
      <c r="O135" s="93">
        <v>7074785.1354950015</v>
      </c>
      <c r="P135" s="95">
        <v>112.72</v>
      </c>
      <c r="Q135" s="83"/>
      <c r="R135" s="93">
        <v>7974.697947833999</v>
      </c>
      <c r="S135" s="94">
        <v>1.0455207839174604E-2</v>
      </c>
      <c r="T135" s="94">
        <v>1.0277916288149759E-3</v>
      </c>
      <c r="U135" s="94">
        <f>R135/'סכום נכסי הקרן'!$C$42</f>
        <v>1.1483502172885589E-4</v>
      </c>
    </row>
    <row r="136" spans="2:21" s="140" customFormat="1">
      <c r="B136" s="86" t="s">
        <v>667</v>
      </c>
      <c r="C136" s="83" t="s">
        <v>668</v>
      </c>
      <c r="D136" s="96" t="s">
        <v>139</v>
      </c>
      <c r="E136" s="96" t="s">
        <v>371</v>
      </c>
      <c r="F136" s="83" t="s">
        <v>384</v>
      </c>
      <c r="G136" s="96" t="s">
        <v>379</v>
      </c>
      <c r="H136" s="83" t="s">
        <v>642</v>
      </c>
      <c r="I136" s="83" t="s">
        <v>375</v>
      </c>
      <c r="J136" s="83"/>
      <c r="K136" s="93">
        <v>2.6200000000000396</v>
      </c>
      <c r="L136" s="96" t="s">
        <v>181</v>
      </c>
      <c r="M136" s="97">
        <v>4.4999999999999998E-2</v>
      </c>
      <c r="N136" s="97">
        <v>-4.0000000000029443E-4</v>
      </c>
      <c r="O136" s="93">
        <v>53513556.895207994</v>
      </c>
      <c r="P136" s="95">
        <v>135.65</v>
      </c>
      <c r="Q136" s="93">
        <v>725.89623738099999</v>
      </c>
      <c r="R136" s="93">
        <v>73317.03515147102</v>
      </c>
      <c r="S136" s="94">
        <v>3.1441862790581719E-2</v>
      </c>
      <c r="T136" s="94">
        <v>9.4492149384394243E-3</v>
      </c>
      <c r="U136" s="94">
        <f>R136/'סכום נכסי הקרן'!$C$42</f>
        <v>1.0557595259142374E-3</v>
      </c>
    </row>
    <row r="137" spans="2:21" s="140" customFormat="1">
      <c r="B137" s="86" t="s">
        <v>669</v>
      </c>
      <c r="C137" s="83" t="s">
        <v>670</v>
      </c>
      <c r="D137" s="96" t="s">
        <v>139</v>
      </c>
      <c r="E137" s="96" t="s">
        <v>371</v>
      </c>
      <c r="F137" s="83" t="s">
        <v>671</v>
      </c>
      <c r="G137" s="96" t="s">
        <v>429</v>
      </c>
      <c r="H137" s="83" t="s">
        <v>642</v>
      </c>
      <c r="I137" s="83" t="s">
        <v>179</v>
      </c>
      <c r="J137" s="83"/>
      <c r="K137" s="93">
        <v>2.6299999982067046</v>
      </c>
      <c r="L137" s="96" t="s">
        <v>181</v>
      </c>
      <c r="M137" s="97">
        <v>4.9500000000000002E-2</v>
      </c>
      <c r="N137" s="97">
        <v>1.5999999893291528E-3</v>
      </c>
      <c r="O137" s="93">
        <v>579.51942599999995</v>
      </c>
      <c r="P137" s="95">
        <v>116.43</v>
      </c>
      <c r="Q137" s="83"/>
      <c r="R137" s="93">
        <v>0.67473556700000004</v>
      </c>
      <c r="S137" s="94">
        <v>9.3724045424980759E-7</v>
      </c>
      <c r="T137" s="94">
        <v>8.6960982342244557E-8</v>
      </c>
      <c r="U137" s="94">
        <f>R137/'סכום נכסי הקרן'!$C$42</f>
        <v>9.7161389690906184E-9</v>
      </c>
    </row>
    <row r="138" spans="2:21" s="140" customFormat="1">
      <c r="B138" s="86" t="s">
        <v>672</v>
      </c>
      <c r="C138" s="83" t="s">
        <v>673</v>
      </c>
      <c r="D138" s="96" t="s">
        <v>139</v>
      </c>
      <c r="E138" s="96" t="s">
        <v>371</v>
      </c>
      <c r="F138" s="83" t="s">
        <v>674</v>
      </c>
      <c r="G138" s="96" t="s">
        <v>464</v>
      </c>
      <c r="H138" s="83" t="s">
        <v>642</v>
      </c>
      <c r="I138" s="83" t="s">
        <v>375</v>
      </c>
      <c r="J138" s="83"/>
      <c r="K138" s="93">
        <v>0.75000000000433542</v>
      </c>
      <c r="L138" s="96" t="s">
        <v>181</v>
      </c>
      <c r="M138" s="97">
        <v>4.5999999999999999E-2</v>
      </c>
      <c r="N138" s="97">
        <v>-3.7000000000175898E-3</v>
      </c>
      <c r="O138" s="93">
        <v>745283.66314800014</v>
      </c>
      <c r="P138" s="95">
        <v>108.32</v>
      </c>
      <c r="Q138" s="83"/>
      <c r="R138" s="93">
        <v>807.29124133400012</v>
      </c>
      <c r="S138" s="94">
        <v>3.475478352270979E-3</v>
      </c>
      <c r="T138" s="94">
        <v>1.0404496637820586E-4</v>
      </c>
      <c r="U138" s="94">
        <f>R138/'סכום נכסי הקרן'!$C$42</f>
        <v>1.162493022889783E-5</v>
      </c>
    </row>
    <row r="139" spans="2:21" s="140" customFormat="1">
      <c r="B139" s="86" t="s">
        <v>675</v>
      </c>
      <c r="C139" s="83" t="s">
        <v>676</v>
      </c>
      <c r="D139" s="96" t="s">
        <v>139</v>
      </c>
      <c r="E139" s="96" t="s">
        <v>371</v>
      </c>
      <c r="F139" s="83" t="s">
        <v>674</v>
      </c>
      <c r="G139" s="96" t="s">
        <v>464</v>
      </c>
      <c r="H139" s="83" t="s">
        <v>642</v>
      </c>
      <c r="I139" s="83" t="s">
        <v>375</v>
      </c>
      <c r="J139" s="83"/>
      <c r="K139" s="93">
        <v>2.8399999999999368</v>
      </c>
      <c r="L139" s="96" t="s">
        <v>181</v>
      </c>
      <c r="M139" s="97">
        <v>1.9799999999999998E-2</v>
      </c>
      <c r="N139" s="97">
        <v>1.7799999999999927E-2</v>
      </c>
      <c r="O139" s="93">
        <v>24991006.149119996</v>
      </c>
      <c r="P139" s="95">
        <v>101.15</v>
      </c>
      <c r="Q139" s="83"/>
      <c r="R139" s="93">
        <v>25278.401534439996</v>
      </c>
      <c r="S139" s="94">
        <v>2.990539413854227E-2</v>
      </c>
      <c r="T139" s="94">
        <v>3.2579201942034338E-3</v>
      </c>
      <c r="U139" s="94">
        <f>R139/'סכום נכסי הקרן'!$C$42</f>
        <v>3.6400698916334509E-4</v>
      </c>
    </row>
    <row r="140" spans="2:21" s="140" customFormat="1">
      <c r="B140" s="86" t="s">
        <v>677</v>
      </c>
      <c r="C140" s="83" t="s">
        <v>678</v>
      </c>
      <c r="D140" s="96" t="s">
        <v>139</v>
      </c>
      <c r="E140" s="96" t="s">
        <v>371</v>
      </c>
      <c r="F140" s="83" t="s">
        <v>679</v>
      </c>
      <c r="G140" s="96" t="s">
        <v>429</v>
      </c>
      <c r="H140" s="83" t="s">
        <v>642</v>
      </c>
      <c r="I140" s="83" t="s">
        <v>179</v>
      </c>
      <c r="J140" s="83"/>
      <c r="K140" s="93">
        <v>0.75000000000002887</v>
      </c>
      <c r="L140" s="96" t="s">
        <v>181</v>
      </c>
      <c r="M140" s="97">
        <v>4.4999999999999998E-2</v>
      </c>
      <c r="N140" s="97">
        <v>-1.3400000000001877E-2</v>
      </c>
      <c r="O140" s="93">
        <v>7575894.7722489974</v>
      </c>
      <c r="P140" s="95">
        <v>113.9</v>
      </c>
      <c r="Q140" s="83"/>
      <c r="R140" s="93">
        <v>8628.9444120570006</v>
      </c>
      <c r="S140" s="94">
        <v>2.1801136035248914E-2</v>
      </c>
      <c r="T140" s="94">
        <v>1.1121119433283094E-3</v>
      </c>
      <c r="U140" s="94">
        <f>R140/'סכום נכסי הקרן'!$C$42</f>
        <v>1.2425611923330514E-4</v>
      </c>
    </row>
    <row r="141" spans="2:21" s="140" customFormat="1">
      <c r="B141" s="86" t="s">
        <v>680</v>
      </c>
      <c r="C141" s="83" t="s">
        <v>681</v>
      </c>
      <c r="D141" s="96" t="s">
        <v>139</v>
      </c>
      <c r="E141" s="96" t="s">
        <v>371</v>
      </c>
      <c r="F141" s="83" t="s">
        <v>679</v>
      </c>
      <c r="G141" s="96" t="s">
        <v>429</v>
      </c>
      <c r="H141" s="83" t="s">
        <v>642</v>
      </c>
      <c r="I141" s="83" t="s">
        <v>179</v>
      </c>
      <c r="J141" s="83"/>
      <c r="K141" s="93">
        <v>2.9300000002383646</v>
      </c>
      <c r="L141" s="96" t="s">
        <v>181</v>
      </c>
      <c r="M141" s="97">
        <v>3.3000000000000002E-2</v>
      </c>
      <c r="N141" s="97">
        <v>3.8999999996988527E-3</v>
      </c>
      <c r="O141" s="93">
        <v>17859.417883999999</v>
      </c>
      <c r="P141" s="95">
        <v>109.7</v>
      </c>
      <c r="Q141" s="83"/>
      <c r="R141" s="93">
        <v>19.591781781000002</v>
      </c>
      <c r="S141" s="94">
        <v>2.9764670832384232E-5</v>
      </c>
      <c r="T141" s="94">
        <v>2.525019685987073E-6</v>
      </c>
      <c r="U141" s="94">
        <f>R141/'סכום נכסי הקרן'!$C$42</f>
        <v>2.8212011304317933E-7</v>
      </c>
    </row>
    <row r="142" spans="2:21" s="140" customFormat="1">
      <c r="B142" s="86" t="s">
        <v>682</v>
      </c>
      <c r="C142" s="83" t="s">
        <v>683</v>
      </c>
      <c r="D142" s="96" t="s">
        <v>139</v>
      </c>
      <c r="E142" s="96" t="s">
        <v>371</v>
      </c>
      <c r="F142" s="83" t="s">
        <v>679</v>
      </c>
      <c r="G142" s="96" t="s">
        <v>429</v>
      </c>
      <c r="H142" s="83" t="s">
        <v>642</v>
      </c>
      <c r="I142" s="83" t="s">
        <v>179</v>
      </c>
      <c r="J142" s="83"/>
      <c r="K142" s="93">
        <v>5.0499999999989287</v>
      </c>
      <c r="L142" s="96" t="s">
        <v>181</v>
      </c>
      <c r="M142" s="97">
        <v>1.6E-2</v>
      </c>
      <c r="N142" s="97">
        <v>8.9999999999988752E-3</v>
      </c>
      <c r="O142" s="93">
        <v>2520374.084882</v>
      </c>
      <c r="P142" s="95">
        <v>105.6</v>
      </c>
      <c r="Q142" s="83"/>
      <c r="R142" s="93">
        <v>2661.5151814569999</v>
      </c>
      <c r="S142" s="94">
        <v>1.5653507944917048E-2</v>
      </c>
      <c r="T142" s="94">
        <v>3.4302026752103612E-4</v>
      </c>
      <c r="U142" s="94">
        <f>R142/'סכום נכסי הקרן'!$C$42</f>
        <v>3.8325608780870214E-5</v>
      </c>
    </row>
    <row r="143" spans="2:21" s="140" customFormat="1">
      <c r="B143" s="86" t="s">
        <v>684</v>
      </c>
      <c r="C143" s="83" t="s">
        <v>685</v>
      </c>
      <c r="D143" s="96" t="s">
        <v>139</v>
      </c>
      <c r="E143" s="96" t="s">
        <v>371</v>
      </c>
      <c r="F143" s="83" t="s">
        <v>641</v>
      </c>
      <c r="G143" s="96" t="s">
        <v>379</v>
      </c>
      <c r="H143" s="83" t="s">
        <v>686</v>
      </c>
      <c r="I143" s="83" t="s">
        <v>179</v>
      </c>
      <c r="J143" s="83"/>
      <c r="K143" s="93">
        <v>1.3999999999998718</v>
      </c>
      <c r="L143" s="96" t="s">
        <v>181</v>
      </c>
      <c r="M143" s="97">
        <v>5.2999999999999999E-2</v>
      </c>
      <c r="N143" s="97">
        <v>-5.1999999999982408E-3</v>
      </c>
      <c r="O143" s="93">
        <v>9206498.1655949987</v>
      </c>
      <c r="P143" s="95">
        <v>118.57</v>
      </c>
      <c r="Q143" s="83"/>
      <c r="R143" s="93">
        <v>10916.145150071001</v>
      </c>
      <c r="S143" s="94">
        <v>3.5408791203260688E-2</v>
      </c>
      <c r="T143" s="94">
        <v>1.4068899759669892E-3</v>
      </c>
      <c r="U143" s="94">
        <f>R143/'סכום נכסי הקרן'!$C$42</f>
        <v>1.571916295393013E-4</v>
      </c>
    </row>
    <row r="144" spans="2:21" s="140" customFormat="1">
      <c r="B144" s="86" t="s">
        <v>687</v>
      </c>
      <c r="C144" s="83" t="s">
        <v>688</v>
      </c>
      <c r="D144" s="96" t="s">
        <v>139</v>
      </c>
      <c r="E144" s="96" t="s">
        <v>371</v>
      </c>
      <c r="F144" s="83" t="s">
        <v>689</v>
      </c>
      <c r="G144" s="96" t="s">
        <v>429</v>
      </c>
      <c r="H144" s="83" t="s">
        <v>686</v>
      </c>
      <c r="I144" s="83" t="s">
        <v>179</v>
      </c>
      <c r="J144" s="83"/>
      <c r="K144" s="93">
        <v>1.6899999999786854</v>
      </c>
      <c r="L144" s="96" t="s">
        <v>181</v>
      </c>
      <c r="M144" s="97">
        <v>5.3499999999999999E-2</v>
      </c>
      <c r="N144" s="97">
        <v>6.4999999999398091E-3</v>
      </c>
      <c r="O144" s="93">
        <v>126705.91404100001</v>
      </c>
      <c r="P144" s="95">
        <v>111.45</v>
      </c>
      <c r="Q144" s="83"/>
      <c r="R144" s="93">
        <v>141.21374702899993</v>
      </c>
      <c r="S144" s="94">
        <v>7.1908698966467114E-4</v>
      </c>
      <c r="T144" s="94">
        <v>1.8199850078261922E-5</v>
      </c>
      <c r="U144" s="94">
        <f>R144/'סכום נכסי הקרן'!$C$42</f>
        <v>2.0334668240184391E-6</v>
      </c>
    </row>
    <row r="145" spans="2:21" s="140" customFormat="1">
      <c r="B145" s="86" t="s">
        <v>690</v>
      </c>
      <c r="C145" s="83" t="s">
        <v>691</v>
      </c>
      <c r="D145" s="96" t="s">
        <v>139</v>
      </c>
      <c r="E145" s="96" t="s">
        <v>371</v>
      </c>
      <c r="F145" s="83" t="s">
        <v>692</v>
      </c>
      <c r="G145" s="96" t="s">
        <v>429</v>
      </c>
      <c r="H145" s="83" t="s">
        <v>686</v>
      </c>
      <c r="I145" s="83" t="s">
        <v>375</v>
      </c>
      <c r="J145" s="83"/>
      <c r="K145" s="93">
        <v>0.66000000000317571</v>
      </c>
      <c r="L145" s="96" t="s">
        <v>181</v>
      </c>
      <c r="M145" s="97">
        <v>4.8499999999999995E-2</v>
      </c>
      <c r="N145" s="97">
        <v>-6.7999999999818527E-3</v>
      </c>
      <c r="O145" s="93">
        <v>345649.06483300001</v>
      </c>
      <c r="P145" s="95">
        <v>127.54</v>
      </c>
      <c r="Q145" s="83"/>
      <c r="R145" s="93">
        <v>440.84081101000004</v>
      </c>
      <c r="S145" s="94">
        <v>2.5413288150837984E-3</v>
      </c>
      <c r="T145" s="94">
        <v>5.6816257889635427E-5</v>
      </c>
      <c r="U145" s="94">
        <f>R145/'סכום נכסי הקרן'!$C$42</f>
        <v>6.3480729229437134E-6</v>
      </c>
    </row>
    <row r="146" spans="2:21" s="140" customFormat="1">
      <c r="B146" s="86" t="s">
        <v>693</v>
      </c>
      <c r="C146" s="83" t="s">
        <v>694</v>
      </c>
      <c r="D146" s="96" t="s">
        <v>139</v>
      </c>
      <c r="E146" s="96" t="s">
        <v>371</v>
      </c>
      <c r="F146" s="83" t="s">
        <v>695</v>
      </c>
      <c r="G146" s="96" t="s">
        <v>429</v>
      </c>
      <c r="H146" s="83" t="s">
        <v>686</v>
      </c>
      <c r="I146" s="83" t="s">
        <v>375</v>
      </c>
      <c r="J146" s="83"/>
      <c r="K146" s="93">
        <v>1.2299999999908022</v>
      </c>
      <c r="L146" s="96" t="s">
        <v>181</v>
      </c>
      <c r="M146" s="97">
        <v>4.2500000000000003E-2</v>
      </c>
      <c r="N146" s="97">
        <v>-3.0000000001093479E-3</v>
      </c>
      <c r="O146" s="93">
        <v>135318.25238200001</v>
      </c>
      <c r="P146" s="95">
        <v>114.89</v>
      </c>
      <c r="Q146" s="83"/>
      <c r="R146" s="93">
        <v>155.46713564099997</v>
      </c>
      <c r="S146" s="94">
        <v>1.0547884262273927E-3</v>
      </c>
      <c r="T146" s="94">
        <v>2.0036849246567637E-5</v>
      </c>
      <c r="U146" s="94">
        <f>R146/'סכום נכסי הקרן'!$C$42</f>
        <v>2.2387144963034338E-6</v>
      </c>
    </row>
    <row r="147" spans="2:21" s="140" customFormat="1">
      <c r="B147" s="86" t="s">
        <v>696</v>
      </c>
      <c r="C147" s="83" t="s">
        <v>697</v>
      </c>
      <c r="D147" s="96" t="s">
        <v>139</v>
      </c>
      <c r="E147" s="96" t="s">
        <v>371</v>
      </c>
      <c r="F147" s="83" t="s">
        <v>483</v>
      </c>
      <c r="G147" s="96" t="s">
        <v>379</v>
      </c>
      <c r="H147" s="83" t="s">
        <v>686</v>
      </c>
      <c r="I147" s="83" t="s">
        <v>375</v>
      </c>
      <c r="J147" s="83"/>
      <c r="K147" s="93">
        <v>2.5999999999999517</v>
      </c>
      <c r="L147" s="96" t="s">
        <v>181</v>
      </c>
      <c r="M147" s="97">
        <v>5.0999999999999997E-2</v>
      </c>
      <c r="N147" s="97">
        <v>4.0000000000020591E-4</v>
      </c>
      <c r="O147" s="93">
        <v>50260638.924637996</v>
      </c>
      <c r="P147" s="95">
        <v>137.6</v>
      </c>
      <c r="Q147" s="93">
        <v>774.17613812499985</v>
      </c>
      <c r="R147" s="93">
        <v>69932.817824539001</v>
      </c>
      <c r="S147" s="94">
        <v>4.3809956297420245E-2</v>
      </c>
      <c r="T147" s="94">
        <v>9.0130516804120698E-3</v>
      </c>
      <c r="U147" s="94">
        <f>R147/'סכום נכסי הקרן'!$C$42</f>
        <v>1.00702706321589E-3</v>
      </c>
    </row>
    <row r="148" spans="2:21" s="140" customFormat="1">
      <c r="B148" s="86" t="s">
        <v>698</v>
      </c>
      <c r="C148" s="83" t="s">
        <v>699</v>
      </c>
      <c r="D148" s="96" t="s">
        <v>139</v>
      </c>
      <c r="E148" s="96" t="s">
        <v>371</v>
      </c>
      <c r="F148" s="83" t="s">
        <v>700</v>
      </c>
      <c r="G148" s="96" t="s">
        <v>429</v>
      </c>
      <c r="H148" s="83" t="s">
        <v>686</v>
      </c>
      <c r="I148" s="83" t="s">
        <v>375</v>
      </c>
      <c r="J148" s="83"/>
      <c r="K148" s="93">
        <v>1.2300000000003612</v>
      </c>
      <c r="L148" s="96" t="s">
        <v>181</v>
      </c>
      <c r="M148" s="97">
        <v>5.4000000000000006E-2</v>
      </c>
      <c r="N148" s="97">
        <v>-5.8000000000056192E-3</v>
      </c>
      <c r="O148" s="93">
        <v>2850048.0067869993</v>
      </c>
      <c r="P148" s="95">
        <v>131.15</v>
      </c>
      <c r="Q148" s="83"/>
      <c r="R148" s="93">
        <v>3737.837988455</v>
      </c>
      <c r="S148" s="94">
        <v>2.7971076537047078E-2</v>
      </c>
      <c r="T148" s="94">
        <v>4.8173844571054925E-4</v>
      </c>
      <c r="U148" s="94">
        <f>R148/'סכום נכסי הקרן'!$C$42</f>
        <v>5.3824572345057529E-5</v>
      </c>
    </row>
    <row r="149" spans="2:21" s="140" customFormat="1">
      <c r="B149" s="86" t="s">
        <v>701</v>
      </c>
      <c r="C149" s="83" t="s">
        <v>702</v>
      </c>
      <c r="D149" s="96" t="s">
        <v>139</v>
      </c>
      <c r="E149" s="96" t="s">
        <v>371</v>
      </c>
      <c r="F149" s="83" t="s">
        <v>703</v>
      </c>
      <c r="G149" s="96" t="s">
        <v>429</v>
      </c>
      <c r="H149" s="83" t="s">
        <v>686</v>
      </c>
      <c r="I149" s="83" t="s">
        <v>179</v>
      </c>
      <c r="J149" s="83"/>
      <c r="K149" s="93">
        <v>6.6700000000001118</v>
      </c>
      <c r="L149" s="96" t="s">
        <v>181</v>
      </c>
      <c r="M149" s="97">
        <v>2.6000000000000002E-2</v>
      </c>
      <c r="N149" s="97">
        <v>1.76000000000009E-2</v>
      </c>
      <c r="O149" s="93">
        <v>26212033.441002</v>
      </c>
      <c r="P149" s="95">
        <v>106.93</v>
      </c>
      <c r="Q149" s="83"/>
      <c r="R149" s="93">
        <v>28028.527520973006</v>
      </c>
      <c r="S149" s="94">
        <v>4.2773508005747293E-2</v>
      </c>
      <c r="T149" s="94">
        <v>3.612360761813004E-3</v>
      </c>
      <c r="U149" s="94">
        <f>R149/'סכום נכסי הקרן'!$C$42</f>
        <v>4.0360858655129214E-4</v>
      </c>
    </row>
    <row r="150" spans="2:21" s="140" customFormat="1">
      <c r="B150" s="86" t="s">
        <v>704</v>
      </c>
      <c r="C150" s="83" t="s">
        <v>705</v>
      </c>
      <c r="D150" s="96" t="s">
        <v>139</v>
      </c>
      <c r="E150" s="96" t="s">
        <v>371</v>
      </c>
      <c r="F150" s="83" t="s">
        <v>703</v>
      </c>
      <c r="G150" s="96" t="s">
        <v>429</v>
      </c>
      <c r="H150" s="83" t="s">
        <v>686</v>
      </c>
      <c r="I150" s="83" t="s">
        <v>179</v>
      </c>
      <c r="J150" s="83"/>
      <c r="K150" s="93">
        <v>3.4699999999923183</v>
      </c>
      <c r="L150" s="96" t="s">
        <v>181</v>
      </c>
      <c r="M150" s="97">
        <v>4.4000000000000004E-2</v>
      </c>
      <c r="N150" s="97">
        <v>7.3999999999578101E-3</v>
      </c>
      <c r="O150" s="93">
        <v>439342.52706799994</v>
      </c>
      <c r="P150" s="95">
        <v>114.38</v>
      </c>
      <c r="Q150" s="83"/>
      <c r="R150" s="93">
        <v>502.52000273800013</v>
      </c>
      <c r="S150" s="94">
        <v>3.2185322559631947E-3</v>
      </c>
      <c r="T150" s="94">
        <v>6.4765569242215316E-5</v>
      </c>
      <c r="U150" s="94">
        <f>R150/'סכום נכסי הקרן'!$C$42</f>
        <v>7.2362484210799087E-6</v>
      </c>
    </row>
    <row r="151" spans="2:21" s="140" customFormat="1">
      <c r="B151" s="86" t="s">
        <v>706</v>
      </c>
      <c r="C151" s="83" t="s">
        <v>707</v>
      </c>
      <c r="D151" s="96" t="s">
        <v>139</v>
      </c>
      <c r="E151" s="96" t="s">
        <v>371</v>
      </c>
      <c r="F151" s="83" t="s">
        <v>603</v>
      </c>
      <c r="G151" s="96" t="s">
        <v>429</v>
      </c>
      <c r="H151" s="83" t="s">
        <v>686</v>
      </c>
      <c r="I151" s="83" t="s">
        <v>375</v>
      </c>
      <c r="J151" s="83"/>
      <c r="K151" s="93">
        <v>4.4299999999924013</v>
      </c>
      <c r="L151" s="96" t="s">
        <v>181</v>
      </c>
      <c r="M151" s="97">
        <v>2.0499999999999997E-2</v>
      </c>
      <c r="N151" s="97">
        <v>1.2299999999976141E-2</v>
      </c>
      <c r="O151" s="93">
        <v>944683.82106100011</v>
      </c>
      <c r="P151" s="95">
        <v>105.57</v>
      </c>
      <c r="Q151" s="83"/>
      <c r="R151" s="93">
        <v>997.3027502059997</v>
      </c>
      <c r="S151" s="94">
        <v>2.0243470550592403E-3</v>
      </c>
      <c r="T151" s="94">
        <v>1.2853394884182215E-4</v>
      </c>
      <c r="U151" s="94">
        <f>R151/'סכום נכסי הקרן'!$C$42</f>
        <v>1.4361080976271937E-5</v>
      </c>
    </row>
    <row r="152" spans="2:21" s="140" customFormat="1">
      <c r="B152" s="86" t="s">
        <v>708</v>
      </c>
      <c r="C152" s="83" t="s">
        <v>709</v>
      </c>
      <c r="D152" s="96" t="s">
        <v>139</v>
      </c>
      <c r="E152" s="96" t="s">
        <v>371</v>
      </c>
      <c r="F152" s="83" t="s">
        <v>603</v>
      </c>
      <c r="G152" s="96" t="s">
        <v>429</v>
      </c>
      <c r="H152" s="83" t="s">
        <v>686</v>
      </c>
      <c r="I152" s="83" t="s">
        <v>375</v>
      </c>
      <c r="J152" s="83"/>
      <c r="K152" s="93">
        <v>5.6699999999994537</v>
      </c>
      <c r="L152" s="96" t="s">
        <v>181</v>
      </c>
      <c r="M152" s="97">
        <v>2.0499999999999997E-2</v>
      </c>
      <c r="N152" s="97">
        <v>1.6099999999999091E-2</v>
      </c>
      <c r="O152" s="93">
        <v>10552603.299999999</v>
      </c>
      <c r="P152" s="95">
        <v>104.07</v>
      </c>
      <c r="Q152" s="83"/>
      <c r="R152" s="93">
        <v>10982.0942923</v>
      </c>
      <c r="S152" s="94">
        <v>2.1030799630905851E-2</v>
      </c>
      <c r="T152" s="94">
        <v>1.4153896052637833E-3</v>
      </c>
      <c r="U152" s="94">
        <f>R152/'סכום נכסי הקרן'!$C$42</f>
        <v>1.5814129198801177E-4</v>
      </c>
    </row>
    <row r="153" spans="2:21" s="140" customFormat="1">
      <c r="B153" s="86" t="s">
        <v>710</v>
      </c>
      <c r="C153" s="83" t="s">
        <v>711</v>
      </c>
      <c r="D153" s="96" t="s">
        <v>139</v>
      </c>
      <c r="E153" s="96" t="s">
        <v>371</v>
      </c>
      <c r="F153" s="83" t="s">
        <v>712</v>
      </c>
      <c r="G153" s="96" t="s">
        <v>429</v>
      </c>
      <c r="H153" s="83" t="s">
        <v>686</v>
      </c>
      <c r="I153" s="83" t="s">
        <v>179</v>
      </c>
      <c r="J153" s="83"/>
      <c r="K153" s="93">
        <v>3.869999995596336</v>
      </c>
      <c r="L153" s="96" t="s">
        <v>181</v>
      </c>
      <c r="M153" s="97">
        <v>4.3400000000000001E-2</v>
      </c>
      <c r="N153" s="97">
        <v>1.7700000013860143E-2</v>
      </c>
      <c r="O153" s="93">
        <v>484.178763</v>
      </c>
      <c r="P153" s="95">
        <v>110.2</v>
      </c>
      <c r="Q153" s="93">
        <v>3.4063806000000002E-2</v>
      </c>
      <c r="R153" s="93">
        <v>0.56997987299999986</v>
      </c>
      <c r="S153" s="94">
        <v>3.298026541115978E-7</v>
      </c>
      <c r="T153" s="94">
        <v>7.3459903546759056E-8</v>
      </c>
      <c r="U153" s="94">
        <f>R153/'סכום נכסי הקרן'!$C$42</f>
        <v>8.207665234360797E-9</v>
      </c>
    </row>
    <row r="154" spans="2:21" s="140" customFormat="1">
      <c r="B154" s="86" t="s">
        <v>713</v>
      </c>
      <c r="C154" s="83" t="s">
        <v>714</v>
      </c>
      <c r="D154" s="96" t="s">
        <v>139</v>
      </c>
      <c r="E154" s="96" t="s">
        <v>371</v>
      </c>
      <c r="F154" s="83" t="s">
        <v>715</v>
      </c>
      <c r="G154" s="96" t="s">
        <v>429</v>
      </c>
      <c r="H154" s="83" t="s">
        <v>716</v>
      </c>
      <c r="I154" s="83" t="s">
        <v>179</v>
      </c>
      <c r="J154" s="83"/>
      <c r="K154" s="93">
        <v>3.8999814118942</v>
      </c>
      <c r="L154" s="96" t="s">
        <v>181</v>
      </c>
      <c r="M154" s="97">
        <v>4.6500000000000007E-2</v>
      </c>
      <c r="N154" s="97">
        <v>1.8699926012049464E-2</v>
      </c>
      <c r="O154" s="93">
        <v>0.24271099999999998</v>
      </c>
      <c r="P154" s="95">
        <v>113.01</v>
      </c>
      <c r="Q154" s="83"/>
      <c r="R154" s="93">
        <v>2.7436900000000011E-4</v>
      </c>
      <c r="S154" s="94">
        <v>3.3868762053076793E-10</v>
      </c>
      <c r="T154" s="94">
        <v>3.5361108753081794E-11</v>
      </c>
      <c r="U154" s="94">
        <f>R154/'סכום נכסי הקרן'!$C$42</f>
        <v>3.9508919689280656E-12</v>
      </c>
    </row>
    <row r="155" spans="2:21" s="140" customFormat="1">
      <c r="B155" s="86" t="s">
        <v>717</v>
      </c>
      <c r="C155" s="83" t="s">
        <v>718</v>
      </c>
      <c r="D155" s="96" t="s">
        <v>139</v>
      </c>
      <c r="E155" s="96" t="s">
        <v>371</v>
      </c>
      <c r="F155" s="83" t="s">
        <v>715</v>
      </c>
      <c r="G155" s="96" t="s">
        <v>429</v>
      </c>
      <c r="H155" s="83" t="s">
        <v>716</v>
      </c>
      <c r="I155" s="83" t="s">
        <v>179</v>
      </c>
      <c r="J155" s="83"/>
      <c r="K155" s="93">
        <v>0.73999999999991783</v>
      </c>
      <c r="L155" s="96" t="s">
        <v>181</v>
      </c>
      <c r="M155" s="97">
        <v>5.5999999999999994E-2</v>
      </c>
      <c r="N155" s="97">
        <v>-6.2999999999935616E-3</v>
      </c>
      <c r="O155" s="93">
        <v>1948898.0621110001</v>
      </c>
      <c r="P155" s="95">
        <v>112.36</v>
      </c>
      <c r="Q155" s="83"/>
      <c r="R155" s="93">
        <v>2189.7817889069997</v>
      </c>
      <c r="S155" s="94">
        <v>3.0784388420278638E-2</v>
      </c>
      <c r="T155" s="94">
        <v>2.8222252507775433E-4</v>
      </c>
      <c r="U155" s="94">
        <f>R155/'סכום נכסי הקרן'!$C$42</f>
        <v>3.1532685119301361E-5</v>
      </c>
    </row>
    <row r="156" spans="2:21" s="140" customFormat="1">
      <c r="B156" s="86" t="s">
        <v>719</v>
      </c>
      <c r="C156" s="83" t="s">
        <v>720</v>
      </c>
      <c r="D156" s="96" t="s">
        <v>139</v>
      </c>
      <c r="E156" s="96" t="s">
        <v>371</v>
      </c>
      <c r="F156" s="83" t="s">
        <v>721</v>
      </c>
      <c r="G156" s="96" t="s">
        <v>425</v>
      </c>
      <c r="H156" s="83" t="s">
        <v>716</v>
      </c>
      <c r="I156" s="83" t="s">
        <v>179</v>
      </c>
      <c r="J156" s="83"/>
      <c r="K156" s="93">
        <v>3.9999999999375216E-2</v>
      </c>
      <c r="L156" s="96" t="s">
        <v>181</v>
      </c>
      <c r="M156" s="97">
        <v>4.2000000000000003E-2</v>
      </c>
      <c r="N156" s="97">
        <v>2.0600000000035257E-2</v>
      </c>
      <c r="O156" s="93">
        <v>436797.14206800004</v>
      </c>
      <c r="P156" s="95">
        <v>102.6</v>
      </c>
      <c r="Q156" s="83"/>
      <c r="R156" s="93">
        <v>448.15388750699992</v>
      </c>
      <c r="S156" s="94">
        <v>9.7408026823598698E-3</v>
      </c>
      <c r="T156" s="94">
        <v>5.7758778704049659E-5</v>
      </c>
      <c r="U156" s="94">
        <f>R156/'סכום נכסי הקרן'!$C$42</f>
        <v>6.4533806479423586E-6</v>
      </c>
    </row>
    <row r="157" spans="2:21" s="140" customFormat="1">
      <c r="B157" s="86" t="s">
        <v>722</v>
      </c>
      <c r="C157" s="83" t="s">
        <v>723</v>
      </c>
      <c r="D157" s="96" t="s">
        <v>139</v>
      </c>
      <c r="E157" s="96" t="s">
        <v>371</v>
      </c>
      <c r="F157" s="83" t="s">
        <v>724</v>
      </c>
      <c r="G157" s="96" t="s">
        <v>429</v>
      </c>
      <c r="H157" s="83" t="s">
        <v>716</v>
      </c>
      <c r="I157" s="83" t="s">
        <v>179</v>
      </c>
      <c r="J157" s="83"/>
      <c r="K157" s="93">
        <v>1.2899999999999041</v>
      </c>
      <c r="L157" s="96" t="s">
        <v>181</v>
      </c>
      <c r="M157" s="97">
        <v>4.8000000000000001E-2</v>
      </c>
      <c r="N157" s="97">
        <v>-7.0000000000176605E-4</v>
      </c>
      <c r="O157" s="93">
        <v>3211564.5210109996</v>
      </c>
      <c r="P157" s="95">
        <v>107.56</v>
      </c>
      <c r="Q157" s="83"/>
      <c r="R157" s="93">
        <v>3454.3589063769996</v>
      </c>
      <c r="S157" s="94">
        <v>2.2920231638569159E-2</v>
      </c>
      <c r="T157" s="94">
        <v>4.4520321523413257E-4</v>
      </c>
      <c r="U157" s="94">
        <f>R157/'סכום נכסי הקרן'!$C$42</f>
        <v>4.9742495912439151E-5</v>
      </c>
    </row>
    <row r="158" spans="2:21" s="140" customFormat="1">
      <c r="B158" s="86" t="s">
        <v>725</v>
      </c>
      <c r="C158" s="83" t="s">
        <v>726</v>
      </c>
      <c r="D158" s="96" t="s">
        <v>139</v>
      </c>
      <c r="E158" s="96" t="s">
        <v>371</v>
      </c>
      <c r="F158" s="83" t="s">
        <v>727</v>
      </c>
      <c r="G158" s="96" t="s">
        <v>549</v>
      </c>
      <c r="H158" s="83" t="s">
        <v>716</v>
      </c>
      <c r="I158" s="83" t="s">
        <v>375</v>
      </c>
      <c r="J158" s="83"/>
      <c r="K158" s="93">
        <v>0.74000000000021937</v>
      </c>
      <c r="L158" s="96" t="s">
        <v>181</v>
      </c>
      <c r="M158" s="97">
        <v>4.8000000000000001E-2</v>
      </c>
      <c r="N158" s="97">
        <v>-6.7999999999993023E-3</v>
      </c>
      <c r="O158" s="93">
        <v>6012795.1191189997</v>
      </c>
      <c r="P158" s="95">
        <v>124.29</v>
      </c>
      <c r="Q158" s="83"/>
      <c r="R158" s="93">
        <v>7473.3036060640015</v>
      </c>
      <c r="S158" s="94">
        <v>1.9593392839532594E-2</v>
      </c>
      <c r="T158" s="94">
        <v>9.6317113653083034E-4</v>
      </c>
      <c r="U158" s="94">
        <f>R158/'סכום נכסי הקרן'!$C$42</f>
        <v>1.0761498273696885E-4</v>
      </c>
    </row>
    <row r="159" spans="2:21" s="140" customFormat="1">
      <c r="B159" s="86" t="s">
        <v>728</v>
      </c>
      <c r="C159" s="83" t="s">
        <v>729</v>
      </c>
      <c r="D159" s="96" t="s">
        <v>139</v>
      </c>
      <c r="E159" s="96" t="s">
        <v>371</v>
      </c>
      <c r="F159" s="83" t="s">
        <v>730</v>
      </c>
      <c r="G159" s="96" t="s">
        <v>429</v>
      </c>
      <c r="H159" s="83" t="s">
        <v>716</v>
      </c>
      <c r="I159" s="83" t="s">
        <v>375</v>
      </c>
      <c r="J159" s="83"/>
      <c r="K159" s="93">
        <v>1.0900000000000332</v>
      </c>
      <c r="L159" s="96" t="s">
        <v>181</v>
      </c>
      <c r="M159" s="97">
        <v>5.4000000000000006E-2</v>
      </c>
      <c r="N159" s="97">
        <v>4.1700000000009091E-2</v>
      </c>
      <c r="O159" s="93">
        <v>2029610.7438109999</v>
      </c>
      <c r="P159" s="95">
        <v>103.31</v>
      </c>
      <c r="Q159" s="83"/>
      <c r="R159" s="93">
        <v>2096.7908345770002</v>
      </c>
      <c r="S159" s="94">
        <v>4.1002237248707066E-2</v>
      </c>
      <c r="T159" s="94">
        <v>2.7023770445619731E-4</v>
      </c>
      <c r="U159" s="94">
        <f>R159/'סכום נכסי הקרן'!$C$42</f>
        <v>3.019362270829519E-5</v>
      </c>
    </row>
    <row r="160" spans="2:21" s="140" customFormat="1">
      <c r="B160" s="86" t="s">
        <v>731</v>
      </c>
      <c r="C160" s="83" t="s">
        <v>732</v>
      </c>
      <c r="D160" s="96" t="s">
        <v>139</v>
      </c>
      <c r="E160" s="96" t="s">
        <v>371</v>
      </c>
      <c r="F160" s="83" t="s">
        <v>730</v>
      </c>
      <c r="G160" s="96" t="s">
        <v>429</v>
      </c>
      <c r="H160" s="83" t="s">
        <v>716</v>
      </c>
      <c r="I160" s="83" t="s">
        <v>375</v>
      </c>
      <c r="J160" s="83"/>
      <c r="K160" s="93">
        <v>0.17999999999955221</v>
      </c>
      <c r="L160" s="96" t="s">
        <v>181</v>
      </c>
      <c r="M160" s="97">
        <v>6.4000000000000001E-2</v>
      </c>
      <c r="N160" s="97">
        <v>1.2399999999988878E-2</v>
      </c>
      <c r="O160" s="93">
        <v>1150364.6985119998</v>
      </c>
      <c r="P160" s="95">
        <v>112.61</v>
      </c>
      <c r="Q160" s="83"/>
      <c r="R160" s="93">
        <v>1295.4256693310001</v>
      </c>
      <c r="S160" s="94">
        <v>3.3523864295056355E-2</v>
      </c>
      <c r="T160" s="94">
        <v>1.6695650009566405E-4</v>
      </c>
      <c r="U160" s="94">
        <f>R160/'סכום נכסי הקרן'!$C$42</f>
        <v>1.865402750785661E-5</v>
      </c>
    </row>
    <row r="161" spans="2:21" s="140" customFormat="1">
      <c r="B161" s="86" t="s">
        <v>733</v>
      </c>
      <c r="C161" s="83" t="s">
        <v>734</v>
      </c>
      <c r="D161" s="96" t="s">
        <v>139</v>
      </c>
      <c r="E161" s="96" t="s">
        <v>371</v>
      </c>
      <c r="F161" s="83" t="s">
        <v>730</v>
      </c>
      <c r="G161" s="96" t="s">
        <v>429</v>
      </c>
      <c r="H161" s="83" t="s">
        <v>716</v>
      </c>
      <c r="I161" s="83" t="s">
        <v>375</v>
      </c>
      <c r="J161" s="83"/>
      <c r="K161" s="93">
        <v>1.9400000000005202</v>
      </c>
      <c r="L161" s="96" t="s">
        <v>181</v>
      </c>
      <c r="M161" s="97">
        <v>2.5000000000000001E-2</v>
      </c>
      <c r="N161" s="97">
        <v>5.3700000000012918E-2</v>
      </c>
      <c r="O161" s="93">
        <v>6362395.1166139999</v>
      </c>
      <c r="P161" s="95">
        <v>96</v>
      </c>
      <c r="Q161" s="83"/>
      <c r="R161" s="93">
        <v>6107.8993019030004</v>
      </c>
      <c r="S161" s="94">
        <v>1.3067821058732573E-2</v>
      </c>
      <c r="T161" s="94">
        <v>7.8719567978694481E-4</v>
      </c>
      <c r="U161" s="94">
        <f>R161/'סכום נכסי הקרן'!$C$42</f>
        <v>8.7953268404629864E-5</v>
      </c>
    </row>
    <row r="162" spans="2:21" s="140" customFormat="1">
      <c r="B162" s="86" t="s">
        <v>735</v>
      </c>
      <c r="C162" s="83" t="s">
        <v>736</v>
      </c>
      <c r="D162" s="96" t="s">
        <v>139</v>
      </c>
      <c r="E162" s="96" t="s">
        <v>371</v>
      </c>
      <c r="F162" s="83" t="s">
        <v>662</v>
      </c>
      <c r="G162" s="96" t="s">
        <v>379</v>
      </c>
      <c r="H162" s="83" t="s">
        <v>716</v>
      </c>
      <c r="I162" s="83" t="s">
        <v>375</v>
      </c>
      <c r="J162" s="83"/>
      <c r="K162" s="93">
        <v>1.2399999999997136</v>
      </c>
      <c r="L162" s="96" t="s">
        <v>181</v>
      </c>
      <c r="M162" s="97">
        <v>2.4E-2</v>
      </c>
      <c r="N162" s="97">
        <v>-3.1999999999961807E-3</v>
      </c>
      <c r="O162" s="93">
        <v>3559698.9210990001</v>
      </c>
      <c r="P162" s="95">
        <v>105.89</v>
      </c>
      <c r="Q162" s="83"/>
      <c r="R162" s="93">
        <v>3769.3652519919997</v>
      </c>
      <c r="S162" s="94">
        <v>2.7266730404968173E-2</v>
      </c>
      <c r="T162" s="94">
        <v>4.8580172907936611E-4</v>
      </c>
      <c r="U162" s="94">
        <f>R162/'סכום נכסי הקרן'!$C$42</f>
        <v>5.4278562454401553E-5</v>
      </c>
    </row>
    <row r="163" spans="2:21" s="140" customFormat="1">
      <c r="B163" s="86" t="s">
        <v>737</v>
      </c>
      <c r="C163" s="83" t="s">
        <v>738</v>
      </c>
      <c r="D163" s="96" t="s">
        <v>139</v>
      </c>
      <c r="E163" s="96" t="s">
        <v>371</v>
      </c>
      <c r="F163" s="83" t="s">
        <v>739</v>
      </c>
      <c r="G163" s="96" t="s">
        <v>628</v>
      </c>
      <c r="H163" s="83" t="s">
        <v>740</v>
      </c>
      <c r="I163" s="83" t="s">
        <v>375</v>
      </c>
      <c r="J163" s="83"/>
      <c r="K163" s="93">
        <v>1.4599999989321069</v>
      </c>
      <c r="L163" s="96" t="s">
        <v>181</v>
      </c>
      <c r="M163" s="97">
        <v>0.05</v>
      </c>
      <c r="N163" s="97">
        <v>1.2499999991657082E-2</v>
      </c>
      <c r="O163" s="93">
        <v>2273.3473300000001</v>
      </c>
      <c r="P163" s="95">
        <v>105.45</v>
      </c>
      <c r="Q163" s="83"/>
      <c r="R163" s="93">
        <v>2.3972433359999998</v>
      </c>
      <c r="S163" s="94">
        <v>2.2098258849374726E-5</v>
      </c>
      <c r="T163" s="94">
        <v>3.089604959448646E-7</v>
      </c>
      <c r="U163" s="94">
        <f>R163/'סכום נכסי הקרן'!$C$42</f>
        <v>3.4520115041308309E-8</v>
      </c>
    </row>
    <row r="164" spans="2:21" s="140" customFormat="1">
      <c r="B164" s="86" t="s">
        <v>741</v>
      </c>
      <c r="C164" s="83" t="s">
        <v>742</v>
      </c>
      <c r="D164" s="96" t="s">
        <v>139</v>
      </c>
      <c r="E164" s="96" t="s">
        <v>371</v>
      </c>
      <c r="F164" s="83" t="s">
        <v>743</v>
      </c>
      <c r="G164" s="96" t="s">
        <v>628</v>
      </c>
      <c r="H164" s="83" t="s">
        <v>744</v>
      </c>
      <c r="I164" s="83" t="s">
        <v>375</v>
      </c>
      <c r="J164" s="83"/>
      <c r="K164" s="93">
        <v>0.83999999999979924</v>
      </c>
      <c r="L164" s="96" t="s">
        <v>181</v>
      </c>
      <c r="M164" s="97">
        <v>4.9000000000000002E-2</v>
      </c>
      <c r="N164" s="97">
        <v>0</v>
      </c>
      <c r="O164" s="93">
        <v>8314188.8215160016</v>
      </c>
      <c r="P164" s="95">
        <v>48.03</v>
      </c>
      <c r="Q164" s="83"/>
      <c r="R164" s="93">
        <v>3993.3043872950007</v>
      </c>
      <c r="S164" s="94">
        <v>1.0907180660533857E-2</v>
      </c>
      <c r="T164" s="94">
        <v>5.1466335746129163E-4</v>
      </c>
      <c r="U164" s="94">
        <f>R164/'סכום נכסי הקרן'!$C$42</f>
        <v>5.7503268347550278E-5</v>
      </c>
    </row>
    <row r="165" spans="2:21" s="140" customFormat="1">
      <c r="B165" s="82"/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93"/>
      <c r="P165" s="95"/>
      <c r="Q165" s="83"/>
      <c r="R165" s="83"/>
      <c r="S165" s="83"/>
      <c r="T165" s="94"/>
      <c r="U165" s="83"/>
    </row>
    <row r="166" spans="2:21" s="140" customFormat="1">
      <c r="B166" s="101" t="s">
        <v>53</v>
      </c>
      <c r="C166" s="81"/>
      <c r="D166" s="81"/>
      <c r="E166" s="81"/>
      <c r="F166" s="81"/>
      <c r="G166" s="81"/>
      <c r="H166" s="81"/>
      <c r="I166" s="81"/>
      <c r="J166" s="81"/>
      <c r="K166" s="90">
        <v>3.8759481817303647</v>
      </c>
      <c r="L166" s="81"/>
      <c r="M166" s="81"/>
      <c r="N166" s="103">
        <v>2.3704121773439439E-2</v>
      </c>
      <c r="O166" s="90"/>
      <c r="P166" s="92"/>
      <c r="Q166" s="90">
        <v>894.42075459599994</v>
      </c>
      <c r="R166" s="90">
        <v>917284.11618242995</v>
      </c>
      <c r="S166" s="81"/>
      <c r="T166" s="91">
        <v>0.11822102128812441</v>
      </c>
      <c r="U166" s="91">
        <f>R166/'סכום נכסי הקרן'!$C$42</f>
        <v>1.3208818954949136E-2</v>
      </c>
    </row>
    <row r="167" spans="2:21" s="140" customFormat="1">
      <c r="B167" s="86" t="s">
        <v>745</v>
      </c>
      <c r="C167" s="83" t="s">
        <v>746</v>
      </c>
      <c r="D167" s="96" t="s">
        <v>139</v>
      </c>
      <c r="E167" s="96" t="s">
        <v>371</v>
      </c>
      <c r="F167" s="83" t="s">
        <v>384</v>
      </c>
      <c r="G167" s="96" t="s">
        <v>379</v>
      </c>
      <c r="H167" s="83" t="s">
        <v>374</v>
      </c>
      <c r="I167" s="83" t="s">
        <v>179</v>
      </c>
      <c r="J167" s="83"/>
      <c r="K167" s="93">
        <v>5.6299999999998596</v>
      </c>
      <c r="L167" s="96" t="s">
        <v>181</v>
      </c>
      <c r="M167" s="97">
        <v>2.98E-2</v>
      </c>
      <c r="N167" s="97">
        <v>2.0099999999999826E-2</v>
      </c>
      <c r="O167" s="93">
        <v>18539164.399004996</v>
      </c>
      <c r="P167" s="95">
        <v>107.99</v>
      </c>
      <c r="Q167" s="83"/>
      <c r="R167" s="93">
        <v>20020.443015733003</v>
      </c>
      <c r="S167" s="94">
        <v>7.2928225396156959E-3</v>
      </c>
      <c r="T167" s="94">
        <v>2.5802662209076506E-3</v>
      </c>
      <c r="U167" s="94">
        <f>R167/'סכום נכסי הקרן'!$C$42</f>
        <v>2.8829280102796406E-4</v>
      </c>
    </row>
    <row r="168" spans="2:21" s="140" customFormat="1">
      <c r="B168" s="86" t="s">
        <v>747</v>
      </c>
      <c r="C168" s="83" t="s">
        <v>748</v>
      </c>
      <c r="D168" s="96" t="s">
        <v>139</v>
      </c>
      <c r="E168" s="96" t="s">
        <v>371</v>
      </c>
      <c r="F168" s="83" t="s">
        <v>384</v>
      </c>
      <c r="G168" s="96" t="s">
        <v>379</v>
      </c>
      <c r="H168" s="83" t="s">
        <v>374</v>
      </c>
      <c r="I168" s="83" t="s">
        <v>179</v>
      </c>
      <c r="J168" s="83"/>
      <c r="K168" s="93">
        <v>3.0499999999999372</v>
      </c>
      <c r="L168" s="96" t="s">
        <v>181</v>
      </c>
      <c r="M168" s="97">
        <v>2.4700000000000003E-2</v>
      </c>
      <c r="N168" s="97">
        <v>1.2599999999999899E-2</v>
      </c>
      <c r="O168" s="93">
        <v>17058799.096088</v>
      </c>
      <c r="P168" s="95">
        <v>105.75</v>
      </c>
      <c r="Q168" s="83"/>
      <c r="R168" s="93">
        <v>18039.680508742997</v>
      </c>
      <c r="S168" s="94">
        <v>5.1208709984264071E-3</v>
      </c>
      <c r="T168" s="94">
        <v>2.3249824300139985E-3</v>
      </c>
      <c r="U168" s="94">
        <f>R168/'סכום נכסי הקרן'!$C$42</f>
        <v>2.5976997708932435E-4</v>
      </c>
    </row>
    <row r="169" spans="2:21" s="140" customFormat="1">
      <c r="B169" s="86" t="s">
        <v>749</v>
      </c>
      <c r="C169" s="83" t="s">
        <v>750</v>
      </c>
      <c r="D169" s="96" t="s">
        <v>139</v>
      </c>
      <c r="E169" s="96" t="s">
        <v>371</v>
      </c>
      <c r="F169" s="83" t="s">
        <v>751</v>
      </c>
      <c r="G169" s="96" t="s">
        <v>429</v>
      </c>
      <c r="H169" s="83" t="s">
        <v>374</v>
      </c>
      <c r="I169" s="83" t="s">
        <v>179</v>
      </c>
      <c r="J169" s="83"/>
      <c r="K169" s="93">
        <v>4.5599999999995058</v>
      </c>
      <c r="L169" s="96" t="s">
        <v>181</v>
      </c>
      <c r="M169" s="97">
        <v>1.44E-2</v>
      </c>
      <c r="N169" s="97">
        <v>1.5299999999998122E-2</v>
      </c>
      <c r="O169" s="93">
        <v>16895773.143630002</v>
      </c>
      <c r="P169" s="95">
        <v>99.61</v>
      </c>
      <c r="Q169" s="83"/>
      <c r="R169" s="93">
        <v>16829.879628372</v>
      </c>
      <c r="S169" s="94">
        <v>1.8773081270700001E-2</v>
      </c>
      <c r="T169" s="94">
        <v>2.1690613875479294E-3</v>
      </c>
      <c r="U169" s="94">
        <f>R169/'סכום נכסי הקרן'!$C$42</f>
        <v>2.4234893979188963E-4</v>
      </c>
    </row>
    <row r="170" spans="2:21" s="140" customFormat="1">
      <c r="B170" s="86" t="s">
        <v>752</v>
      </c>
      <c r="C170" s="83" t="s">
        <v>753</v>
      </c>
      <c r="D170" s="96" t="s">
        <v>139</v>
      </c>
      <c r="E170" s="96" t="s">
        <v>371</v>
      </c>
      <c r="F170" s="83" t="s">
        <v>399</v>
      </c>
      <c r="G170" s="96" t="s">
        <v>379</v>
      </c>
      <c r="H170" s="83" t="s">
        <v>374</v>
      </c>
      <c r="I170" s="83" t="s">
        <v>179</v>
      </c>
      <c r="J170" s="83"/>
      <c r="K170" s="93">
        <v>0.16000000000005082</v>
      </c>
      <c r="L170" s="96" t="s">
        <v>181</v>
      </c>
      <c r="M170" s="97">
        <v>5.9000000000000004E-2</v>
      </c>
      <c r="N170" s="97">
        <v>5.9999999999889222E-4</v>
      </c>
      <c r="O170" s="93">
        <v>8417735.9285649993</v>
      </c>
      <c r="P170" s="95">
        <v>102.94</v>
      </c>
      <c r="Q170" s="83"/>
      <c r="R170" s="93">
        <v>8665.2170854659998</v>
      </c>
      <c r="S170" s="94">
        <v>1.5604936071691776E-2</v>
      </c>
      <c r="T170" s="94">
        <v>1.1167868225937534E-3</v>
      </c>
      <c r="U170" s="94">
        <f>R170/'סכום נכסי הקרן'!$C$42</f>
        <v>1.2477844287068097E-4</v>
      </c>
    </row>
    <row r="171" spans="2:21" s="140" customFormat="1">
      <c r="B171" s="86" t="s">
        <v>754</v>
      </c>
      <c r="C171" s="83" t="s">
        <v>755</v>
      </c>
      <c r="D171" s="96" t="s">
        <v>139</v>
      </c>
      <c r="E171" s="96" t="s">
        <v>371</v>
      </c>
      <c r="F171" s="83" t="s">
        <v>756</v>
      </c>
      <c r="G171" s="96" t="s">
        <v>757</v>
      </c>
      <c r="H171" s="83" t="s">
        <v>411</v>
      </c>
      <c r="I171" s="83" t="s">
        <v>179</v>
      </c>
      <c r="J171" s="83"/>
      <c r="K171" s="93">
        <v>0.73999999999949995</v>
      </c>
      <c r="L171" s="96" t="s">
        <v>181</v>
      </c>
      <c r="M171" s="97">
        <v>4.8399999999999999E-2</v>
      </c>
      <c r="N171" s="97">
        <v>3.9000000000007427E-3</v>
      </c>
      <c r="O171" s="93">
        <v>2830008.7123129992</v>
      </c>
      <c r="P171" s="95">
        <v>104.54</v>
      </c>
      <c r="Q171" s="83"/>
      <c r="R171" s="93">
        <v>2958.491233102</v>
      </c>
      <c r="S171" s="94">
        <v>6.7381159816976167E-3</v>
      </c>
      <c r="T171" s="94">
        <v>3.8129500868814929E-4</v>
      </c>
      <c r="U171" s="94">
        <f>R171/'סכום נכסי הקרן'!$C$42</f>
        <v>4.2602040511161161E-5</v>
      </c>
    </row>
    <row r="172" spans="2:21" s="140" customFormat="1">
      <c r="B172" s="86" t="s">
        <v>758</v>
      </c>
      <c r="C172" s="83" t="s">
        <v>759</v>
      </c>
      <c r="D172" s="96" t="s">
        <v>139</v>
      </c>
      <c r="E172" s="96" t="s">
        <v>371</v>
      </c>
      <c r="F172" s="83" t="s">
        <v>410</v>
      </c>
      <c r="G172" s="96" t="s">
        <v>379</v>
      </c>
      <c r="H172" s="83" t="s">
        <v>411</v>
      </c>
      <c r="I172" s="83" t="s">
        <v>179</v>
      </c>
      <c r="J172" s="83"/>
      <c r="K172" s="93">
        <v>1.2800000000001679</v>
      </c>
      <c r="L172" s="96" t="s">
        <v>181</v>
      </c>
      <c r="M172" s="97">
        <v>1.95E-2</v>
      </c>
      <c r="N172" s="97">
        <v>6.0000000000039579E-3</v>
      </c>
      <c r="O172" s="93">
        <v>7918719.4350769995</v>
      </c>
      <c r="P172" s="95">
        <v>102.14</v>
      </c>
      <c r="Q172" s="83"/>
      <c r="R172" s="93">
        <v>8088.1800339130004</v>
      </c>
      <c r="S172" s="94">
        <v>1.7340252866538529E-2</v>
      </c>
      <c r="T172" s="94">
        <v>1.0424173787625507E-3</v>
      </c>
      <c r="U172" s="94">
        <f>R172/'סכום נכסי הקרן'!$C$42</f>
        <v>1.164691548215403E-4</v>
      </c>
    </row>
    <row r="173" spans="2:21" s="140" customFormat="1">
      <c r="B173" s="86" t="s">
        <v>760</v>
      </c>
      <c r="C173" s="83" t="s">
        <v>761</v>
      </c>
      <c r="D173" s="96" t="s">
        <v>139</v>
      </c>
      <c r="E173" s="96" t="s">
        <v>371</v>
      </c>
      <c r="F173" s="83" t="s">
        <v>483</v>
      </c>
      <c r="G173" s="96" t="s">
        <v>379</v>
      </c>
      <c r="H173" s="83" t="s">
        <v>411</v>
      </c>
      <c r="I173" s="83" t="s">
        <v>179</v>
      </c>
      <c r="J173" s="83"/>
      <c r="K173" s="93">
        <v>3.1000000000000765</v>
      </c>
      <c r="L173" s="96" t="s">
        <v>181</v>
      </c>
      <c r="M173" s="97">
        <v>1.8700000000000001E-2</v>
      </c>
      <c r="N173" s="97">
        <v>1.2999999999999743E-2</v>
      </c>
      <c r="O173" s="93">
        <v>11429517.208608</v>
      </c>
      <c r="P173" s="95">
        <v>102.26</v>
      </c>
      <c r="Q173" s="83"/>
      <c r="R173" s="93">
        <v>11687.824171171</v>
      </c>
      <c r="S173" s="94">
        <v>1.5767026084436475E-2</v>
      </c>
      <c r="T173" s="94">
        <v>1.5063451833249224E-3</v>
      </c>
      <c r="U173" s="94">
        <f>R173/'סכום נכסי הקרן'!$C$42</f>
        <v>1.6830374660447358E-4</v>
      </c>
    </row>
    <row r="174" spans="2:21" s="140" customFormat="1">
      <c r="B174" s="86" t="s">
        <v>762</v>
      </c>
      <c r="C174" s="83" t="s">
        <v>763</v>
      </c>
      <c r="D174" s="96" t="s">
        <v>139</v>
      </c>
      <c r="E174" s="96" t="s">
        <v>371</v>
      </c>
      <c r="F174" s="83" t="s">
        <v>483</v>
      </c>
      <c r="G174" s="96" t="s">
        <v>379</v>
      </c>
      <c r="H174" s="83" t="s">
        <v>411</v>
      </c>
      <c r="I174" s="83" t="s">
        <v>179</v>
      </c>
      <c r="J174" s="83"/>
      <c r="K174" s="93">
        <v>5.6900000000005679</v>
      </c>
      <c r="L174" s="96" t="s">
        <v>181</v>
      </c>
      <c r="M174" s="97">
        <v>2.6800000000000001E-2</v>
      </c>
      <c r="N174" s="97">
        <v>1.9400000000001517E-2</v>
      </c>
      <c r="O174" s="93">
        <v>17124059.590160005</v>
      </c>
      <c r="P174" s="95">
        <v>104.92</v>
      </c>
      <c r="Q174" s="83"/>
      <c r="R174" s="93">
        <v>17966.563179562003</v>
      </c>
      <c r="S174" s="94">
        <v>2.228169195337569E-2</v>
      </c>
      <c r="T174" s="94">
        <v>2.3155589534954997E-3</v>
      </c>
      <c r="U174" s="94">
        <f>R174/'סכום נכסי הקרן'!$C$42</f>
        <v>2.5871709331364034E-4</v>
      </c>
    </row>
    <row r="175" spans="2:21" s="140" customFormat="1">
      <c r="B175" s="86" t="s">
        <v>764</v>
      </c>
      <c r="C175" s="83" t="s">
        <v>765</v>
      </c>
      <c r="D175" s="96" t="s">
        <v>139</v>
      </c>
      <c r="E175" s="96" t="s">
        <v>371</v>
      </c>
      <c r="F175" s="83" t="s">
        <v>766</v>
      </c>
      <c r="G175" s="96" t="s">
        <v>379</v>
      </c>
      <c r="H175" s="83" t="s">
        <v>411</v>
      </c>
      <c r="I175" s="83" t="s">
        <v>375</v>
      </c>
      <c r="J175" s="83"/>
      <c r="K175" s="93">
        <v>2.9399999999993338</v>
      </c>
      <c r="L175" s="96" t="s">
        <v>181</v>
      </c>
      <c r="M175" s="97">
        <v>2.07E-2</v>
      </c>
      <c r="N175" s="97">
        <v>1.1799999999998813E-2</v>
      </c>
      <c r="O175" s="93">
        <v>6902509.4747840008</v>
      </c>
      <c r="P175" s="95">
        <v>102.6</v>
      </c>
      <c r="Q175" s="83"/>
      <c r="R175" s="93">
        <v>7081.9748065879994</v>
      </c>
      <c r="S175" s="94">
        <v>2.7232809028473588E-2</v>
      </c>
      <c r="T175" s="94">
        <v>9.1273606465141295E-4</v>
      </c>
      <c r="U175" s="94">
        <f>R175/'סכום נכסי הקרן'!$C$42</f>
        <v>1.019798788766202E-4</v>
      </c>
    </row>
    <row r="176" spans="2:21" s="140" customFormat="1">
      <c r="B176" s="86" t="s">
        <v>767</v>
      </c>
      <c r="C176" s="83" t="s">
        <v>768</v>
      </c>
      <c r="D176" s="96" t="s">
        <v>139</v>
      </c>
      <c r="E176" s="96" t="s">
        <v>371</v>
      </c>
      <c r="F176" s="83" t="s">
        <v>418</v>
      </c>
      <c r="G176" s="96" t="s">
        <v>419</v>
      </c>
      <c r="H176" s="83" t="s">
        <v>411</v>
      </c>
      <c r="I176" s="83" t="s">
        <v>179</v>
      </c>
      <c r="J176" s="83"/>
      <c r="K176" s="93">
        <v>4.1100000000002872</v>
      </c>
      <c r="L176" s="96" t="s">
        <v>181</v>
      </c>
      <c r="M176" s="97">
        <v>1.6299999999999999E-2</v>
      </c>
      <c r="N176" s="97">
        <v>1.3600000000001982E-2</v>
      </c>
      <c r="O176" s="93">
        <v>16551645.152141999</v>
      </c>
      <c r="P176" s="95">
        <v>101.53</v>
      </c>
      <c r="Q176" s="83"/>
      <c r="R176" s="93">
        <v>16804.885323137998</v>
      </c>
      <c r="S176" s="94">
        <v>3.0366926552626797E-2</v>
      </c>
      <c r="T176" s="94">
        <v>2.1658400821322763E-3</v>
      </c>
      <c r="U176" s="94">
        <f>R176/'סכום נכסי הקרן'!$C$42</f>
        <v>2.4198902376705464E-4</v>
      </c>
    </row>
    <row r="177" spans="2:21" s="140" customFormat="1">
      <c r="B177" s="86" t="s">
        <v>769</v>
      </c>
      <c r="C177" s="83" t="s">
        <v>770</v>
      </c>
      <c r="D177" s="96" t="s">
        <v>139</v>
      </c>
      <c r="E177" s="96" t="s">
        <v>371</v>
      </c>
      <c r="F177" s="83" t="s">
        <v>399</v>
      </c>
      <c r="G177" s="96" t="s">
        <v>379</v>
      </c>
      <c r="H177" s="83" t="s">
        <v>411</v>
      </c>
      <c r="I177" s="83" t="s">
        <v>179</v>
      </c>
      <c r="J177" s="83"/>
      <c r="K177" s="93">
        <v>1.4800000000002433</v>
      </c>
      <c r="L177" s="96" t="s">
        <v>181</v>
      </c>
      <c r="M177" s="97">
        <v>6.0999999999999999E-2</v>
      </c>
      <c r="N177" s="97">
        <v>9.0000000000017618E-3</v>
      </c>
      <c r="O177" s="93">
        <v>11604451.781649999</v>
      </c>
      <c r="P177" s="95">
        <v>107.71</v>
      </c>
      <c r="Q177" s="83"/>
      <c r="R177" s="93">
        <v>12499.155013602</v>
      </c>
      <c r="S177" s="94">
        <v>1.6935764843669595E-2</v>
      </c>
      <c r="T177" s="94">
        <v>1.6109107798534369E-3</v>
      </c>
      <c r="U177" s="94">
        <f>R177/'סכום נכסי הקרן'!$C$42</f>
        <v>1.799868467706887E-4</v>
      </c>
    </row>
    <row r="178" spans="2:21" s="140" customFormat="1">
      <c r="B178" s="86" t="s">
        <v>771</v>
      </c>
      <c r="C178" s="83" t="s">
        <v>772</v>
      </c>
      <c r="D178" s="96" t="s">
        <v>139</v>
      </c>
      <c r="E178" s="96" t="s">
        <v>371</v>
      </c>
      <c r="F178" s="83" t="s">
        <v>454</v>
      </c>
      <c r="G178" s="96" t="s">
        <v>429</v>
      </c>
      <c r="H178" s="83" t="s">
        <v>447</v>
      </c>
      <c r="I178" s="83" t="s">
        <v>179</v>
      </c>
      <c r="J178" s="83"/>
      <c r="K178" s="93">
        <v>4.3599999999999719</v>
      </c>
      <c r="L178" s="96" t="s">
        <v>181</v>
      </c>
      <c r="M178" s="97">
        <v>3.39E-2</v>
      </c>
      <c r="N178" s="97">
        <v>2.120000000000008E-2</v>
      </c>
      <c r="O178" s="93">
        <v>17977959.074105997</v>
      </c>
      <c r="P178" s="95">
        <v>106.34</v>
      </c>
      <c r="Q178" s="83"/>
      <c r="R178" s="93">
        <v>19117.761678307004</v>
      </c>
      <c r="S178" s="94">
        <v>1.656629687511639E-2</v>
      </c>
      <c r="T178" s="94">
        <v>2.4639272287398108E-3</v>
      </c>
      <c r="U178" s="94">
        <f>R178/'סכום נכסי הקרן'!$C$42</f>
        <v>2.7529426093583407E-4</v>
      </c>
    </row>
    <row r="179" spans="2:21" s="140" customFormat="1">
      <c r="B179" s="86" t="s">
        <v>773</v>
      </c>
      <c r="C179" s="83" t="s">
        <v>774</v>
      </c>
      <c r="D179" s="96" t="s">
        <v>139</v>
      </c>
      <c r="E179" s="96" t="s">
        <v>371</v>
      </c>
      <c r="F179" s="83" t="s">
        <v>463</v>
      </c>
      <c r="G179" s="96" t="s">
        <v>464</v>
      </c>
      <c r="H179" s="83" t="s">
        <v>447</v>
      </c>
      <c r="I179" s="83" t="s">
        <v>179</v>
      </c>
      <c r="J179" s="83"/>
      <c r="K179" s="93">
        <v>2.1300000000000647</v>
      </c>
      <c r="L179" s="96" t="s">
        <v>181</v>
      </c>
      <c r="M179" s="97">
        <v>1.6899999999999998E-2</v>
      </c>
      <c r="N179" s="97">
        <v>1.1399999999996538E-2</v>
      </c>
      <c r="O179" s="93">
        <v>3646931.5383969988</v>
      </c>
      <c r="P179" s="95">
        <v>101.32</v>
      </c>
      <c r="Q179" s="83"/>
      <c r="R179" s="93">
        <v>3695.0709697520001</v>
      </c>
      <c r="S179" s="94">
        <v>6.2127543553077355E-3</v>
      </c>
      <c r="T179" s="94">
        <v>4.7622656499734237E-4</v>
      </c>
      <c r="U179" s="94">
        <f>R179/'סכום נכסי הקרן'!$C$42</f>
        <v>5.3208730647458025E-5</v>
      </c>
    </row>
    <row r="180" spans="2:21" s="140" customFormat="1">
      <c r="B180" s="86" t="s">
        <v>775</v>
      </c>
      <c r="C180" s="83" t="s">
        <v>776</v>
      </c>
      <c r="D180" s="96" t="s">
        <v>139</v>
      </c>
      <c r="E180" s="96" t="s">
        <v>371</v>
      </c>
      <c r="F180" s="83" t="s">
        <v>463</v>
      </c>
      <c r="G180" s="96" t="s">
        <v>464</v>
      </c>
      <c r="H180" s="83" t="s">
        <v>447</v>
      </c>
      <c r="I180" s="83" t="s">
        <v>179</v>
      </c>
      <c r="J180" s="83"/>
      <c r="K180" s="93">
        <v>4.9600000000004139</v>
      </c>
      <c r="L180" s="96" t="s">
        <v>181</v>
      </c>
      <c r="M180" s="97">
        <v>3.6499999999999998E-2</v>
      </c>
      <c r="N180" s="97">
        <v>2.7200000000001966E-2</v>
      </c>
      <c r="O180" s="93">
        <v>29069327.646107998</v>
      </c>
      <c r="P180" s="95">
        <v>105.98</v>
      </c>
      <c r="Q180" s="83"/>
      <c r="R180" s="93">
        <v>30807.672472218001</v>
      </c>
      <c r="S180" s="94">
        <v>1.355233628012539E-2</v>
      </c>
      <c r="T180" s="94">
        <v>3.970541339289149E-3</v>
      </c>
      <c r="U180" s="94">
        <f>R180/'סכום נכסי הקרן'!$C$42</f>
        <v>4.4362805474325561E-4</v>
      </c>
    </row>
    <row r="181" spans="2:21" s="140" customFormat="1">
      <c r="B181" s="86" t="s">
        <v>777</v>
      </c>
      <c r="C181" s="83" t="s">
        <v>778</v>
      </c>
      <c r="D181" s="96" t="s">
        <v>139</v>
      </c>
      <c r="E181" s="96" t="s">
        <v>371</v>
      </c>
      <c r="F181" s="83" t="s">
        <v>378</v>
      </c>
      <c r="G181" s="96" t="s">
        <v>379</v>
      </c>
      <c r="H181" s="83" t="s">
        <v>447</v>
      </c>
      <c r="I181" s="83" t="s">
        <v>179</v>
      </c>
      <c r="J181" s="83"/>
      <c r="K181" s="93">
        <v>1.8199999999999499</v>
      </c>
      <c r="L181" s="96" t="s">
        <v>181</v>
      </c>
      <c r="M181" s="97">
        <v>1.7500000000000002E-2</v>
      </c>
      <c r="N181" s="97">
        <v>9.7999999999988426E-3</v>
      </c>
      <c r="O181" s="93">
        <v>29787221.361922003</v>
      </c>
      <c r="P181" s="95">
        <v>101.58</v>
      </c>
      <c r="Q181" s="83"/>
      <c r="R181" s="93">
        <v>30257.858016375001</v>
      </c>
      <c r="S181" s="94">
        <v>3.1354969854654739E-2</v>
      </c>
      <c r="T181" s="94">
        <v>3.8996803864589065E-3</v>
      </c>
      <c r="U181" s="94">
        <f>R181/'סכום נכסי הקרן'!$C$42</f>
        <v>4.3571076992612737E-4</v>
      </c>
    </row>
    <row r="182" spans="2:21" s="140" customFormat="1">
      <c r="B182" s="86" t="s">
        <v>779</v>
      </c>
      <c r="C182" s="83" t="s">
        <v>780</v>
      </c>
      <c r="D182" s="96" t="s">
        <v>139</v>
      </c>
      <c r="E182" s="96" t="s">
        <v>371</v>
      </c>
      <c r="F182" s="83" t="s">
        <v>480</v>
      </c>
      <c r="G182" s="96" t="s">
        <v>429</v>
      </c>
      <c r="H182" s="83" t="s">
        <v>447</v>
      </c>
      <c r="I182" s="83" t="s">
        <v>375</v>
      </c>
      <c r="J182" s="83"/>
      <c r="K182" s="93">
        <v>5.6999999999999709</v>
      </c>
      <c r="L182" s="96" t="s">
        <v>181</v>
      </c>
      <c r="M182" s="97">
        <v>2.5499999999999998E-2</v>
      </c>
      <c r="N182" s="97">
        <v>2.5299999999999656E-2</v>
      </c>
      <c r="O182" s="93">
        <v>53476418.070327006</v>
      </c>
      <c r="P182" s="95">
        <v>100.86</v>
      </c>
      <c r="Q182" s="83"/>
      <c r="R182" s="93">
        <v>53936.317049628</v>
      </c>
      <c r="S182" s="94">
        <v>5.1231848331238776E-2</v>
      </c>
      <c r="T182" s="94">
        <v>6.9513974717719373E-3</v>
      </c>
      <c r="U182" s="94">
        <f>R182/'סכום נכסי הקרן'!$C$42</f>
        <v>7.7667871321079667E-4</v>
      </c>
    </row>
    <row r="183" spans="2:21" s="140" customFormat="1">
      <c r="B183" s="86" t="s">
        <v>781</v>
      </c>
      <c r="C183" s="83" t="s">
        <v>782</v>
      </c>
      <c r="D183" s="96" t="s">
        <v>139</v>
      </c>
      <c r="E183" s="96" t="s">
        <v>371</v>
      </c>
      <c r="F183" s="83" t="s">
        <v>783</v>
      </c>
      <c r="G183" s="96" t="s">
        <v>429</v>
      </c>
      <c r="H183" s="83" t="s">
        <v>447</v>
      </c>
      <c r="I183" s="83" t="s">
        <v>375</v>
      </c>
      <c r="J183" s="83"/>
      <c r="K183" s="93">
        <v>4.5399999999973746</v>
      </c>
      <c r="L183" s="96" t="s">
        <v>181</v>
      </c>
      <c r="M183" s="97">
        <v>3.15E-2</v>
      </c>
      <c r="N183" s="97">
        <v>3.3699999999988427E-2</v>
      </c>
      <c r="O183" s="93">
        <v>1946254.402829</v>
      </c>
      <c r="P183" s="95">
        <v>99.45</v>
      </c>
      <c r="Q183" s="83"/>
      <c r="R183" s="93">
        <v>1935.550004552</v>
      </c>
      <c r="S183" s="94">
        <v>8.2521761064415309E-3</v>
      </c>
      <c r="T183" s="94">
        <v>2.4945673238591532E-4</v>
      </c>
      <c r="U183" s="94">
        <f>R183/'סכום נכסי הקרן'!$C$42</f>
        <v>2.787176746805643E-5</v>
      </c>
    </row>
    <row r="184" spans="2:21" s="140" customFormat="1">
      <c r="B184" s="86" t="s">
        <v>784</v>
      </c>
      <c r="C184" s="83" t="s">
        <v>785</v>
      </c>
      <c r="D184" s="96" t="s">
        <v>139</v>
      </c>
      <c r="E184" s="96" t="s">
        <v>371</v>
      </c>
      <c r="F184" s="83" t="s">
        <v>483</v>
      </c>
      <c r="G184" s="96" t="s">
        <v>379</v>
      </c>
      <c r="H184" s="83" t="s">
        <v>447</v>
      </c>
      <c r="I184" s="83" t="s">
        <v>179</v>
      </c>
      <c r="J184" s="83"/>
      <c r="K184" s="93">
        <v>1.6400000000000114</v>
      </c>
      <c r="L184" s="96" t="s">
        <v>181</v>
      </c>
      <c r="M184" s="97">
        <v>6.4000000000000001E-2</v>
      </c>
      <c r="N184" s="97">
        <v>7.0999999999990012E-3</v>
      </c>
      <c r="O184" s="93">
        <v>9611139.8384390008</v>
      </c>
      <c r="P184" s="95">
        <v>111.5</v>
      </c>
      <c r="Q184" s="83"/>
      <c r="R184" s="93">
        <v>10716.420996717001</v>
      </c>
      <c r="S184" s="94">
        <v>2.9534933249867865E-2</v>
      </c>
      <c r="T184" s="94">
        <v>1.3811492125885901E-3</v>
      </c>
      <c r="U184" s="94">
        <f>R184/'סכום נכסי הקרן'!$C$42</f>
        <v>1.5431561747712488E-4</v>
      </c>
    </row>
    <row r="185" spans="2:21" s="140" customFormat="1">
      <c r="B185" s="86" t="s">
        <v>786</v>
      </c>
      <c r="C185" s="83" t="s">
        <v>787</v>
      </c>
      <c r="D185" s="96" t="s">
        <v>139</v>
      </c>
      <c r="E185" s="96" t="s">
        <v>371</v>
      </c>
      <c r="F185" s="83" t="s">
        <v>488</v>
      </c>
      <c r="G185" s="96" t="s">
        <v>379</v>
      </c>
      <c r="H185" s="83" t="s">
        <v>447</v>
      </c>
      <c r="I185" s="83" t="s">
        <v>375</v>
      </c>
      <c r="J185" s="83"/>
      <c r="K185" s="93">
        <v>1</v>
      </c>
      <c r="L185" s="96" t="s">
        <v>181</v>
      </c>
      <c r="M185" s="97">
        <v>1.2E-2</v>
      </c>
      <c r="N185" s="97">
        <v>7.0999999999995208E-3</v>
      </c>
      <c r="O185" s="93">
        <v>4561645.9571850002</v>
      </c>
      <c r="P185" s="95">
        <v>100.49</v>
      </c>
      <c r="Q185" s="93">
        <v>13.497455311</v>
      </c>
      <c r="R185" s="93">
        <v>4597.4954768820016</v>
      </c>
      <c r="S185" s="94">
        <v>1.520548652395E-2</v>
      </c>
      <c r="T185" s="94">
        <v>5.925324564722182E-4</v>
      </c>
      <c r="U185" s="94">
        <f>R185/'סכום נכסי הקרן'!$C$42</f>
        <v>6.6203572403574019E-5</v>
      </c>
    </row>
    <row r="186" spans="2:21" s="140" customFormat="1">
      <c r="B186" s="86" t="s">
        <v>788</v>
      </c>
      <c r="C186" s="83" t="s">
        <v>789</v>
      </c>
      <c r="D186" s="96" t="s">
        <v>139</v>
      </c>
      <c r="E186" s="96" t="s">
        <v>371</v>
      </c>
      <c r="F186" s="83" t="s">
        <v>502</v>
      </c>
      <c r="G186" s="96" t="s">
        <v>503</v>
      </c>
      <c r="H186" s="83" t="s">
        <v>447</v>
      </c>
      <c r="I186" s="83" t="s">
        <v>179</v>
      </c>
      <c r="J186" s="83"/>
      <c r="K186" s="93">
        <v>3.230000000000059</v>
      </c>
      <c r="L186" s="96" t="s">
        <v>181</v>
      </c>
      <c r="M186" s="97">
        <v>4.8000000000000001E-2</v>
      </c>
      <c r="N186" s="97">
        <v>1.4100000000000746E-2</v>
      </c>
      <c r="O186" s="93">
        <v>32122823.500294998</v>
      </c>
      <c r="P186" s="95">
        <v>111.13</v>
      </c>
      <c r="Q186" s="93">
        <v>770.94776532299977</v>
      </c>
      <c r="R186" s="93">
        <v>36469.042590747013</v>
      </c>
      <c r="S186" s="94">
        <v>1.5623544867753043E-2</v>
      </c>
      <c r="T186" s="94">
        <v>4.7001876347990343E-3</v>
      </c>
      <c r="U186" s="94">
        <f>R186/'סכום נכסי הקרן'!$C$42</f>
        <v>5.2515133811136786E-4</v>
      </c>
    </row>
    <row r="187" spans="2:21" s="140" customFormat="1">
      <c r="B187" s="86" t="s">
        <v>790</v>
      </c>
      <c r="C187" s="83" t="s">
        <v>791</v>
      </c>
      <c r="D187" s="96" t="s">
        <v>139</v>
      </c>
      <c r="E187" s="96" t="s">
        <v>371</v>
      </c>
      <c r="F187" s="83" t="s">
        <v>502</v>
      </c>
      <c r="G187" s="96" t="s">
        <v>503</v>
      </c>
      <c r="H187" s="83" t="s">
        <v>447</v>
      </c>
      <c r="I187" s="83" t="s">
        <v>179</v>
      </c>
      <c r="J187" s="83"/>
      <c r="K187" s="93">
        <v>1.849999999997493</v>
      </c>
      <c r="L187" s="96" t="s">
        <v>181</v>
      </c>
      <c r="M187" s="97">
        <v>4.4999999999999998E-2</v>
      </c>
      <c r="N187" s="97">
        <v>8.0999999999902903E-3</v>
      </c>
      <c r="O187" s="93">
        <v>873073.01085699978</v>
      </c>
      <c r="P187" s="95">
        <v>107.39</v>
      </c>
      <c r="Q187" s="83"/>
      <c r="R187" s="93">
        <v>937.59310691100018</v>
      </c>
      <c r="S187" s="94">
        <v>1.453890723948723E-3</v>
      </c>
      <c r="T187" s="94">
        <v>1.2083847599262201E-4</v>
      </c>
      <c r="U187" s="94">
        <f>R187/'סכום נכסי הקרן'!$C$42</f>
        <v>1.3501266820293045E-5</v>
      </c>
    </row>
    <row r="188" spans="2:21" s="140" customFormat="1">
      <c r="B188" s="86" t="s">
        <v>792</v>
      </c>
      <c r="C188" s="83" t="s">
        <v>793</v>
      </c>
      <c r="D188" s="96" t="s">
        <v>139</v>
      </c>
      <c r="E188" s="96" t="s">
        <v>371</v>
      </c>
      <c r="F188" s="83" t="s">
        <v>794</v>
      </c>
      <c r="G188" s="96" t="s">
        <v>549</v>
      </c>
      <c r="H188" s="83" t="s">
        <v>447</v>
      </c>
      <c r="I188" s="83" t="s">
        <v>375</v>
      </c>
      <c r="J188" s="83"/>
      <c r="K188" s="93">
        <v>3.3699999999486088</v>
      </c>
      <c r="L188" s="96" t="s">
        <v>181</v>
      </c>
      <c r="M188" s="97">
        <v>2.4500000000000001E-2</v>
      </c>
      <c r="N188" s="97">
        <v>1.519999999975344E-2</v>
      </c>
      <c r="O188" s="93">
        <v>130513.753405</v>
      </c>
      <c r="P188" s="95">
        <v>103.17</v>
      </c>
      <c r="Q188" s="83"/>
      <c r="R188" s="93">
        <v>134.65103871599999</v>
      </c>
      <c r="S188" s="94">
        <v>8.3200685300593755E-5</v>
      </c>
      <c r="T188" s="94">
        <v>1.7354037896963217E-5</v>
      </c>
      <c r="U188" s="94">
        <f>R188/'סכום נכסי הקרן'!$C$42</f>
        <v>1.9389643417108573E-6</v>
      </c>
    </row>
    <row r="189" spans="2:21" s="140" customFormat="1">
      <c r="B189" s="86" t="s">
        <v>795</v>
      </c>
      <c r="C189" s="83" t="s">
        <v>796</v>
      </c>
      <c r="D189" s="96" t="s">
        <v>139</v>
      </c>
      <c r="E189" s="96" t="s">
        <v>371</v>
      </c>
      <c r="F189" s="83" t="s">
        <v>378</v>
      </c>
      <c r="G189" s="96" t="s">
        <v>379</v>
      </c>
      <c r="H189" s="83" t="s">
        <v>447</v>
      </c>
      <c r="I189" s="83" t="s">
        <v>375</v>
      </c>
      <c r="J189" s="83"/>
      <c r="K189" s="93">
        <v>1.7699999999999225</v>
      </c>
      <c r="L189" s="96" t="s">
        <v>181</v>
      </c>
      <c r="M189" s="97">
        <v>3.2500000000000001E-2</v>
      </c>
      <c r="N189" s="97">
        <v>1.899999999999983E-2</v>
      </c>
      <c r="O189" s="93">
        <f>17562843.5158/50000</f>
        <v>351.256870316</v>
      </c>
      <c r="P189" s="95">
        <v>5120001</v>
      </c>
      <c r="Q189" s="83"/>
      <c r="R189" s="93">
        <v>17984.354882207004</v>
      </c>
      <c r="S189" s="94">
        <f>94857.3778871186%/50000</f>
        <v>1.8971475577423718E-2</v>
      </c>
      <c r="T189" s="94">
        <v>2.3178519761479582E-3</v>
      </c>
      <c r="U189" s="94">
        <f>R189/'סכום נכסי הקרן'!$C$42</f>
        <v>2.5897329242904215E-4</v>
      </c>
    </row>
    <row r="190" spans="2:21" s="140" customFormat="1">
      <c r="B190" s="86" t="s">
        <v>797</v>
      </c>
      <c r="C190" s="83" t="s">
        <v>798</v>
      </c>
      <c r="D190" s="96" t="s">
        <v>139</v>
      </c>
      <c r="E190" s="96" t="s">
        <v>371</v>
      </c>
      <c r="F190" s="83" t="s">
        <v>378</v>
      </c>
      <c r="G190" s="96" t="s">
        <v>379</v>
      </c>
      <c r="H190" s="83" t="s">
        <v>447</v>
      </c>
      <c r="I190" s="83" t="s">
        <v>179</v>
      </c>
      <c r="J190" s="83"/>
      <c r="K190" s="93">
        <v>1.3400000000002343</v>
      </c>
      <c r="L190" s="96" t="s">
        <v>181</v>
      </c>
      <c r="M190" s="97">
        <v>2.35E-2</v>
      </c>
      <c r="N190" s="97">
        <v>8.5000000000013502E-3</v>
      </c>
      <c r="O190" s="93">
        <v>2168357.1334489998</v>
      </c>
      <c r="P190" s="95">
        <v>102.28</v>
      </c>
      <c r="Q190" s="83"/>
      <c r="R190" s="93">
        <v>2217.7957086220003</v>
      </c>
      <c r="S190" s="94">
        <v>2.1683593018083018E-3</v>
      </c>
      <c r="T190" s="94">
        <v>2.8583300316253153E-4</v>
      </c>
      <c r="U190" s="94">
        <f>R190/'סכום נכסי הקרן'!$C$42</f>
        <v>3.1936083354598316E-5</v>
      </c>
    </row>
    <row r="191" spans="2:21" s="140" customFormat="1">
      <c r="B191" s="86" t="s">
        <v>799</v>
      </c>
      <c r="C191" s="83" t="s">
        <v>800</v>
      </c>
      <c r="D191" s="96" t="s">
        <v>139</v>
      </c>
      <c r="E191" s="96" t="s">
        <v>371</v>
      </c>
      <c r="F191" s="83" t="s">
        <v>801</v>
      </c>
      <c r="G191" s="96" t="s">
        <v>429</v>
      </c>
      <c r="H191" s="83" t="s">
        <v>447</v>
      </c>
      <c r="I191" s="83" t="s">
        <v>375</v>
      </c>
      <c r="J191" s="83"/>
      <c r="K191" s="93">
        <v>3.9500000000002262</v>
      </c>
      <c r="L191" s="96" t="s">
        <v>181</v>
      </c>
      <c r="M191" s="97">
        <v>3.3799999999999997E-2</v>
      </c>
      <c r="N191" s="97">
        <v>3.4400000000005176E-2</v>
      </c>
      <c r="O191" s="93">
        <v>8826198.2443269994</v>
      </c>
      <c r="P191" s="95">
        <v>100.7</v>
      </c>
      <c r="Q191" s="83"/>
      <c r="R191" s="93">
        <v>8887.9816324599997</v>
      </c>
      <c r="S191" s="94">
        <v>1.0783000045602538E-2</v>
      </c>
      <c r="T191" s="94">
        <v>1.1454970681848582E-3</v>
      </c>
      <c r="U191" s="94">
        <f>R191/'סכום נכסי הקרן'!$C$42</f>
        <v>1.2798623478478384E-4</v>
      </c>
    </row>
    <row r="192" spans="2:21" s="140" customFormat="1">
      <c r="B192" s="86" t="s">
        <v>802</v>
      </c>
      <c r="C192" s="83" t="s">
        <v>803</v>
      </c>
      <c r="D192" s="96" t="s">
        <v>139</v>
      </c>
      <c r="E192" s="96" t="s">
        <v>371</v>
      </c>
      <c r="F192" s="83" t="s">
        <v>804</v>
      </c>
      <c r="G192" s="96" t="s">
        <v>170</v>
      </c>
      <c r="H192" s="83" t="s">
        <v>447</v>
      </c>
      <c r="I192" s="83" t="s">
        <v>375</v>
      </c>
      <c r="J192" s="83"/>
      <c r="K192" s="93">
        <v>4.9199999999998294</v>
      </c>
      <c r="L192" s="96" t="s">
        <v>181</v>
      </c>
      <c r="M192" s="97">
        <v>5.0900000000000001E-2</v>
      </c>
      <c r="N192" s="97">
        <v>2.2399999999997994E-2</v>
      </c>
      <c r="O192" s="93">
        <v>11971391.012427997</v>
      </c>
      <c r="P192" s="95">
        <v>116.8</v>
      </c>
      <c r="Q192" s="83"/>
      <c r="R192" s="93">
        <v>13982.584436994997</v>
      </c>
      <c r="S192" s="94">
        <v>1.0541218423547773E-2</v>
      </c>
      <c r="T192" s="94">
        <v>1.8020974998113083E-3</v>
      </c>
      <c r="U192" s="94">
        <f>R192/'סכום נכסי הקרן'!$C$42</f>
        <v>2.0134811351494545E-4</v>
      </c>
    </row>
    <row r="193" spans="2:21" s="140" customFormat="1">
      <c r="B193" s="86" t="s">
        <v>805</v>
      </c>
      <c r="C193" s="83" t="s">
        <v>806</v>
      </c>
      <c r="D193" s="96" t="s">
        <v>139</v>
      </c>
      <c r="E193" s="96" t="s">
        <v>371</v>
      </c>
      <c r="F193" s="83" t="s">
        <v>807</v>
      </c>
      <c r="G193" s="96" t="s">
        <v>808</v>
      </c>
      <c r="H193" s="83" t="s">
        <v>447</v>
      </c>
      <c r="I193" s="83" t="s">
        <v>179</v>
      </c>
      <c r="J193" s="83"/>
      <c r="K193" s="93">
        <v>5.5099999999993594</v>
      </c>
      <c r="L193" s="96" t="s">
        <v>181</v>
      </c>
      <c r="M193" s="97">
        <v>2.6099999999999998E-2</v>
      </c>
      <c r="N193" s="97">
        <v>1.8799999999997853E-2</v>
      </c>
      <c r="O193" s="93">
        <v>13522303.413354002</v>
      </c>
      <c r="P193" s="95">
        <v>104.74</v>
      </c>
      <c r="Q193" s="83"/>
      <c r="R193" s="93">
        <v>14163.260595908001</v>
      </c>
      <c r="S193" s="94">
        <v>2.2420882710597702E-2</v>
      </c>
      <c r="T193" s="94">
        <v>1.8253833276723707E-3</v>
      </c>
      <c r="U193" s="94">
        <f>R193/'סכום נכסי הקרן'!$C$42</f>
        <v>2.0394983595890288E-4</v>
      </c>
    </row>
    <row r="194" spans="2:21" s="140" customFormat="1">
      <c r="B194" s="86" t="s">
        <v>809</v>
      </c>
      <c r="C194" s="83" t="s">
        <v>810</v>
      </c>
      <c r="D194" s="96" t="s">
        <v>139</v>
      </c>
      <c r="E194" s="96" t="s">
        <v>371</v>
      </c>
      <c r="F194" s="83" t="s">
        <v>811</v>
      </c>
      <c r="G194" s="96" t="s">
        <v>757</v>
      </c>
      <c r="H194" s="83" t="s">
        <v>447</v>
      </c>
      <c r="I194" s="83" t="s">
        <v>375</v>
      </c>
      <c r="J194" s="83"/>
      <c r="K194" s="93">
        <v>1.2299999999757179</v>
      </c>
      <c r="L194" s="96" t="s">
        <v>181</v>
      </c>
      <c r="M194" s="97">
        <v>4.0999999999999995E-2</v>
      </c>
      <c r="N194" s="97">
        <v>5.9999999999400446E-3</v>
      </c>
      <c r="O194" s="93">
        <v>63315.621909000001</v>
      </c>
      <c r="P194" s="95">
        <v>105.37</v>
      </c>
      <c r="Q194" s="83"/>
      <c r="R194" s="93">
        <v>66.715670693999996</v>
      </c>
      <c r="S194" s="94">
        <v>1.05526036515E-4</v>
      </c>
      <c r="T194" s="94">
        <v>8.598420692371677E-6</v>
      </c>
      <c r="U194" s="94">
        <f>R194/'סכום נכסי הקרן'!$C$42</f>
        <v>9.6070039817389706E-7</v>
      </c>
    </row>
    <row r="195" spans="2:21" s="140" customFormat="1">
      <c r="B195" s="86" t="s">
        <v>812</v>
      </c>
      <c r="C195" s="83" t="s">
        <v>813</v>
      </c>
      <c r="D195" s="96" t="s">
        <v>139</v>
      </c>
      <c r="E195" s="96" t="s">
        <v>371</v>
      </c>
      <c r="F195" s="83" t="s">
        <v>811</v>
      </c>
      <c r="G195" s="96" t="s">
        <v>757</v>
      </c>
      <c r="H195" s="83" t="s">
        <v>447</v>
      </c>
      <c r="I195" s="83" t="s">
        <v>375</v>
      </c>
      <c r="J195" s="83"/>
      <c r="K195" s="93">
        <v>3.5899999999981569</v>
      </c>
      <c r="L195" s="96" t="s">
        <v>181</v>
      </c>
      <c r="M195" s="97">
        <v>1.2E-2</v>
      </c>
      <c r="N195" s="97">
        <v>1.1299999999988968E-2</v>
      </c>
      <c r="O195" s="93">
        <v>3117591.682821</v>
      </c>
      <c r="P195" s="95">
        <v>100.66</v>
      </c>
      <c r="Q195" s="83"/>
      <c r="R195" s="93">
        <v>3138.1678916420015</v>
      </c>
      <c r="S195" s="94">
        <v>6.7284892861450077E-3</v>
      </c>
      <c r="T195" s="94">
        <v>4.0445201936728335E-4</v>
      </c>
      <c r="U195" s="94">
        <f>R195/'סכום נכסי הקרן'!$C$42</f>
        <v>4.5189370228547313E-5</v>
      </c>
    </row>
    <row r="196" spans="2:21" s="140" customFormat="1">
      <c r="B196" s="86" t="s">
        <v>814</v>
      </c>
      <c r="C196" s="83" t="s">
        <v>815</v>
      </c>
      <c r="D196" s="96" t="s">
        <v>139</v>
      </c>
      <c r="E196" s="96" t="s">
        <v>371</v>
      </c>
      <c r="F196" s="83" t="s">
        <v>816</v>
      </c>
      <c r="G196" s="96" t="s">
        <v>628</v>
      </c>
      <c r="H196" s="83" t="s">
        <v>550</v>
      </c>
      <c r="I196" s="83" t="s">
        <v>375</v>
      </c>
      <c r="J196" s="83"/>
      <c r="K196" s="93">
        <v>6.7200000000000788</v>
      </c>
      <c r="L196" s="96" t="s">
        <v>181</v>
      </c>
      <c r="M196" s="97">
        <v>3.7499999999999999E-2</v>
      </c>
      <c r="N196" s="97">
        <v>3.0800000000001757E-2</v>
      </c>
      <c r="O196" s="93">
        <v>8233563.1987920022</v>
      </c>
      <c r="P196" s="95">
        <v>105.81</v>
      </c>
      <c r="Q196" s="83"/>
      <c r="R196" s="93">
        <v>8711.9332987309972</v>
      </c>
      <c r="S196" s="94">
        <v>3.7425287267236373E-2</v>
      </c>
      <c r="T196" s="94">
        <v>1.1228076817206801E-3</v>
      </c>
      <c r="U196" s="94">
        <f>R196/'סכום נכסי הקרן'!$C$42</f>
        <v>1.2545115265862131E-4</v>
      </c>
    </row>
    <row r="197" spans="2:21" s="140" customFormat="1">
      <c r="B197" s="86" t="s">
        <v>817</v>
      </c>
      <c r="C197" s="83" t="s">
        <v>818</v>
      </c>
      <c r="D197" s="96" t="s">
        <v>139</v>
      </c>
      <c r="E197" s="96" t="s">
        <v>371</v>
      </c>
      <c r="F197" s="83" t="s">
        <v>469</v>
      </c>
      <c r="G197" s="96" t="s">
        <v>429</v>
      </c>
      <c r="H197" s="83" t="s">
        <v>550</v>
      </c>
      <c r="I197" s="83" t="s">
        <v>179</v>
      </c>
      <c r="J197" s="83"/>
      <c r="K197" s="93">
        <v>3.4199999999997481</v>
      </c>
      <c r="L197" s="96" t="s">
        <v>181</v>
      </c>
      <c r="M197" s="97">
        <v>3.5000000000000003E-2</v>
      </c>
      <c r="N197" s="97">
        <v>1.7500000000002628E-2</v>
      </c>
      <c r="O197" s="93">
        <v>5344838.1301830001</v>
      </c>
      <c r="P197" s="95">
        <v>106.97</v>
      </c>
      <c r="Q197" s="83"/>
      <c r="R197" s="93">
        <v>5717.3731134819991</v>
      </c>
      <c r="S197" s="94">
        <v>3.516124980420117E-2</v>
      </c>
      <c r="T197" s="94">
        <v>7.3686404968412145E-4</v>
      </c>
      <c r="U197" s="94">
        <f>R197/'סכום נכסי הקרן'!$C$42</f>
        <v>8.2329722080195906E-5</v>
      </c>
    </row>
    <row r="198" spans="2:21" s="140" customFormat="1">
      <c r="B198" s="86" t="s">
        <v>819</v>
      </c>
      <c r="C198" s="83" t="s">
        <v>820</v>
      </c>
      <c r="D198" s="96" t="s">
        <v>139</v>
      </c>
      <c r="E198" s="96" t="s">
        <v>371</v>
      </c>
      <c r="F198" s="83" t="s">
        <v>783</v>
      </c>
      <c r="G198" s="96" t="s">
        <v>429</v>
      </c>
      <c r="H198" s="83" t="s">
        <v>550</v>
      </c>
      <c r="I198" s="83" t="s">
        <v>179</v>
      </c>
      <c r="J198" s="83"/>
      <c r="K198" s="93">
        <v>3.78999999999971</v>
      </c>
      <c r="L198" s="96" t="s">
        <v>181</v>
      </c>
      <c r="M198" s="97">
        <v>4.3499999999999997E-2</v>
      </c>
      <c r="N198" s="97">
        <v>5.2799999999995129E-2</v>
      </c>
      <c r="O198" s="93">
        <v>16271793.911562998</v>
      </c>
      <c r="P198" s="95">
        <v>98.39</v>
      </c>
      <c r="Q198" s="83"/>
      <c r="R198" s="93">
        <v>16009.818572034999</v>
      </c>
      <c r="S198" s="94">
        <v>8.672868964872623E-3</v>
      </c>
      <c r="T198" s="94">
        <v>2.0633706273042434E-3</v>
      </c>
      <c r="U198" s="94">
        <f>R198/'סכום נכסי הקרן'!$C$42</f>
        <v>2.3054012523371242E-4</v>
      </c>
    </row>
    <row r="199" spans="2:21" s="140" customFormat="1">
      <c r="B199" s="86" t="s">
        <v>821</v>
      </c>
      <c r="C199" s="83" t="s">
        <v>822</v>
      </c>
      <c r="D199" s="96" t="s">
        <v>139</v>
      </c>
      <c r="E199" s="96" t="s">
        <v>371</v>
      </c>
      <c r="F199" s="83" t="s">
        <v>495</v>
      </c>
      <c r="G199" s="96" t="s">
        <v>496</v>
      </c>
      <c r="H199" s="83" t="s">
        <v>550</v>
      </c>
      <c r="I199" s="83" t="s">
        <v>375</v>
      </c>
      <c r="J199" s="83"/>
      <c r="K199" s="93">
        <v>10.500000000000005</v>
      </c>
      <c r="L199" s="96" t="s">
        <v>181</v>
      </c>
      <c r="M199" s="97">
        <v>3.0499999999999999E-2</v>
      </c>
      <c r="N199" s="97">
        <v>3.679999999999873E-2</v>
      </c>
      <c r="O199" s="93">
        <v>13149106.587661</v>
      </c>
      <c r="P199" s="95">
        <v>94.67</v>
      </c>
      <c r="Q199" s="83"/>
      <c r="R199" s="93">
        <v>12448.259206769997</v>
      </c>
      <c r="S199" s="94">
        <v>4.1607475892639093E-2</v>
      </c>
      <c r="T199" s="94">
        <v>1.6043512481262292E-3</v>
      </c>
      <c r="U199" s="94">
        <f>R199/'סכום נכסי הקרן'!$C$42</f>
        <v>1.7925395116489987E-4</v>
      </c>
    </row>
    <row r="200" spans="2:21" s="140" customFormat="1">
      <c r="B200" s="86" t="s">
        <v>823</v>
      </c>
      <c r="C200" s="83" t="s">
        <v>824</v>
      </c>
      <c r="D200" s="96" t="s">
        <v>139</v>
      </c>
      <c r="E200" s="96" t="s">
        <v>371</v>
      </c>
      <c r="F200" s="83" t="s">
        <v>495</v>
      </c>
      <c r="G200" s="96" t="s">
        <v>496</v>
      </c>
      <c r="H200" s="83" t="s">
        <v>550</v>
      </c>
      <c r="I200" s="83" t="s">
        <v>375</v>
      </c>
      <c r="J200" s="83"/>
      <c r="K200" s="93">
        <v>9.8400000000016448</v>
      </c>
      <c r="L200" s="96" t="s">
        <v>181</v>
      </c>
      <c r="M200" s="97">
        <v>3.0499999999999999E-2</v>
      </c>
      <c r="N200" s="97">
        <v>3.550000000000747E-2</v>
      </c>
      <c r="O200" s="93">
        <v>10892080.548164999</v>
      </c>
      <c r="P200" s="95">
        <v>96.29</v>
      </c>
      <c r="Q200" s="83"/>
      <c r="R200" s="93">
        <v>10487.984361933</v>
      </c>
      <c r="S200" s="94">
        <v>3.4465609949023424E-2</v>
      </c>
      <c r="T200" s="94">
        <v>1.3517079393915996E-3</v>
      </c>
      <c r="U200" s="94">
        <f>R200/'סכום נכסי הקרן'!$C$42</f>
        <v>1.5102614794602968E-4</v>
      </c>
    </row>
    <row r="201" spans="2:21" s="140" customFormat="1">
      <c r="B201" s="86" t="s">
        <v>825</v>
      </c>
      <c r="C201" s="83" t="s">
        <v>826</v>
      </c>
      <c r="D201" s="96" t="s">
        <v>139</v>
      </c>
      <c r="E201" s="96" t="s">
        <v>371</v>
      </c>
      <c r="F201" s="83" t="s">
        <v>495</v>
      </c>
      <c r="G201" s="96" t="s">
        <v>496</v>
      </c>
      <c r="H201" s="83" t="s">
        <v>550</v>
      </c>
      <c r="I201" s="83" t="s">
        <v>375</v>
      </c>
      <c r="J201" s="83"/>
      <c r="K201" s="93">
        <v>8.1800000000027691</v>
      </c>
      <c r="L201" s="96" t="s">
        <v>181</v>
      </c>
      <c r="M201" s="97">
        <v>3.95E-2</v>
      </c>
      <c r="N201" s="97">
        <v>3.2100000000010113E-2</v>
      </c>
      <c r="O201" s="93">
        <v>8053965.6995520024</v>
      </c>
      <c r="P201" s="95">
        <v>107.3</v>
      </c>
      <c r="Q201" s="83"/>
      <c r="R201" s="93">
        <v>8641.9051954059996</v>
      </c>
      <c r="S201" s="94">
        <v>3.3556795990106636E-2</v>
      </c>
      <c r="T201" s="94">
        <v>1.1137823494949282E-3</v>
      </c>
      <c r="U201" s="94">
        <f>R201/'סכום נכסי הקרן'!$C$42</f>
        <v>1.2444275349171108E-4</v>
      </c>
    </row>
    <row r="202" spans="2:21" s="140" customFormat="1">
      <c r="B202" s="86" t="s">
        <v>827</v>
      </c>
      <c r="C202" s="83" t="s">
        <v>828</v>
      </c>
      <c r="D202" s="96" t="s">
        <v>139</v>
      </c>
      <c r="E202" s="96" t="s">
        <v>371</v>
      </c>
      <c r="F202" s="83" t="s">
        <v>495</v>
      </c>
      <c r="G202" s="96" t="s">
        <v>496</v>
      </c>
      <c r="H202" s="83" t="s">
        <v>550</v>
      </c>
      <c r="I202" s="83" t="s">
        <v>375</v>
      </c>
      <c r="J202" s="83"/>
      <c r="K202" s="93">
        <v>8.8500000000037016</v>
      </c>
      <c r="L202" s="96" t="s">
        <v>181</v>
      </c>
      <c r="M202" s="97">
        <v>3.95E-2</v>
      </c>
      <c r="N202" s="97">
        <v>3.380000000001443E-2</v>
      </c>
      <c r="O202" s="93">
        <v>1980276.20903</v>
      </c>
      <c r="P202" s="95">
        <v>106.35</v>
      </c>
      <c r="Q202" s="83"/>
      <c r="R202" s="93">
        <v>2106.0237461920005</v>
      </c>
      <c r="S202" s="94">
        <v>8.2508080155069222E-3</v>
      </c>
      <c r="T202" s="94">
        <v>2.7142765664367338E-4</v>
      </c>
      <c r="U202" s="94">
        <f>R202/'סכום נכסי הקרן'!$C$42</f>
        <v>3.0326575907634502E-5</v>
      </c>
    </row>
    <row r="203" spans="2:21" s="140" customFormat="1">
      <c r="B203" s="86" t="s">
        <v>829</v>
      </c>
      <c r="C203" s="83" t="s">
        <v>830</v>
      </c>
      <c r="D203" s="96" t="s">
        <v>139</v>
      </c>
      <c r="E203" s="96" t="s">
        <v>371</v>
      </c>
      <c r="F203" s="83" t="s">
        <v>831</v>
      </c>
      <c r="G203" s="96" t="s">
        <v>429</v>
      </c>
      <c r="H203" s="83" t="s">
        <v>550</v>
      </c>
      <c r="I203" s="83" t="s">
        <v>375</v>
      </c>
      <c r="J203" s="83"/>
      <c r="K203" s="93">
        <v>2.649999999999924</v>
      </c>
      <c r="L203" s="96" t="s">
        <v>181</v>
      </c>
      <c r="M203" s="97">
        <v>3.9E-2</v>
      </c>
      <c r="N203" s="97">
        <v>5.3799999999997683E-2</v>
      </c>
      <c r="O203" s="93">
        <v>17725626.912412997</v>
      </c>
      <c r="P203" s="95">
        <v>96.73</v>
      </c>
      <c r="Q203" s="83"/>
      <c r="R203" s="93">
        <v>17145.998912842002</v>
      </c>
      <c r="S203" s="94">
        <v>1.9735818729061563E-2</v>
      </c>
      <c r="T203" s="94">
        <v>2.2098033387052763E-3</v>
      </c>
      <c r="U203" s="94">
        <f>R203/'סכום נכסי הקרן'!$C$42</f>
        <v>2.4690103256562066E-4</v>
      </c>
    </row>
    <row r="204" spans="2:21" s="140" customFormat="1">
      <c r="B204" s="86" t="s">
        <v>832</v>
      </c>
      <c r="C204" s="83" t="s">
        <v>833</v>
      </c>
      <c r="D204" s="96" t="s">
        <v>139</v>
      </c>
      <c r="E204" s="96" t="s">
        <v>371</v>
      </c>
      <c r="F204" s="83" t="s">
        <v>589</v>
      </c>
      <c r="G204" s="96" t="s">
        <v>429</v>
      </c>
      <c r="H204" s="83" t="s">
        <v>550</v>
      </c>
      <c r="I204" s="83" t="s">
        <v>179</v>
      </c>
      <c r="J204" s="83"/>
      <c r="K204" s="93">
        <v>4.0400000000007132</v>
      </c>
      <c r="L204" s="96" t="s">
        <v>181</v>
      </c>
      <c r="M204" s="97">
        <v>5.0499999999999996E-2</v>
      </c>
      <c r="N204" s="97">
        <v>2.2800000000002561E-2</v>
      </c>
      <c r="O204" s="93">
        <v>3206306.6062139994</v>
      </c>
      <c r="P204" s="95">
        <v>111.9</v>
      </c>
      <c r="Q204" s="83"/>
      <c r="R204" s="93">
        <v>3587.8571998110006</v>
      </c>
      <c r="S204" s="94">
        <v>5.8993574782843158E-3</v>
      </c>
      <c r="T204" s="94">
        <v>4.6240868550399003E-4</v>
      </c>
      <c r="U204" s="94">
        <f>R204/'סכום נכסי הקרן'!$C$42</f>
        <v>5.1664860812970904E-5</v>
      </c>
    </row>
    <row r="205" spans="2:21" s="140" customFormat="1">
      <c r="B205" s="86" t="s">
        <v>834</v>
      </c>
      <c r="C205" s="83" t="s">
        <v>835</v>
      </c>
      <c r="D205" s="96" t="s">
        <v>139</v>
      </c>
      <c r="E205" s="96" t="s">
        <v>371</v>
      </c>
      <c r="F205" s="83" t="s">
        <v>510</v>
      </c>
      <c r="G205" s="96" t="s">
        <v>496</v>
      </c>
      <c r="H205" s="83" t="s">
        <v>550</v>
      </c>
      <c r="I205" s="83" t="s">
        <v>179</v>
      </c>
      <c r="J205" s="83"/>
      <c r="K205" s="93">
        <v>4.8600000000003174</v>
      </c>
      <c r="L205" s="96" t="s">
        <v>181</v>
      </c>
      <c r="M205" s="97">
        <v>3.9199999999999999E-2</v>
      </c>
      <c r="N205" s="97">
        <v>2.2800000000000837E-2</v>
      </c>
      <c r="O205" s="93">
        <v>14041483.368097002</v>
      </c>
      <c r="P205" s="95">
        <v>108.9</v>
      </c>
      <c r="Q205" s="83"/>
      <c r="R205" s="93">
        <v>15291.175854998999</v>
      </c>
      <c r="S205" s="94">
        <v>1.4628769967200222E-2</v>
      </c>
      <c r="T205" s="94">
        <v>1.9707508223272959E-3</v>
      </c>
      <c r="U205" s="94">
        <f>R205/'סכום נכסי הקרן'!$C$42</f>
        <v>2.2019172676571429E-4</v>
      </c>
    </row>
    <row r="206" spans="2:21" s="140" customFormat="1">
      <c r="B206" s="86" t="s">
        <v>836</v>
      </c>
      <c r="C206" s="83" t="s">
        <v>837</v>
      </c>
      <c r="D206" s="96" t="s">
        <v>139</v>
      </c>
      <c r="E206" s="96" t="s">
        <v>371</v>
      </c>
      <c r="F206" s="83" t="s">
        <v>627</v>
      </c>
      <c r="G206" s="96" t="s">
        <v>628</v>
      </c>
      <c r="H206" s="83" t="s">
        <v>550</v>
      </c>
      <c r="I206" s="83" t="s">
        <v>375</v>
      </c>
      <c r="J206" s="83"/>
      <c r="K206" s="93">
        <v>0.15000000000002073</v>
      </c>
      <c r="L206" s="96" t="s">
        <v>181</v>
      </c>
      <c r="M206" s="97">
        <v>2.4500000000000001E-2</v>
      </c>
      <c r="N206" s="97">
        <v>1.0800000000000014E-2</v>
      </c>
      <c r="O206" s="93">
        <v>55460244.175107002</v>
      </c>
      <c r="P206" s="95">
        <v>100.2</v>
      </c>
      <c r="Q206" s="83"/>
      <c r="R206" s="93">
        <v>55571.166020099001</v>
      </c>
      <c r="S206" s="94">
        <v>1.8636480324978718E-2</v>
      </c>
      <c r="T206" s="94">
        <v>7.1620993813888718E-3</v>
      </c>
      <c r="U206" s="94">
        <f>R206/'סכום נכסי הקרן'!$C$42</f>
        <v>8.0022040949515895E-4</v>
      </c>
    </row>
    <row r="207" spans="2:21" s="140" customFormat="1">
      <c r="B207" s="86" t="s">
        <v>838</v>
      </c>
      <c r="C207" s="83" t="s">
        <v>839</v>
      </c>
      <c r="D207" s="96" t="s">
        <v>139</v>
      </c>
      <c r="E207" s="96" t="s">
        <v>371</v>
      </c>
      <c r="F207" s="83" t="s">
        <v>627</v>
      </c>
      <c r="G207" s="96" t="s">
        <v>628</v>
      </c>
      <c r="H207" s="83" t="s">
        <v>550</v>
      </c>
      <c r="I207" s="83" t="s">
        <v>375</v>
      </c>
      <c r="J207" s="83"/>
      <c r="K207" s="93">
        <v>4.9299999999999047</v>
      </c>
      <c r="L207" s="96" t="s">
        <v>181</v>
      </c>
      <c r="M207" s="97">
        <v>1.9E-2</v>
      </c>
      <c r="N207" s="97">
        <v>1.5699999999999568E-2</v>
      </c>
      <c r="O207" s="93">
        <v>45861961.122448005</v>
      </c>
      <c r="P207" s="95">
        <v>101.83</v>
      </c>
      <c r="Q207" s="83"/>
      <c r="R207" s="93">
        <v>46701.236540379003</v>
      </c>
      <c r="S207" s="94">
        <v>3.1747213496383077E-2</v>
      </c>
      <c r="T207" s="94">
        <v>6.0189289030748317E-3</v>
      </c>
      <c r="U207" s="94">
        <f>R207/'סכום נכסי הקרן'!$C$42</f>
        <v>6.7249412428661132E-4</v>
      </c>
    </row>
    <row r="208" spans="2:21" s="140" customFormat="1">
      <c r="B208" s="86" t="s">
        <v>840</v>
      </c>
      <c r="C208" s="83" t="s">
        <v>841</v>
      </c>
      <c r="D208" s="96" t="s">
        <v>139</v>
      </c>
      <c r="E208" s="96" t="s">
        <v>371</v>
      </c>
      <c r="F208" s="83" t="s">
        <v>627</v>
      </c>
      <c r="G208" s="96" t="s">
        <v>628</v>
      </c>
      <c r="H208" s="83" t="s">
        <v>550</v>
      </c>
      <c r="I208" s="83" t="s">
        <v>375</v>
      </c>
      <c r="J208" s="83"/>
      <c r="K208" s="93">
        <v>3.4800000000006199</v>
      </c>
      <c r="L208" s="96" t="s">
        <v>181</v>
      </c>
      <c r="M208" s="97">
        <v>2.9600000000000001E-2</v>
      </c>
      <c r="N208" s="97">
        <v>1.5900000000005864E-2</v>
      </c>
      <c r="O208" s="93">
        <v>6152174.055462</v>
      </c>
      <c r="P208" s="95">
        <v>105.86</v>
      </c>
      <c r="Q208" s="83"/>
      <c r="R208" s="93">
        <v>6512.6912487020008</v>
      </c>
      <c r="S208" s="94">
        <v>1.5064310581110399E-2</v>
      </c>
      <c r="T208" s="94">
        <v>8.393659032929938E-4</v>
      </c>
      <c r="U208" s="94">
        <f>R208/'סכום נכסי הקרן'!$C$42</f>
        <v>9.3782240525003998E-5</v>
      </c>
    </row>
    <row r="209" spans="2:21" s="140" customFormat="1">
      <c r="B209" s="86" t="s">
        <v>842</v>
      </c>
      <c r="C209" s="83" t="s">
        <v>843</v>
      </c>
      <c r="D209" s="96" t="s">
        <v>139</v>
      </c>
      <c r="E209" s="96" t="s">
        <v>371</v>
      </c>
      <c r="F209" s="83" t="s">
        <v>633</v>
      </c>
      <c r="G209" s="96" t="s">
        <v>496</v>
      </c>
      <c r="H209" s="83" t="s">
        <v>550</v>
      </c>
      <c r="I209" s="83" t="s">
        <v>179</v>
      </c>
      <c r="J209" s="83"/>
      <c r="K209" s="93">
        <v>5.710000000000055</v>
      </c>
      <c r="L209" s="96" t="s">
        <v>181</v>
      </c>
      <c r="M209" s="97">
        <v>3.61E-2</v>
      </c>
      <c r="N209" s="97">
        <v>2.4800000000000356E-2</v>
      </c>
      <c r="O209" s="93">
        <v>27688109.852243997</v>
      </c>
      <c r="P209" s="95">
        <v>107.26</v>
      </c>
      <c r="Q209" s="83"/>
      <c r="R209" s="93">
        <v>29698.265704754005</v>
      </c>
      <c r="S209" s="94">
        <v>3.6075713162532892E-2</v>
      </c>
      <c r="T209" s="94">
        <v>3.8275592481793689E-3</v>
      </c>
      <c r="U209" s="94">
        <f>R209/'סכום נכסי הקרן'!$C$42</f>
        <v>4.2765268475667567E-4</v>
      </c>
    </row>
    <row r="210" spans="2:21" s="140" customFormat="1">
      <c r="B210" s="86" t="s">
        <v>844</v>
      </c>
      <c r="C210" s="83" t="s">
        <v>845</v>
      </c>
      <c r="D210" s="96" t="s">
        <v>139</v>
      </c>
      <c r="E210" s="96" t="s">
        <v>371</v>
      </c>
      <c r="F210" s="83" t="s">
        <v>633</v>
      </c>
      <c r="G210" s="96" t="s">
        <v>496</v>
      </c>
      <c r="H210" s="83" t="s">
        <v>550</v>
      </c>
      <c r="I210" s="83" t="s">
        <v>179</v>
      </c>
      <c r="J210" s="83"/>
      <c r="K210" s="93">
        <v>6.6399999999997625</v>
      </c>
      <c r="L210" s="96" t="s">
        <v>181</v>
      </c>
      <c r="M210" s="97">
        <v>3.3000000000000002E-2</v>
      </c>
      <c r="N210" s="97">
        <v>2.8999999999998395E-2</v>
      </c>
      <c r="O210" s="93">
        <v>9616656.8234210014</v>
      </c>
      <c r="P210" s="95">
        <v>103.02</v>
      </c>
      <c r="Q210" s="83"/>
      <c r="R210" s="93">
        <v>9907.0798603740004</v>
      </c>
      <c r="S210" s="94">
        <v>3.1187977179526184E-2</v>
      </c>
      <c r="T210" s="94">
        <v>1.2768400525137726E-3</v>
      </c>
      <c r="U210" s="94">
        <f>R210/'סכום נכסי הקרן'!$C$42</f>
        <v>1.4266116892170983E-4</v>
      </c>
    </row>
    <row r="211" spans="2:21" s="140" customFormat="1">
      <c r="B211" s="86" t="s">
        <v>846</v>
      </c>
      <c r="C211" s="83" t="s">
        <v>847</v>
      </c>
      <c r="D211" s="96" t="s">
        <v>139</v>
      </c>
      <c r="E211" s="96" t="s">
        <v>371</v>
      </c>
      <c r="F211" s="83" t="s">
        <v>848</v>
      </c>
      <c r="G211" s="96" t="s">
        <v>170</v>
      </c>
      <c r="H211" s="83" t="s">
        <v>550</v>
      </c>
      <c r="I211" s="83" t="s">
        <v>179</v>
      </c>
      <c r="J211" s="83"/>
      <c r="K211" s="93">
        <v>3.7099999999995541</v>
      </c>
      <c r="L211" s="96" t="s">
        <v>181</v>
      </c>
      <c r="M211" s="97">
        <v>2.75E-2</v>
      </c>
      <c r="N211" s="97">
        <v>2.0900000000000168E-2</v>
      </c>
      <c r="O211" s="93">
        <v>9040839.592614999</v>
      </c>
      <c r="P211" s="95">
        <v>102.69</v>
      </c>
      <c r="Q211" s="83"/>
      <c r="R211" s="93">
        <v>9284.0378767649981</v>
      </c>
      <c r="S211" s="94">
        <v>1.9410924462473923E-2</v>
      </c>
      <c r="T211" s="94">
        <v>1.196541420597872E-3</v>
      </c>
      <c r="U211" s="94">
        <f>R211/'סכום נכסי הקרן'!$C$42</f>
        <v>1.3368941347796138E-4</v>
      </c>
    </row>
    <row r="212" spans="2:21" s="140" customFormat="1">
      <c r="B212" s="86" t="s">
        <v>849</v>
      </c>
      <c r="C212" s="83" t="s">
        <v>850</v>
      </c>
      <c r="D212" s="96" t="s">
        <v>139</v>
      </c>
      <c r="E212" s="96" t="s">
        <v>371</v>
      </c>
      <c r="F212" s="83" t="s">
        <v>848</v>
      </c>
      <c r="G212" s="96" t="s">
        <v>170</v>
      </c>
      <c r="H212" s="83" t="s">
        <v>550</v>
      </c>
      <c r="I212" s="83" t="s">
        <v>179</v>
      </c>
      <c r="J212" s="83"/>
      <c r="K212" s="93">
        <v>4.7600000000003817</v>
      </c>
      <c r="L212" s="96" t="s">
        <v>181</v>
      </c>
      <c r="M212" s="97">
        <v>2.3E-2</v>
      </c>
      <c r="N212" s="97">
        <v>2.6000000000002924E-2</v>
      </c>
      <c r="O212" s="93">
        <v>16620350.1975</v>
      </c>
      <c r="P212" s="95">
        <v>98.83</v>
      </c>
      <c r="Q212" s="83"/>
      <c r="R212" s="93">
        <v>16425.891730847001</v>
      </c>
      <c r="S212" s="94">
        <v>5.2754776706304921E-2</v>
      </c>
      <c r="T212" s="94">
        <v>2.1169947911784037E-3</v>
      </c>
      <c r="U212" s="94">
        <f>R212/'סכום נכסי הקרן'!$C$42</f>
        <v>2.3653154591767042E-4</v>
      </c>
    </row>
    <row r="213" spans="2:21" s="140" customFormat="1">
      <c r="B213" s="86" t="s">
        <v>851</v>
      </c>
      <c r="C213" s="83" t="s">
        <v>852</v>
      </c>
      <c r="D213" s="96" t="s">
        <v>139</v>
      </c>
      <c r="E213" s="96" t="s">
        <v>371</v>
      </c>
      <c r="F213" s="83" t="s">
        <v>645</v>
      </c>
      <c r="G213" s="96" t="s">
        <v>425</v>
      </c>
      <c r="H213" s="83" t="s">
        <v>642</v>
      </c>
      <c r="I213" s="83" t="s">
        <v>375</v>
      </c>
      <c r="J213" s="83"/>
      <c r="K213" s="93">
        <v>1.1399999999996282</v>
      </c>
      <c r="L213" s="96" t="s">
        <v>181</v>
      </c>
      <c r="M213" s="97">
        <v>4.2999999999999997E-2</v>
      </c>
      <c r="N213" s="97">
        <v>2.0099999999997276E-2</v>
      </c>
      <c r="O213" s="93">
        <v>6471804.3662240002</v>
      </c>
      <c r="P213" s="95">
        <v>103</v>
      </c>
      <c r="Q213" s="83"/>
      <c r="R213" s="93">
        <v>6665.958713181999</v>
      </c>
      <c r="S213" s="94">
        <v>2.2413948662838194E-2</v>
      </c>
      <c r="T213" s="94">
        <v>8.5911925545663586E-4</v>
      </c>
      <c r="U213" s="94">
        <f>R213/'סכום נכסי הקרן'!$C$42</f>
        <v>9.5989279930009625E-5</v>
      </c>
    </row>
    <row r="214" spans="2:21" s="140" customFormat="1">
      <c r="B214" s="86" t="s">
        <v>853</v>
      </c>
      <c r="C214" s="83" t="s">
        <v>854</v>
      </c>
      <c r="D214" s="96" t="s">
        <v>139</v>
      </c>
      <c r="E214" s="96" t="s">
        <v>371</v>
      </c>
      <c r="F214" s="83" t="s">
        <v>645</v>
      </c>
      <c r="G214" s="96" t="s">
        <v>425</v>
      </c>
      <c r="H214" s="83" t="s">
        <v>642</v>
      </c>
      <c r="I214" s="83" t="s">
        <v>375</v>
      </c>
      <c r="J214" s="83"/>
      <c r="K214" s="93">
        <v>1.6100000000000922</v>
      </c>
      <c r="L214" s="96" t="s">
        <v>181</v>
      </c>
      <c r="M214" s="97">
        <v>4.2500000000000003E-2</v>
      </c>
      <c r="N214" s="97">
        <v>2.5899999999994514E-2</v>
      </c>
      <c r="O214" s="93">
        <v>5435132.6136679994</v>
      </c>
      <c r="P214" s="95">
        <v>104.44</v>
      </c>
      <c r="Q214" s="83"/>
      <c r="R214" s="93">
        <v>5676.4525618679982</v>
      </c>
      <c r="S214" s="94">
        <v>1.1063599414382449E-2</v>
      </c>
      <c r="T214" s="94">
        <v>7.3159014455687033E-4</v>
      </c>
      <c r="U214" s="94">
        <f>R214/'סכום נכסי הקרן'!$C$42</f>
        <v>8.1740469363103736E-5</v>
      </c>
    </row>
    <row r="215" spans="2:21" s="140" customFormat="1">
      <c r="B215" s="86" t="s">
        <v>855</v>
      </c>
      <c r="C215" s="83" t="s">
        <v>856</v>
      </c>
      <c r="D215" s="96" t="s">
        <v>139</v>
      </c>
      <c r="E215" s="96" t="s">
        <v>371</v>
      </c>
      <c r="F215" s="83" t="s">
        <v>645</v>
      </c>
      <c r="G215" s="96" t="s">
        <v>425</v>
      </c>
      <c r="H215" s="83" t="s">
        <v>642</v>
      </c>
      <c r="I215" s="83" t="s">
        <v>375</v>
      </c>
      <c r="J215" s="83"/>
      <c r="K215" s="93">
        <v>1.9900000000001097</v>
      </c>
      <c r="L215" s="96" t="s">
        <v>181</v>
      </c>
      <c r="M215" s="97">
        <v>3.7000000000000005E-2</v>
      </c>
      <c r="N215" s="97">
        <v>2.7700000000002133E-2</v>
      </c>
      <c r="O215" s="93">
        <v>10057601.446719</v>
      </c>
      <c r="P215" s="95">
        <v>103.42</v>
      </c>
      <c r="Q215" s="83"/>
      <c r="R215" s="93">
        <v>10401.571862514</v>
      </c>
      <c r="S215" s="94">
        <v>3.8129541271533736E-2</v>
      </c>
      <c r="T215" s="94">
        <v>1.3405709603976869E-3</v>
      </c>
      <c r="U215" s="94">
        <f>R215/'סכום נכסי הקרן'!$C$42</f>
        <v>1.4978181476710083E-4</v>
      </c>
    </row>
    <row r="216" spans="2:21" s="140" customFormat="1">
      <c r="B216" s="86" t="s">
        <v>857</v>
      </c>
      <c r="C216" s="83" t="s">
        <v>858</v>
      </c>
      <c r="D216" s="96" t="s">
        <v>139</v>
      </c>
      <c r="E216" s="96" t="s">
        <v>371</v>
      </c>
      <c r="F216" s="83" t="s">
        <v>816</v>
      </c>
      <c r="G216" s="96" t="s">
        <v>628</v>
      </c>
      <c r="H216" s="83" t="s">
        <v>642</v>
      </c>
      <c r="I216" s="83" t="s">
        <v>179</v>
      </c>
      <c r="J216" s="83"/>
      <c r="K216" s="93">
        <v>3.509999999998294</v>
      </c>
      <c r="L216" s="96" t="s">
        <v>181</v>
      </c>
      <c r="M216" s="97">
        <v>3.7499999999999999E-2</v>
      </c>
      <c r="N216" s="97">
        <v>1.859999999999119E-2</v>
      </c>
      <c r="O216" s="93">
        <v>337683.30559999996</v>
      </c>
      <c r="P216" s="95">
        <v>107.71</v>
      </c>
      <c r="Q216" s="83"/>
      <c r="R216" s="93">
        <v>363.71868846200005</v>
      </c>
      <c r="S216" s="94">
        <v>6.4072871195234725E-4</v>
      </c>
      <c r="T216" s="94">
        <v>4.6876637295879104E-5</v>
      </c>
      <c r="U216" s="94">
        <f>R216/'סכום נכסי הקרן'!$C$42</f>
        <v>5.237520438510052E-6</v>
      </c>
    </row>
    <row r="217" spans="2:21" s="140" customFormat="1">
      <c r="B217" s="86" t="s">
        <v>859</v>
      </c>
      <c r="C217" s="83" t="s">
        <v>860</v>
      </c>
      <c r="D217" s="96" t="s">
        <v>139</v>
      </c>
      <c r="E217" s="96" t="s">
        <v>371</v>
      </c>
      <c r="F217" s="83" t="s">
        <v>483</v>
      </c>
      <c r="G217" s="96" t="s">
        <v>379</v>
      </c>
      <c r="H217" s="83" t="s">
        <v>642</v>
      </c>
      <c r="I217" s="83" t="s">
        <v>179</v>
      </c>
      <c r="J217" s="83"/>
      <c r="K217" s="93">
        <v>2.6799999999997608</v>
      </c>
      <c r="L217" s="96" t="s">
        <v>181</v>
      </c>
      <c r="M217" s="97">
        <v>3.6000000000000004E-2</v>
      </c>
      <c r="N217" s="97">
        <v>2.3199999999998281E-2</v>
      </c>
      <c r="O217" s="93">
        <f>25649332.6166/50000</f>
        <v>512.98665233199995</v>
      </c>
      <c r="P217" s="95">
        <v>5209200</v>
      </c>
      <c r="Q217" s="83"/>
      <c r="R217" s="93">
        <v>26722.500693279999</v>
      </c>
      <c r="S217" s="94">
        <f>163569.495673745%/50000</f>
        <v>3.2713899134749001E-2</v>
      </c>
      <c r="T217" s="94">
        <v>3.4440379677346099E-3</v>
      </c>
      <c r="U217" s="94">
        <f>R217/'סכום נכסי הקרן'!$C$42</f>
        <v>3.8480190319881098E-4</v>
      </c>
    </row>
    <row r="218" spans="2:21" s="140" customFormat="1">
      <c r="B218" s="86" t="s">
        <v>861</v>
      </c>
      <c r="C218" s="83" t="s">
        <v>862</v>
      </c>
      <c r="D218" s="96" t="s">
        <v>139</v>
      </c>
      <c r="E218" s="96" t="s">
        <v>371</v>
      </c>
      <c r="F218" s="83" t="s">
        <v>863</v>
      </c>
      <c r="G218" s="96" t="s">
        <v>808</v>
      </c>
      <c r="H218" s="83" t="s">
        <v>642</v>
      </c>
      <c r="I218" s="83" t="s">
        <v>179</v>
      </c>
      <c r="J218" s="83"/>
      <c r="K218" s="93">
        <v>0.8999999999906898</v>
      </c>
      <c r="L218" s="96" t="s">
        <v>181</v>
      </c>
      <c r="M218" s="97">
        <v>5.5500000000000001E-2</v>
      </c>
      <c r="N218" s="97">
        <v>9.2000000000868921E-3</v>
      </c>
      <c r="O218" s="93">
        <v>153911.61226999998</v>
      </c>
      <c r="P218" s="95">
        <v>104.68</v>
      </c>
      <c r="Q218" s="83"/>
      <c r="R218" s="93">
        <v>161.11467365500002</v>
      </c>
      <c r="S218" s="94">
        <v>1.2825967689166665E-2</v>
      </c>
      <c r="T218" s="94">
        <v>2.0764712838665211E-5</v>
      </c>
      <c r="U218" s="94">
        <f>R218/'סכום נכסי הקרן'!$C$42</f>
        <v>2.3200385984568428E-6</v>
      </c>
    </row>
    <row r="219" spans="2:21" s="140" customFormat="1">
      <c r="B219" s="86" t="s">
        <v>864</v>
      </c>
      <c r="C219" s="83" t="s">
        <v>865</v>
      </c>
      <c r="D219" s="96" t="s">
        <v>139</v>
      </c>
      <c r="E219" s="96" t="s">
        <v>371</v>
      </c>
      <c r="F219" s="83" t="s">
        <v>866</v>
      </c>
      <c r="G219" s="96" t="s">
        <v>170</v>
      </c>
      <c r="H219" s="83" t="s">
        <v>642</v>
      </c>
      <c r="I219" s="83" t="s">
        <v>375</v>
      </c>
      <c r="J219" s="83"/>
      <c r="K219" s="93">
        <v>2.1499999999956607</v>
      </c>
      <c r="L219" s="96" t="s">
        <v>181</v>
      </c>
      <c r="M219" s="97">
        <v>3.4000000000000002E-2</v>
      </c>
      <c r="N219" s="97">
        <v>2.279999999997908E-2</v>
      </c>
      <c r="O219" s="93">
        <v>873180.27807200002</v>
      </c>
      <c r="P219" s="95">
        <v>102.92</v>
      </c>
      <c r="Q219" s="83"/>
      <c r="R219" s="93">
        <v>898.67711304600004</v>
      </c>
      <c r="S219" s="94">
        <v>1.3766388188699364E-3</v>
      </c>
      <c r="T219" s="94">
        <v>1.1582292142452382E-4</v>
      </c>
      <c r="U219" s="94">
        <f>R219/'סכום נכסי הקרן'!$C$42</f>
        <v>1.2940879576748465E-5</v>
      </c>
    </row>
    <row r="220" spans="2:21" s="140" customFormat="1">
      <c r="B220" s="86" t="s">
        <v>867</v>
      </c>
      <c r="C220" s="83" t="s">
        <v>868</v>
      </c>
      <c r="D220" s="96" t="s">
        <v>139</v>
      </c>
      <c r="E220" s="96" t="s">
        <v>371</v>
      </c>
      <c r="F220" s="83" t="s">
        <v>641</v>
      </c>
      <c r="G220" s="96" t="s">
        <v>379</v>
      </c>
      <c r="H220" s="83" t="s">
        <v>642</v>
      </c>
      <c r="I220" s="83" t="s">
        <v>179</v>
      </c>
      <c r="J220" s="83"/>
      <c r="K220" s="93">
        <v>0.67000000000031534</v>
      </c>
      <c r="L220" s="96" t="s">
        <v>181</v>
      </c>
      <c r="M220" s="97">
        <v>1.6899999999999998E-2</v>
      </c>
      <c r="N220" s="97">
        <v>9.7999999999978799E-3</v>
      </c>
      <c r="O220" s="93">
        <v>7692898.6123400005</v>
      </c>
      <c r="P220" s="95">
        <v>100.61</v>
      </c>
      <c r="Q220" s="83"/>
      <c r="R220" s="93">
        <v>7739.8250369680009</v>
      </c>
      <c r="S220" s="94">
        <v>1.4947535484280886E-2</v>
      </c>
      <c r="T220" s="94">
        <v>9.9752083822170386E-4</v>
      </c>
      <c r="U220" s="94">
        <f>R220/'סכום נכסי הקרן'!$C$42</f>
        <v>1.114528703296117E-4</v>
      </c>
    </row>
    <row r="221" spans="2:21" s="140" customFormat="1">
      <c r="B221" s="86" t="s">
        <v>869</v>
      </c>
      <c r="C221" s="83" t="s">
        <v>870</v>
      </c>
      <c r="D221" s="96" t="s">
        <v>139</v>
      </c>
      <c r="E221" s="96" t="s">
        <v>371</v>
      </c>
      <c r="F221" s="83" t="s">
        <v>871</v>
      </c>
      <c r="G221" s="96" t="s">
        <v>429</v>
      </c>
      <c r="H221" s="83" t="s">
        <v>642</v>
      </c>
      <c r="I221" s="83" t="s">
        <v>179</v>
      </c>
      <c r="J221" s="83"/>
      <c r="K221" s="93">
        <v>2.4300000000002528</v>
      </c>
      <c r="L221" s="96" t="s">
        <v>181</v>
      </c>
      <c r="M221" s="97">
        <v>6.7500000000000004E-2</v>
      </c>
      <c r="N221" s="97">
        <v>3.9500000000002082E-2</v>
      </c>
      <c r="O221" s="93">
        <v>4920382.7388740005</v>
      </c>
      <c r="P221" s="95">
        <v>108.09</v>
      </c>
      <c r="Q221" s="83"/>
      <c r="R221" s="93">
        <v>5318.4417026619994</v>
      </c>
      <c r="S221" s="94">
        <v>6.1523702005245344E-3</v>
      </c>
      <c r="T221" s="94">
        <v>6.8544914128329504E-4</v>
      </c>
      <c r="U221" s="94">
        <f>R221/'סכום נכסי הקרן'!$C$42</f>
        <v>7.658514121587859E-5</v>
      </c>
    </row>
    <row r="222" spans="2:21" s="140" customFormat="1">
      <c r="B222" s="86" t="s">
        <v>872</v>
      </c>
      <c r="C222" s="83" t="s">
        <v>873</v>
      </c>
      <c r="D222" s="96" t="s">
        <v>139</v>
      </c>
      <c r="E222" s="96" t="s">
        <v>371</v>
      </c>
      <c r="F222" s="83" t="s">
        <v>600</v>
      </c>
      <c r="G222" s="96" t="s">
        <v>429</v>
      </c>
      <c r="H222" s="83" t="s">
        <v>642</v>
      </c>
      <c r="I222" s="83" t="s">
        <v>375</v>
      </c>
      <c r="J222" s="83"/>
      <c r="K222" s="93">
        <v>2.8299999996052327</v>
      </c>
      <c r="L222" s="96" t="s">
        <v>181</v>
      </c>
      <c r="M222" s="97">
        <v>5.74E-2</v>
      </c>
      <c r="N222" s="97">
        <v>1.7399999996213455E-2</v>
      </c>
      <c r="O222" s="93">
        <v>3614.450245</v>
      </c>
      <c r="P222" s="95">
        <v>111.6</v>
      </c>
      <c r="Q222" s="93">
        <v>0.84736982400000016</v>
      </c>
      <c r="R222" s="93">
        <v>4.9649513120000002</v>
      </c>
      <c r="S222" s="94">
        <v>2.8102018554433082E-5</v>
      </c>
      <c r="T222" s="94">
        <v>6.398907431137922E-7</v>
      </c>
      <c r="U222" s="94">
        <f>R222/'סכום נכסי הקרן'!$C$42</f>
        <v>7.1494907459296256E-8</v>
      </c>
    </row>
    <row r="223" spans="2:21" s="140" customFormat="1">
      <c r="B223" s="86" t="s">
        <v>874</v>
      </c>
      <c r="C223" s="83" t="s">
        <v>875</v>
      </c>
      <c r="D223" s="96" t="s">
        <v>139</v>
      </c>
      <c r="E223" s="96" t="s">
        <v>371</v>
      </c>
      <c r="F223" s="83" t="s">
        <v>600</v>
      </c>
      <c r="G223" s="96" t="s">
        <v>429</v>
      </c>
      <c r="H223" s="83" t="s">
        <v>642</v>
      </c>
      <c r="I223" s="83" t="s">
        <v>375</v>
      </c>
      <c r="J223" s="83"/>
      <c r="K223" s="93">
        <v>4.5800000000027774</v>
      </c>
      <c r="L223" s="96" t="s">
        <v>181</v>
      </c>
      <c r="M223" s="97">
        <v>5.6500000000000002E-2</v>
      </c>
      <c r="N223" s="97">
        <v>2.5600000000028381E-2</v>
      </c>
      <c r="O223" s="93">
        <v>569840.57819999999</v>
      </c>
      <c r="P223" s="95">
        <v>116.21</v>
      </c>
      <c r="Q223" s="83"/>
      <c r="R223" s="93">
        <v>662.21176125200009</v>
      </c>
      <c r="S223" s="94">
        <v>6.1342239941094973E-3</v>
      </c>
      <c r="T223" s="94">
        <v>8.5346894536925821E-5</v>
      </c>
      <c r="U223" s="94">
        <f>R223/'סכום נכסי הקרן'!$C$42</f>
        <v>9.5357971536880461E-6</v>
      </c>
    </row>
    <row r="224" spans="2:21" s="140" customFormat="1">
      <c r="B224" s="86" t="s">
        <v>876</v>
      </c>
      <c r="C224" s="83" t="s">
        <v>877</v>
      </c>
      <c r="D224" s="96" t="s">
        <v>139</v>
      </c>
      <c r="E224" s="96" t="s">
        <v>371</v>
      </c>
      <c r="F224" s="83" t="s">
        <v>603</v>
      </c>
      <c r="G224" s="96" t="s">
        <v>429</v>
      </c>
      <c r="H224" s="83" t="s">
        <v>642</v>
      </c>
      <c r="I224" s="83" t="s">
        <v>375</v>
      </c>
      <c r="J224" s="83"/>
      <c r="K224" s="93">
        <v>3.2999999999980201</v>
      </c>
      <c r="L224" s="96" t="s">
        <v>181</v>
      </c>
      <c r="M224" s="97">
        <v>3.7000000000000005E-2</v>
      </c>
      <c r="N224" s="97">
        <v>1.7699999999986796E-2</v>
      </c>
      <c r="O224" s="93">
        <v>2819493.9759770008</v>
      </c>
      <c r="P224" s="95">
        <v>107.45</v>
      </c>
      <c r="Q224" s="83"/>
      <c r="R224" s="93">
        <v>3029.5462799000011</v>
      </c>
      <c r="S224" s="94">
        <v>1.2471331196792241E-2</v>
      </c>
      <c r="T224" s="94">
        <v>3.9045269500577055E-4</v>
      </c>
      <c r="U224" s="94">
        <f>R224/'סכום נכסי הקרן'!$C$42</f>
        <v>4.3625227583119108E-5</v>
      </c>
    </row>
    <row r="225" spans="2:21" s="140" customFormat="1">
      <c r="B225" s="86" t="s">
        <v>878</v>
      </c>
      <c r="C225" s="83" t="s">
        <v>879</v>
      </c>
      <c r="D225" s="96" t="s">
        <v>139</v>
      </c>
      <c r="E225" s="96" t="s">
        <v>371</v>
      </c>
      <c r="F225" s="83" t="s">
        <v>880</v>
      </c>
      <c r="G225" s="96" t="s">
        <v>429</v>
      </c>
      <c r="H225" s="83" t="s">
        <v>642</v>
      </c>
      <c r="I225" s="83" t="s">
        <v>179</v>
      </c>
      <c r="J225" s="83"/>
      <c r="K225" s="93">
        <v>1.8199999999999994</v>
      </c>
      <c r="L225" s="96" t="s">
        <v>181</v>
      </c>
      <c r="M225" s="97">
        <v>4.4500000000000005E-2</v>
      </c>
      <c r="N225" s="97">
        <v>4.4500000000000005E-2</v>
      </c>
      <c r="O225" s="93">
        <v>4.7</v>
      </c>
      <c r="P225" s="95">
        <v>101.19</v>
      </c>
      <c r="Q225" s="83"/>
      <c r="R225" s="93">
        <v>4.7700000000000008E-3</v>
      </c>
      <c r="S225" s="94">
        <v>4.1979800961455526E-9</v>
      </c>
      <c r="T225" s="94">
        <v>6.1476511104461545E-10</v>
      </c>
      <c r="U225" s="94">
        <f>R225/'סכום נכסי הקרן'!$C$42</f>
        <v>6.8687623936329797E-11</v>
      </c>
    </row>
    <row r="226" spans="2:21" s="140" customFormat="1">
      <c r="B226" s="86" t="s">
        <v>881</v>
      </c>
      <c r="C226" s="83" t="s">
        <v>882</v>
      </c>
      <c r="D226" s="96" t="s">
        <v>139</v>
      </c>
      <c r="E226" s="96" t="s">
        <v>371</v>
      </c>
      <c r="F226" s="83" t="s">
        <v>883</v>
      </c>
      <c r="G226" s="96" t="s">
        <v>425</v>
      </c>
      <c r="H226" s="83" t="s">
        <v>642</v>
      </c>
      <c r="I226" s="83" t="s">
        <v>375</v>
      </c>
      <c r="J226" s="83"/>
      <c r="K226" s="93">
        <v>2.8700000000007964</v>
      </c>
      <c r="L226" s="96" t="s">
        <v>181</v>
      </c>
      <c r="M226" s="97">
        <v>2.9500000000000002E-2</v>
      </c>
      <c r="N226" s="97">
        <v>1.8600000000003489E-2</v>
      </c>
      <c r="O226" s="93">
        <v>8725489.0125309974</v>
      </c>
      <c r="P226" s="95">
        <v>103.91</v>
      </c>
      <c r="Q226" s="83"/>
      <c r="R226" s="93">
        <v>9066.6556353939977</v>
      </c>
      <c r="S226" s="94">
        <v>4.066707724455737E-2</v>
      </c>
      <c r="T226" s="94">
        <v>1.1685248550306665E-3</v>
      </c>
      <c r="U226" s="94">
        <f>R226/'סכום נכסי הקרן'!$C$42</f>
        <v>1.3055912634049225E-4</v>
      </c>
    </row>
    <row r="227" spans="2:21" s="140" customFormat="1">
      <c r="B227" s="86" t="s">
        <v>884</v>
      </c>
      <c r="C227" s="83" t="s">
        <v>885</v>
      </c>
      <c r="D227" s="96" t="s">
        <v>139</v>
      </c>
      <c r="E227" s="96" t="s">
        <v>371</v>
      </c>
      <c r="F227" s="83" t="s">
        <v>532</v>
      </c>
      <c r="G227" s="96" t="s">
        <v>496</v>
      </c>
      <c r="H227" s="83" t="s">
        <v>642</v>
      </c>
      <c r="I227" s="83" t="s">
        <v>179</v>
      </c>
      <c r="J227" s="83"/>
      <c r="K227" s="93">
        <v>8.669999999999451</v>
      </c>
      <c r="L227" s="96" t="s">
        <v>181</v>
      </c>
      <c r="M227" s="97">
        <v>3.4300000000000004E-2</v>
      </c>
      <c r="N227" s="97">
        <v>3.3099999999996361E-2</v>
      </c>
      <c r="O227" s="93">
        <v>12995702.549279999</v>
      </c>
      <c r="P227" s="95">
        <v>102.1</v>
      </c>
      <c r="Q227" s="83"/>
      <c r="R227" s="93">
        <v>13268.612304292999</v>
      </c>
      <c r="S227" s="94">
        <v>5.1188366745233964E-2</v>
      </c>
      <c r="T227" s="94">
        <v>1.7100796470978271E-3</v>
      </c>
      <c r="U227" s="94">
        <f>R227/'סכום נכסי הקרן'!$C$42</f>
        <v>1.9106697109313116E-4</v>
      </c>
    </row>
    <row r="228" spans="2:21" s="140" customFormat="1">
      <c r="B228" s="86" t="s">
        <v>886</v>
      </c>
      <c r="C228" s="83" t="s">
        <v>887</v>
      </c>
      <c r="D228" s="96" t="s">
        <v>139</v>
      </c>
      <c r="E228" s="96" t="s">
        <v>371</v>
      </c>
      <c r="F228" s="83" t="s">
        <v>671</v>
      </c>
      <c r="G228" s="96" t="s">
        <v>429</v>
      </c>
      <c r="H228" s="83" t="s">
        <v>642</v>
      </c>
      <c r="I228" s="83" t="s">
        <v>179</v>
      </c>
      <c r="J228" s="83"/>
      <c r="K228" s="93">
        <v>3.3699999991697269</v>
      </c>
      <c r="L228" s="96" t="s">
        <v>181</v>
      </c>
      <c r="M228" s="97">
        <v>7.0499999999999993E-2</v>
      </c>
      <c r="N228" s="97">
        <v>2.5999999995580291E-2</v>
      </c>
      <c r="O228" s="93">
        <v>5396.7765019999988</v>
      </c>
      <c r="P228" s="95">
        <v>117.39</v>
      </c>
      <c r="Q228" s="83"/>
      <c r="R228" s="93">
        <v>6.3352764980000025</v>
      </c>
      <c r="S228" s="94">
        <v>1.1671188998884155E-5</v>
      </c>
      <c r="T228" s="94">
        <v>8.1650041085771778E-7</v>
      </c>
      <c r="U228" s="94">
        <f>R228/'סכום נכסי הקרן'!$C$42</f>
        <v>9.1227482102157747E-8</v>
      </c>
    </row>
    <row r="229" spans="2:21" s="140" customFormat="1">
      <c r="B229" s="86" t="s">
        <v>888</v>
      </c>
      <c r="C229" s="83" t="s">
        <v>889</v>
      </c>
      <c r="D229" s="96" t="s">
        <v>139</v>
      </c>
      <c r="E229" s="96" t="s">
        <v>371</v>
      </c>
      <c r="F229" s="83" t="s">
        <v>674</v>
      </c>
      <c r="G229" s="96" t="s">
        <v>464</v>
      </c>
      <c r="H229" s="83" t="s">
        <v>642</v>
      </c>
      <c r="I229" s="83" t="s">
        <v>375</v>
      </c>
      <c r="J229" s="83"/>
      <c r="K229" s="93">
        <v>3.2100000000005671</v>
      </c>
      <c r="L229" s="96" t="s">
        <v>181</v>
      </c>
      <c r="M229" s="97">
        <v>4.1399999999999999E-2</v>
      </c>
      <c r="N229" s="97">
        <v>3.4900000000004851E-2</v>
      </c>
      <c r="O229" s="93">
        <v>6531934.4484489989</v>
      </c>
      <c r="P229" s="95">
        <v>103.14</v>
      </c>
      <c r="Q229" s="83"/>
      <c r="R229" s="93">
        <v>6737.0371909770029</v>
      </c>
      <c r="S229" s="94">
        <v>9.026884808450172E-3</v>
      </c>
      <c r="T229" s="94">
        <v>8.6827996159804632E-4</v>
      </c>
      <c r="U229" s="94">
        <f>R229/'סכום נכסי הקרן'!$C$42</f>
        <v>9.7012804406477137E-5</v>
      </c>
    </row>
    <row r="230" spans="2:21" s="140" customFormat="1">
      <c r="B230" s="86" t="s">
        <v>890</v>
      </c>
      <c r="C230" s="83" t="s">
        <v>891</v>
      </c>
      <c r="D230" s="96" t="s">
        <v>139</v>
      </c>
      <c r="E230" s="96" t="s">
        <v>371</v>
      </c>
      <c r="F230" s="83" t="s">
        <v>674</v>
      </c>
      <c r="G230" s="96" t="s">
        <v>464</v>
      </c>
      <c r="H230" s="83" t="s">
        <v>642</v>
      </c>
      <c r="I230" s="83" t="s">
        <v>375</v>
      </c>
      <c r="J230" s="83"/>
      <c r="K230" s="93">
        <v>5.8799999999993968</v>
      </c>
      <c r="L230" s="96" t="s">
        <v>181</v>
      </c>
      <c r="M230" s="97">
        <v>2.5000000000000001E-2</v>
      </c>
      <c r="N230" s="97">
        <v>5.0499999999995632E-2</v>
      </c>
      <c r="O230" s="93">
        <v>16543784.095838999</v>
      </c>
      <c r="P230" s="95">
        <v>86.93</v>
      </c>
      <c r="Q230" s="83"/>
      <c r="R230" s="93">
        <v>14381.511147685998</v>
      </c>
      <c r="S230" s="94">
        <v>2.6947038695890619E-2</v>
      </c>
      <c r="T230" s="94">
        <v>1.8535118024521084E-3</v>
      </c>
      <c r="U230" s="94">
        <f>R230/'סכום נכסי הקרן'!$C$42</f>
        <v>2.0709262669777576E-4</v>
      </c>
    </row>
    <row r="231" spans="2:21" s="140" customFormat="1">
      <c r="B231" s="86" t="s">
        <v>892</v>
      </c>
      <c r="C231" s="83" t="s">
        <v>893</v>
      </c>
      <c r="D231" s="96" t="s">
        <v>139</v>
      </c>
      <c r="E231" s="96" t="s">
        <v>371</v>
      </c>
      <c r="F231" s="83" t="s">
        <v>674</v>
      </c>
      <c r="G231" s="96" t="s">
        <v>464</v>
      </c>
      <c r="H231" s="83" t="s">
        <v>642</v>
      </c>
      <c r="I231" s="83" t="s">
        <v>375</v>
      </c>
      <c r="J231" s="83"/>
      <c r="K231" s="93">
        <v>4.4799999999994551</v>
      </c>
      <c r="L231" s="96" t="s">
        <v>181</v>
      </c>
      <c r="M231" s="97">
        <v>3.5499999999999997E-2</v>
      </c>
      <c r="N231" s="97">
        <v>4.4899999999994999E-2</v>
      </c>
      <c r="O231" s="93">
        <v>7957756.1379050007</v>
      </c>
      <c r="P231" s="95">
        <v>96.96</v>
      </c>
      <c r="Q231" s="83"/>
      <c r="R231" s="93">
        <v>7715.8399971649997</v>
      </c>
      <c r="S231" s="94">
        <v>1.1198107799380554E-2</v>
      </c>
      <c r="T231" s="94">
        <v>9.9442960852403066E-4</v>
      </c>
      <c r="U231" s="94">
        <f>R231/'סכום נכסי הקרן'!$C$42</f>
        <v>1.1110748764741327E-4</v>
      </c>
    </row>
    <row r="232" spans="2:21" s="140" customFormat="1">
      <c r="B232" s="86" t="s">
        <v>894</v>
      </c>
      <c r="C232" s="83" t="s">
        <v>895</v>
      </c>
      <c r="D232" s="96" t="s">
        <v>139</v>
      </c>
      <c r="E232" s="96" t="s">
        <v>371</v>
      </c>
      <c r="F232" s="83" t="s">
        <v>896</v>
      </c>
      <c r="G232" s="96" t="s">
        <v>429</v>
      </c>
      <c r="H232" s="83" t="s">
        <v>642</v>
      </c>
      <c r="I232" s="83" t="s">
        <v>375</v>
      </c>
      <c r="J232" s="83"/>
      <c r="K232" s="93">
        <v>4.929999999999799</v>
      </c>
      <c r="L232" s="96" t="s">
        <v>181</v>
      </c>
      <c r="M232" s="97">
        <v>3.9E-2</v>
      </c>
      <c r="N232" s="97">
        <v>4.7799999999995207E-2</v>
      </c>
      <c r="O232" s="93">
        <v>12363007.922147999</v>
      </c>
      <c r="P232" s="95">
        <v>97.3</v>
      </c>
      <c r="Q232" s="83"/>
      <c r="R232" s="93">
        <v>12029.206708250998</v>
      </c>
      <c r="S232" s="94">
        <v>2.9373489325353414E-2</v>
      </c>
      <c r="T232" s="94">
        <v>1.5503431022592363E-3</v>
      </c>
      <c r="U232" s="94">
        <f>R232/'סכום נכסי הקרן'!$C$42</f>
        <v>1.7321962822405032E-4</v>
      </c>
    </row>
    <row r="233" spans="2:21" s="140" customFormat="1">
      <c r="B233" s="86" t="s">
        <v>897</v>
      </c>
      <c r="C233" s="83" t="s">
        <v>898</v>
      </c>
      <c r="D233" s="96" t="s">
        <v>139</v>
      </c>
      <c r="E233" s="96" t="s">
        <v>371</v>
      </c>
      <c r="F233" s="83" t="s">
        <v>899</v>
      </c>
      <c r="G233" s="96" t="s">
        <v>464</v>
      </c>
      <c r="H233" s="83" t="s">
        <v>642</v>
      </c>
      <c r="I233" s="83" t="s">
        <v>375</v>
      </c>
      <c r="J233" s="83"/>
      <c r="K233" s="93">
        <v>1.7299999999994273</v>
      </c>
      <c r="L233" s="96" t="s">
        <v>181</v>
      </c>
      <c r="M233" s="97">
        <v>1.47E-2</v>
      </c>
      <c r="N233" s="97">
        <v>1.3799999999997864E-2</v>
      </c>
      <c r="O233" s="93">
        <v>8047624.5452549998</v>
      </c>
      <c r="P233" s="95">
        <v>100.2</v>
      </c>
      <c r="Q233" s="83"/>
      <c r="R233" s="93">
        <v>8063.7197936940011</v>
      </c>
      <c r="S233" s="94">
        <v>2.455901134764402E-2</v>
      </c>
      <c r="T233" s="94">
        <v>1.0392649044869927E-3</v>
      </c>
      <c r="U233" s="94">
        <f>R233/'סכום נכסי הקרן'!$C$42</f>
        <v>1.1611692929081599E-4</v>
      </c>
    </row>
    <row r="234" spans="2:21" s="140" customFormat="1">
      <c r="B234" s="86" t="s">
        <v>900</v>
      </c>
      <c r="C234" s="83" t="s">
        <v>901</v>
      </c>
      <c r="D234" s="96" t="s">
        <v>139</v>
      </c>
      <c r="E234" s="96" t="s">
        <v>371</v>
      </c>
      <c r="F234" s="83" t="s">
        <v>899</v>
      </c>
      <c r="G234" s="96" t="s">
        <v>464</v>
      </c>
      <c r="H234" s="83" t="s">
        <v>642</v>
      </c>
      <c r="I234" s="83" t="s">
        <v>375</v>
      </c>
      <c r="J234" s="83"/>
      <c r="K234" s="93">
        <v>3.0999999999997727</v>
      </c>
      <c r="L234" s="96" t="s">
        <v>181</v>
      </c>
      <c r="M234" s="97">
        <v>2.1600000000000001E-2</v>
      </c>
      <c r="N234" s="97">
        <v>2.4399999999999658E-2</v>
      </c>
      <c r="O234" s="93">
        <v>7064826.0823610006</v>
      </c>
      <c r="P234" s="95">
        <v>99.75</v>
      </c>
      <c r="Q234" s="83"/>
      <c r="R234" s="93">
        <v>7047.1640150459998</v>
      </c>
      <c r="S234" s="94">
        <v>8.8973960557823164E-3</v>
      </c>
      <c r="T234" s="94">
        <v>9.0824959502292912E-4</v>
      </c>
      <c r="U234" s="94">
        <f>R234/'סכום נכסי הקרן'!$C$42</f>
        <v>1.0147860622287537E-4</v>
      </c>
    </row>
    <row r="235" spans="2:21" s="140" customFormat="1">
      <c r="B235" s="86" t="s">
        <v>902</v>
      </c>
      <c r="C235" s="83" t="s">
        <v>903</v>
      </c>
      <c r="D235" s="96" t="s">
        <v>139</v>
      </c>
      <c r="E235" s="96" t="s">
        <v>371</v>
      </c>
      <c r="F235" s="83" t="s">
        <v>848</v>
      </c>
      <c r="G235" s="96" t="s">
        <v>170</v>
      </c>
      <c r="H235" s="83" t="s">
        <v>642</v>
      </c>
      <c r="I235" s="83" t="s">
        <v>179</v>
      </c>
      <c r="J235" s="83"/>
      <c r="K235" s="93">
        <v>2.5800000000001027</v>
      </c>
      <c r="L235" s="96" t="s">
        <v>181</v>
      </c>
      <c r="M235" s="97">
        <v>2.4E-2</v>
      </c>
      <c r="N235" s="97">
        <v>1.7900000000003254E-2</v>
      </c>
      <c r="O235" s="93">
        <v>5376314.9059529994</v>
      </c>
      <c r="P235" s="95">
        <v>101.81</v>
      </c>
      <c r="Q235" s="83"/>
      <c r="R235" s="93">
        <v>5473.626205818</v>
      </c>
      <c r="S235" s="94">
        <v>1.4556566185961337E-2</v>
      </c>
      <c r="T235" s="94">
        <v>7.0544956441015081E-4</v>
      </c>
      <c r="U235" s="94">
        <f>R235/'סכום נכסי הקרן'!$C$42</f>
        <v>7.8819785826680588E-5</v>
      </c>
    </row>
    <row r="236" spans="2:21" s="140" customFormat="1">
      <c r="B236" s="86" t="s">
        <v>904</v>
      </c>
      <c r="C236" s="83" t="s">
        <v>905</v>
      </c>
      <c r="D236" s="96" t="s">
        <v>139</v>
      </c>
      <c r="E236" s="96" t="s">
        <v>371</v>
      </c>
      <c r="F236" s="83" t="s">
        <v>906</v>
      </c>
      <c r="G236" s="96" t="s">
        <v>429</v>
      </c>
      <c r="H236" s="83" t="s">
        <v>642</v>
      </c>
      <c r="I236" s="83" t="s">
        <v>375</v>
      </c>
      <c r="J236" s="83"/>
      <c r="K236" s="93">
        <v>1.3900000000000454</v>
      </c>
      <c r="L236" s="96" t="s">
        <v>181</v>
      </c>
      <c r="M236" s="97">
        <v>5.0999999999999997E-2</v>
      </c>
      <c r="N236" s="97">
        <v>2.5100000000001187E-2</v>
      </c>
      <c r="O236" s="93">
        <v>23670219.691089999</v>
      </c>
      <c r="P236" s="95">
        <v>103.6</v>
      </c>
      <c r="Q236" s="83"/>
      <c r="R236" s="93">
        <v>24522.346810109997</v>
      </c>
      <c r="S236" s="94">
        <v>3.1051055609458218E-2</v>
      </c>
      <c r="T236" s="94">
        <v>3.1604786708158998E-3</v>
      </c>
      <c r="U236" s="94">
        <f>R236/'סכום נכסי הקרן'!$C$42</f>
        <v>3.5311986073985151E-4</v>
      </c>
    </row>
    <row r="237" spans="2:21" s="140" customFormat="1">
      <c r="B237" s="86" t="s">
        <v>907</v>
      </c>
      <c r="C237" s="83" t="s">
        <v>908</v>
      </c>
      <c r="D237" s="96" t="s">
        <v>139</v>
      </c>
      <c r="E237" s="96" t="s">
        <v>371</v>
      </c>
      <c r="F237" s="83" t="s">
        <v>909</v>
      </c>
      <c r="G237" s="96" t="s">
        <v>429</v>
      </c>
      <c r="H237" s="83" t="s">
        <v>642</v>
      </c>
      <c r="I237" s="83" t="s">
        <v>375</v>
      </c>
      <c r="J237" s="83"/>
      <c r="K237" s="93">
        <v>5.2100000001740057</v>
      </c>
      <c r="L237" s="96" t="s">
        <v>181</v>
      </c>
      <c r="M237" s="97">
        <v>2.6200000000000001E-2</v>
      </c>
      <c r="N237" s="97">
        <v>2.8700000000775439E-2</v>
      </c>
      <c r="O237" s="93">
        <v>37742.229911000002</v>
      </c>
      <c r="P237" s="95">
        <v>99.43</v>
      </c>
      <c r="Q237" s="83"/>
      <c r="R237" s="93">
        <v>37.527098207000002</v>
      </c>
      <c r="S237" s="94">
        <v>1.4912101206252125E-4</v>
      </c>
      <c r="T237" s="94">
        <v>4.8365515086810359E-6</v>
      </c>
      <c r="U237" s="94">
        <f>R237/'סכום נכסי הקרן'!$C$42</f>
        <v>5.403872555690004E-7</v>
      </c>
    </row>
    <row r="238" spans="2:21" s="140" customFormat="1">
      <c r="B238" s="86" t="s">
        <v>910</v>
      </c>
      <c r="C238" s="83" t="s">
        <v>911</v>
      </c>
      <c r="D238" s="96" t="s">
        <v>139</v>
      </c>
      <c r="E238" s="96" t="s">
        <v>371</v>
      </c>
      <c r="F238" s="83" t="s">
        <v>909</v>
      </c>
      <c r="G238" s="96" t="s">
        <v>429</v>
      </c>
      <c r="H238" s="83" t="s">
        <v>642</v>
      </c>
      <c r="I238" s="83" t="s">
        <v>375</v>
      </c>
      <c r="J238" s="83"/>
      <c r="K238" s="93">
        <v>3.3300000000004544</v>
      </c>
      <c r="L238" s="96" t="s">
        <v>181</v>
      </c>
      <c r="M238" s="97">
        <v>3.3500000000000002E-2</v>
      </c>
      <c r="N238" s="97">
        <v>1.8800000000002016E-2</v>
      </c>
      <c r="O238" s="93">
        <v>6515114.3037039982</v>
      </c>
      <c r="P238" s="95">
        <v>104.92</v>
      </c>
      <c r="Q238" s="93">
        <v>109.12816413800003</v>
      </c>
      <c r="R238" s="93">
        <v>6944.7860916449981</v>
      </c>
      <c r="S238" s="94">
        <v>1.3544361743709826E-2</v>
      </c>
      <c r="T238" s="94">
        <v>8.9505496704638107E-4</v>
      </c>
      <c r="U238" s="94">
        <f>R238/'סכום נכסי הקרן'!$C$42</f>
        <v>1.0000437219730925E-4</v>
      </c>
    </row>
    <row r="239" spans="2:21" s="140" customFormat="1">
      <c r="B239" s="86" t="s">
        <v>912</v>
      </c>
      <c r="C239" s="83" t="s">
        <v>913</v>
      </c>
      <c r="D239" s="96" t="s">
        <v>139</v>
      </c>
      <c r="E239" s="96" t="s">
        <v>371</v>
      </c>
      <c r="F239" s="83" t="s">
        <v>641</v>
      </c>
      <c r="G239" s="96" t="s">
        <v>379</v>
      </c>
      <c r="H239" s="83" t="s">
        <v>686</v>
      </c>
      <c r="I239" s="83" t="s">
        <v>179</v>
      </c>
      <c r="J239" s="83"/>
      <c r="K239" s="93">
        <v>1.4199999999979722</v>
      </c>
      <c r="L239" s="96" t="s">
        <v>181</v>
      </c>
      <c r="M239" s="97">
        <v>2.81E-2</v>
      </c>
      <c r="N239" s="97">
        <v>1.2099999999980116E-2</v>
      </c>
      <c r="O239" s="93">
        <v>1001606.7832760001</v>
      </c>
      <c r="P239" s="95">
        <v>102.42</v>
      </c>
      <c r="Q239" s="83"/>
      <c r="R239" s="93">
        <v>1025.845634624</v>
      </c>
      <c r="S239" s="94">
        <v>1.0376334154607991E-2</v>
      </c>
      <c r="T239" s="94">
        <v>1.3221260073045227E-4</v>
      </c>
      <c r="U239" s="94">
        <f>R239/'סכום נכסי הקרן'!$C$42</f>
        <v>1.4772096261588863E-5</v>
      </c>
    </row>
    <row r="240" spans="2:21" s="140" customFormat="1">
      <c r="B240" s="86" t="s">
        <v>914</v>
      </c>
      <c r="C240" s="83" t="s">
        <v>915</v>
      </c>
      <c r="D240" s="96" t="s">
        <v>139</v>
      </c>
      <c r="E240" s="96" t="s">
        <v>371</v>
      </c>
      <c r="F240" s="83" t="s">
        <v>689</v>
      </c>
      <c r="G240" s="96" t="s">
        <v>429</v>
      </c>
      <c r="H240" s="83" t="s">
        <v>686</v>
      </c>
      <c r="I240" s="83" t="s">
        <v>179</v>
      </c>
      <c r="J240" s="83"/>
      <c r="K240" s="93">
        <v>1.66</v>
      </c>
      <c r="L240" s="96" t="s">
        <v>181</v>
      </c>
      <c r="M240" s="97">
        <v>0.05</v>
      </c>
      <c r="N240" s="97">
        <v>2.3399999999999997E-2</v>
      </c>
      <c r="O240" s="93">
        <v>1.85</v>
      </c>
      <c r="P240" s="95">
        <v>105.72</v>
      </c>
      <c r="Q240" s="83"/>
      <c r="R240" s="93">
        <v>1.97E-3</v>
      </c>
      <c r="S240" s="94">
        <v>1.5102040816326532E-8</v>
      </c>
      <c r="T240" s="94">
        <v>2.5389670204567975E-10</v>
      </c>
      <c r="U240" s="94">
        <f>R240/'סכום נכסי הקרן'!$C$42</f>
        <v>2.8367844686492591E-11</v>
      </c>
    </row>
    <row r="241" spans="2:21" s="140" customFormat="1">
      <c r="B241" s="86" t="s">
        <v>916</v>
      </c>
      <c r="C241" s="83" t="s">
        <v>917</v>
      </c>
      <c r="D241" s="96" t="s">
        <v>139</v>
      </c>
      <c r="E241" s="96" t="s">
        <v>371</v>
      </c>
      <c r="F241" s="83" t="s">
        <v>689</v>
      </c>
      <c r="G241" s="96" t="s">
        <v>429</v>
      </c>
      <c r="H241" s="83" t="s">
        <v>686</v>
      </c>
      <c r="I241" s="83" t="s">
        <v>179</v>
      </c>
      <c r="J241" s="83"/>
      <c r="K241" s="93">
        <v>2.100000000700565</v>
      </c>
      <c r="L241" s="96" t="s">
        <v>181</v>
      </c>
      <c r="M241" s="97">
        <v>4.6500000000000007E-2</v>
      </c>
      <c r="N241" s="97">
        <v>2.3500000011384182E-2</v>
      </c>
      <c r="O241" s="93">
        <v>2153.5795040000003</v>
      </c>
      <c r="P241" s="95">
        <v>106.05</v>
      </c>
      <c r="Q241" s="83"/>
      <c r="R241" s="93">
        <v>2.2838703839999996</v>
      </c>
      <c r="S241" s="94">
        <v>1.3377029046001723E-5</v>
      </c>
      <c r="T241" s="94">
        <v>2.9434881136923862E-7</v>
      </c>
      <c r="U241" s="94">
        <f>R241/'סכום נכסי הקרן'!$C$42</f>
        <v>3.2887553470757456E-8</v>
      </c>
    </row>
    <row r="242" spans="2:21" s="140" customFormat="1">
      <c r="B242" s="86" t="s">
        <v>918</v>
      </c>
      <c r="C242" s="83" t="s">
        <v>919</v>
      </c>
      <c r="D242" s="96" t="s">
        <v>139</v>
      </c>
      <c r="E242" s="96" t="s">
        <v>371</v>
      </c>
      <c r="F242" s="83" t="s">
        <v>920</v>
      </c>
      <c r="G242" s="96" t="s">
        <v>496</v>
      </c>
      <c r="H242" s="83" t="s">
        <v>686</v>
      </c>
      <c r="I242" s="83" t="s">
        <v>179</v>
      </c>
      <c r="J242" s="83"/>
      <c r="K242" s="93">
        <v>5.9699999999989339</v>
      </c>
      <c r="L242" s="96" t="s">
        <v>181</v>
      </c>
      <c r="M242" s="97">
        <v>3.27E-2</v>
      </c>
      <c r="N242" s="97">
        <v>2.6999999999997016E-2</v>
      </c>
      <c r="O242" s="93">
        <v>5442793.2380459998</v>
      </c>
      <c r="P242" s="95">
        <v>104.62</v>
      </c>
      <c r="Q242" s="83"/>
      <c r="R242" s="93">
        <v>5694.2504496310003</v>
      </c>
      <c r="S242" s="94">
        <v>2.4407144565228699E-2</v>
      </c>
      <c r="T242" s="94">
        <v>7.3388396435707613E-4</v>
      </c>
      <c r="U242" s="94">
        <f>R242/'סכום נכסי הקרן'!$C$42</f>
        <v>8.1996757543717174E-5</v>
      </c>
    </row>
    <row r="243" spans="2:21" s="140" customFormat="1">
      <c r="B243" s="86" t="s">
        <v>921</v>
      </c>
      <c r="C243" s="83" t="s">
        <v>922</v>
      </c>
      <c r="D243" s="96" t="s">
        <v>139</v>
      </c>
      <c r="E243" s="96" t="s">
        <v>371</v>
      </c>
      <c r="F243" s="83" t="s">
        <v>923</v>
      </c>
      <c r="G243" s="96" t="s">
        <v>924</v>
      </c>
      <c r="H243" s="83" t="s">
        <v>716</v>
      </c>
      <c r="I243" s="83" t="s">
        <v>179</v>
      </c>
      <c r="J243" s="83"/>
      <c r="K243" s="93">
        <v>5.6499999999998298</v>
      </c>
      <c r="L243" s="96" t="s">
        <v>181</v>
      </c>
      <c r="M243" s="97">
        <v>4.4500000000000005E-2</v>
      </c>
      <c r="N243" s="97">
        <v>3.2599999999998415E-2</v>
      </c>
      <c r="O243" s="93">
        <v>12167611.939003998</v>
      </c>
      <c r="P243" s="95">
        <v>108.06</v>
      </c>
      <c r="Q243" s="83"/>
      <c r="R243" s="93">
        <v>13148.321596384996</v>
      </c>
      <c r="S243" s="94">
        <v>4.0885792805793006E-2</v>
      </c>
      <c r="T243" s="94">
        <v>1.6945763912477854E-3</v>
      </c>
      <c r="U243" s="94">
        <f>R243/'סכום נכסי הקרן'!$C$42</f>
        <v>1.8933479438289642E-4</v>
      </c>
    </row>
    <row r="244" spans="2:21" s="140" customFormat="1">
      <c r="B244" s="86" t="s">
        <v>925</v>
      </c>
      <c r="C244" s="83" t="s">
        <v>926</v>
      </c>
      <c r="D244" s="96" t="s">
        <v>139</v>
      </c>
      <c r="E244" s="96" t="s">
        <v>371</v>
      </c>
      <c r="F244" s="83" t="s">
        <v>927</v>
      </c>
      <c r="G244" s="96" t="s">
        <v>429</v>
      </c>
      <c r="H244" s="83" t="s">
        <v>716</v>
      </c>
      <c r="I244" s="83" t="s">
        <v>179</v>
      </c>
      <c r="J244" s="83"/>
      <c r="K244" s="93">
        <v>4.1499999999997694</v>
      </c>
      <c r="L244" s="96" t="s">
        <v>181</v>
      </c>
      <c r="M244" s="97">
        <v>4.2000000000000003E-2</v>
      </c>
      <c r="N244" s="97">
        <v>8.5299999999993811E-2</v>
      </c>
      <c r="O244" s="93">
        <v>10455760.005979</v>
      </c>
      <c r="P244" s="95">
        <v>84.76</v>
      </c>
      <c r="Q244" s="83"/>
      <c r="R244" s="93">
        <v>8862.3021804669988</v>
      </c>
      <c r="S244" s="94">
        <v>1.7353360869279605E-2</v>
      </c>
      <c r="T244" s="94">
        <v>1.1421874599760443E-3</v>
      </c>
      <c r="U244" s="94">
        <f>R244/'סכום נכסי הקרן'!$C$42</f>
        <v>1.2761645270063576E-4</v>
      </c>
    </row>
    <row r="245" spans="2:21" s="140" customFormat="1">
      <c r="B245" s="86" t="s">
        <v>928</v>
      </c>
      <c r="C245" s="83" t="s">
        <v>929</v>
      </c>
      <c r="D245" s="96" t="s">
        <v>139</v>
      </c>
      <c r="E245" s="96" t="s">
        <v>371</v>
      </c>
      <c r="F245" s="83" t="s">
        <v>927</v>
      </c>
      <c r="G245" s="96" t="s">
        <v>429</v>
      </c>
      <c r="H245" s="83" t="s">
        <v>716</v>
      </c>
      <c r="I245" s="83" t="s">
        <v>179</v>
      </c>
      <c r="J245" s="83"/>
      <c r="K245" s="93">
        <v>4.7499999999997478</v>
      </c>
      <c r="L245" s="96" t="s">
        <v>181</v>
      </c>
      <c r="M245" s="97">
        <v>3.2500000000000001E-2</v>
      </c>
      <c r="N245" s="97">
        <v>5.1399999999997198E-2</v>
      </c>
      <c r="O245" s="93">
        <v>17240401.328513999</v>
      </c>
      <c r="P245" s="95">
        <v>92.31</v>
      </c>
      <c r="Q245" s="83"/>
      <c r="R245" s="93">
        <v>15914.613894696004</v>
      </c>
      <c r="S245" s="94">
        <v>2.2979878849958477E-2</v>
      </c>
      <c r="T245" s="94">
        <v>2.0511004985754649E-3</v>
      </c>
      <c r="U245" s="94">
        <f>R245/'סכום נכסי הקרן'!$C$42</f>
        <v>2.2916918538590518E-4</v>
      </c>
    </row>
    <row r="246" spans="2:21" s="140" customFormat="1">
      <c r="B246" s="86" t="s">
        <v>930</v>
      </c>
      <c r="C246" s="83" t="s">
        <v>931</v>
      </c>
      <c r="D246" s="96" t="s">
        <v>139</v>
      </c>
      <c r="E246" s="96" t="s">
        <v>371</v>
      </c>
      <c r="F246" s="83" t="s">
        <v>721</v>
      </c>
      <c r="G246" s="96" t="s">
        <v>425</v>
      </c>
      <c r="H246" s="83" t="s">
        <v>716</v>
      </c>
      <c r="I246" s="83" t="s">
        <v>179</v>
      </c>
      <c r="J246" s="83"/>
      <c r="K246" s="93">
        <v>1.3400000000003327</v>
      </c>
      <c r="L246" s="96" t="s">
        <v>181</v>
      </c>
      <c r="M246" s="97">
        <v>3.3000000000000002E-2</v>
      </c>
      <c r="N246" s="97">
        <v>2.6300000000001829E-2</v>
      </c>
      <c r="O246" s="93">
        <v>3679597.681202</v>
      </c>
      <c r="P246" s="95">
        <v>101.34</v>
      </c>
      <c r="Q246" s="83"/>
      <c r="R246" s="93">
        <v>3728.9041671639998</v>
      </c>
      <c r="S246" s="94">
        <v>8.8078545363427293E-3</v>
      </c>
      <c r="T246" s="94">
        <v>4.8058704075499062E-4</v>
      </c>
      <c r="U246" s="94">
        <f>R246/'סכום נכסי הקרן'!$C$42</f>
        <v>5.3695926022803733E-5</v>
      </c>
    </row>
    <row r="247" spans="2:21" s="140" customFormat="1">
      <c r="B247" s="86" t="s">
        <v>932</v>
      </c>
      <c r="C247" s="83" t="s">
        <v>933</v>
      </c>
      <c r="D247" s="96" t="s">
        <v>139</v>
      </c>
      <c r="E247" s="96" t="s">
        <v>371</v>
      </c>
      <c r="F247" s="83" t="s">
        <v>727</v>
      </c>
      <c r="G247" s="96" t="s">
        <v>549</v>
      </c>
      <c r="H247" s="83" t="s">
        <v>716</v>
      </c>
      <c r="I247" s="83" t="s">
        <v>375</v>
      </c>
      <c r="J247" s="83"/>
      <c r="K247" s="93">
        <v>1.680000000000019</v>
      </c>
      <c r="L247" s="96" t="s">
        <v>181</v>
      </c>
      <c r="M247" s="97">
        <v>0.06</v>
      </c>
      <c r="N247" s="97">
        <v>1.6299999999999953E-2</v>
      </c>
      <c r="O247" s="93">
        <v>9724038.8124100007</v>
      </c>
      <c r="P247" s="95">
        <v>109</v>
      </c>
      <c r="Q247" s="83"/>
      <c r="R247" s="93">
        <v>10599.201983734998</v>
      </c>
      <c r="S247" s="94">
        <v>2.3698465699629825E-2</v>
      </c>
      <c r="T247" s="94">
        <v>1.3660418416174326E-3</v>
      </c>
      <c r="U247" s="94">
        <f>R247/'סכום נכסי הקרן'!$C$42</f>
        <v>1.5262767293165413E-4</v>
      </c>
    </row>
    <row r="248" spans="2:21" s="140" customFormat="1">
      <c r="B248" s="86" t="s">
        <v>934</v>
      </c>
      <c r="C248" s="83" t="s">
        <v>935</v>
      </c>
      <c r="D248" s="96" t="s">
        <v>139</v>
      </c>
      <c r="E248" s="96" t="s">
        <v>371</v>
      </c>
      <c r="F248" s="83" t="s">
        <v>727</v>
      </c>
      <c r="G248" s="96" t="s">
        <v>549</v>
      </c>
      <c r="H248" s="83" t="s">
        <v>716</v>
      </c>
      <c r="I248" s="83" t="s">
        <v>375</v>
      </c>
      <c r="J248" s="83"/>
      <c r="K248" s="93">
        <v>3.2399999999818858</v>
      </c>
      <c r="L248" s="96" t="s">
        <v>181</v>
      </c>
      <c r="M248" s="97">
        <v>5.9000000000000004E-2</v>
      </c>
      <c r="N248" s="97">
        <v>2.4399999999818851E-2</v>
      </c>
      <c r="O248" s="93">
        <v>156147.29313399998</v>
      </c>
      <c r="P248" s="95">
        <v>113.13</v>
      </c>
      <c r="Q248" s="83"/>
      <c r="R248" s="93">
        <v>176.64943323000003</v>
      </c>
      <c r="S248" s="94">
        <v>1.7557482285806807E-4</v>
      </c>
      <c r="T248" s="94">
        <v>2.2766857114383508E-5</v>
      </c>
      <c r="U248" s="94">
        <f>R248/'סכום נכסי הקרן'!$C$42</f>
        <v>2.5437379115865909E-6</v>
      </c>
    </row>
    <row r="249" spans="2:21" s="140" customFormat="1">
      <c r="B249" s="86" t="s">
        <v>936</v>
      </c>
      <c r="C249" s="83" t="s">
        <v>937</v>
      </c>
      <c r="D249" s="96" t="s">
        <v>139</v>
      </c>
      <c r="E249" s="96" t="s">
        <v>371</v>
      </c>
      <c r="F249" s="83" t="s">
        <v>730</v>
      </c>
      <c r="G249" s="96" t="s">
        <v>429</v>
      </c>
      <c r="H249" s="83" t="s">
        <v>716</v>
      </c>
      <c r="I249" s="83" t="s">
        <v>375</v>
      </c>
      <c r="J249" s="83"/>
      <c r="K249" s="93">
        <v>3.6699998888972241</v>
      </c>
      <c r="L249" s="96" t="s">
        <v>181</v>
      </c>
      <c r="M249" s="97">
        <v>6.9000000000000006E-2</v>
      </c>
      <c r="N249" s="97">
        <v>0.10419999571014051</v>
      </c>
      <c r="O249" s="93">
        <v>52.565189000000004</v>
      </c>
      <c r="P249" s="95">
        <v>91.29</v>
      </c>
      <c r="Q249" s="83"/>
      <c r="R249" s="93">
        <v>4.7973599000000006E-2</v>
      </c>
      <c r="S249" s="94">
        <v>7.9456299570258837E-8</v>
      </c>
      <c r="T249" s="94">
        <v>6.1829129803867613E-9</v>
      </c>
      <c r="U249" s="94">
        <f>R249/'סכום נכסי הקרן'!$C$42</f>
        <v>6.9081604339293227E-10</v>
      </c>
    </row>
    <row r="250" spans="2:21" s="140" customFormat="1">
      <c r="B250" s="86" t="s">
        <v>938</v>
      </c>
      <c r="C250" s="83" t="s">
        <v>939</v>
      </c>
      <c r="D250" s="96" t="s">
        <v>139</v>
      </c>
      <c r="E250" s="96" t="s">
        <v>371</v>
      </c>
      <c r="F250" s="83" t="s">
        <v>940</v>
      </c>
      <c r="G250" s="96" t="s">
        <v>429</v>
      </c>
      <c r="H250" s="83" t="s">
        <v>716</v>
      </c>
      <c r="I250" s="83" t="s">
        <v>179</v>
      </c>
      <c r="J250" s="83"/>
      <c r="K250" s="93">
        <v>3.5700000000004639</v>
      </c>
      <c r="L250" s="96" t="s">
        <v>181</v>
      </c>
      <c r="M250" s="97">
        <v>4.5999999999999999E-2</v>
      </c>
      <c r="N250" s="97">
        <v>8.079999999999736E-2</v>
      </c>
      <c r="O250" s="93">
        <v>6240944.2322839983</v>
      </c>
      <c r="P250" s="95">
        <v>89.05</v>
      </c>
      <c r="Q250" s="83"/>
      <c r="R250" s="93">
        <v>5557.5608379060004</v>
      </c>
      <c r="S250" s="94">
        <v>2.4667763763968373E-2</v>
      </c>
      <c r="T250" s="94">
        <v>7.1626719196068935E-4</v>
      </c>
      <c r="U250" s="94">
        <f>R250/'סכום נכסי הקרן'!$C$42</f>
        <v>8.0028437911396476E-5</v>
      </c>
    </row>
    <row r="251" spans="2:21" s="140" customFormat="1">
      <c r="B251" s="86" t="s">
        <v>941</v>
      </c>
      <c r="C251" s="83" t="s">
        <v>942</v>
      </c>
      <c r="D251" s="96" t="s">
        <v>139</v>
      </c>
      <c r="E251" s="96" t="s">
        <v>371</v>
      </c>
      <c r="F251" s="83" t="s">
        <v>943</v>
      </c>
      <c r="G251" s="96" t="s">
        <v>425</v>
      </c>
      <c r="H251" s="83" t="s">
        <v>740</v>
      </c>
      <c r="I251" s="83" t="s">
        <v>375</v>
      </c>
      <c r="J251" s="83"/>
      <c r="K251" s="93">
        <v>0.9799999999991752</v>
      </c>
      <c r="L251" s="96" t="s">
        <v>181</v>
      </c>
      <c r="M251" s="97">
        <v>4.7E-2</v>
      </c>
      <c r="N251" s="97">
        <v>1.5199999999990579E-2</v>
      </c>
      <c r="O251" s="93">
        <v>1621133.1293590001</v>
      </c>
      <c r="P251" s="95">
        <v>104.71</v>
      </c>
      <c r="Q251" s="83"/>
      <c r="R251" s="93">
        <v>1697.4884448799999</v>
      </c>
      <c r="S251" s="94">
        <v>2.4530510503810166E-2</v>
      </c>
      <c r="T251" s="94">
        <v>2.1877498371354395E-4</v>
      </c>
      <c r="U251" s="94">
        <f>R251/'סכום נכסי הקרן'!$C$42</f>
        <v>2.4443699777396792E-5</v>
      </c>
    </row>
    <row r="252" spans="2:21" s="140" customFormat="1">
      <c r="B252" s="82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93"/>
      <c r="P252" s="95"/>
      <c r="Q252" s="83"/>
      <c r="R252" s="83"/>
      <c r="S252" s="83"/>
      <c r="T252" s="94"/>
      <c r="U252" s="83"/>
    </row>
    <row r="253" spans="2:21" s="140" customFormat="1">
      <c r="B253" s="101" t="s">
        <v>54</v>
      </c>
      <c r="C253" s="81"/>
      <c r="D253" s="81"/>
      <c r="E253" s="81"/>
      <c r="F253" s="81"/>
      <c r="G253" s="81"/>
      <c r="H253" s="81"/>
      <c r="I253" s="81"/>
      <c r="J253" s="81"/>
      <c r="K253" s="90">
        <v>4.5151073325455906</v>
      </c>
      <c r="L253" s="81"/>
      <c r="M253" s="81"/>
      <c r="N253" s="103">
        <v>5.0214697996119044E-2</v>
      </c>
      <c r="O253" s="90"/>
      <c r="P253" s="92"/>
      <c r="Q253" s="81"/>
      <c r="R253" s="90">
        <v>144305.08251157796</v>
      </c>
      <c r="S253" s="81"/>
      <c r="T253" s="91">
        <v>1.8598266263004738E-2</v>
      </c>
      <c r="U253" s="91">
        <f>R253/'סכום נכסי הקרן'!$C$42</f>
        <v>2.0779818112487015E-3</v>
      </c>
    </row>
    <row r="254" spans="2:21" s="140" customFormat="1">
      <c r="B254" s="86" t="s">
        <v>944</v>
      </c>
      <c r="C254" s="83" t="s">
        <v>945</v>
      </c>
      <c r="D254" s="96" t="s">
        <v>139</v>
      </c>
      <c r="E254" s="96" t="s">
        <v>371</v>
      </c>
      <c r="F254" s="83" t="s">
        <v>946</v>
      </c>
      <c r="G254" s="96" t="s">
        <v>924</v>
      </c>
      <c r="H254" s="83" t="s">
        <v>447</v>
      </c>
      <c r="I254" s="83" t="s">
        <v>375</v>
      </c>
      <c r="J254" s="83"/>
      <c r="K254" s="93">
        <v>3.2899999999999907</v>
      </c>
      <c r="L254" s="96" t="s">
        <v>181</v>
      </c>
      <c r="M254" s="97">
        <v>3.49E-2</v>
      </c>
      <c r="N254" s="97">
        <v>3.8899999999999789E-2</v>
      </c>
      <c r="O254" s="93">
        <v>55625921.154940993</v>
      </c>
      <c r="P254" s="95">
        <v>101.13</v>
      </c>
      <c r="Q254" s="83"/>
      <c r="R254" s="93">
        <v>56254.495509670996</v>
      </c>
      <c r="S254" s="94">
        <v>2.6153276857992014E-2</v>
      </c>
      <c r="T254" s="94">
        <v>7.2501679620045507E-3</v>
      </c>
      <c r="U254" s="94">
        <f>R254/'סכום נכסי הקרן'!$C$42</f>
        <v>8.1006030027174706E-4</v>
      </c>
    </row>
    <row r="255" spans="2:21" s="140" customFormat="1">
      <c r="B255" s="86" t="s">
        <v>947</v>
      </c>
      <c r="C255" s="83" t="s">
        <v>948</v>
      </c>
      <c r="D255" s="96" t="s">
        <v>139</v>
      </c>
      <c r="E255" s="96" t="s">
        <v>371</v>
      </c>
      <c r="F255" s="83" t="s">
        <v>949</v>
      </c>
      <c r="G255" s="96" t="s">
        <v>924</v>
      </c>
      <c r="H255" s="83" t="s">
        <v>642</v>
      </c>
      <c r="I255" s="83" t="s">
        <v>179</v>
      </c>
      <c r="J255" s="83"/>
      <c r="K255" s="93">
        <v>5.3799999999998436</v>
      </c>
      <c r="L255" s="96" t="s">
        <v>181</v>
      </c>
      <c r="M255" s="97">
        <v>4.6900000000000004E-2</v>
      </c>
      <c r="N255" s="97">
        <v>5.7499999999998552E-2</v>
      </c>
      <c r="O255" s="93">
        <v>24696007.794628002</v>
      </c>
      <c r="P255" s="95">
        <v>98.34</v>
      </c>
      <c r="Q255" s="83"/>
      <c r="R255" s="93">
        <v>24286.053898409999</v>
      </c>
      <c r="S255" s="94">
        <v>1.1462248330118359E-2</v>
      </c>
      <c r="T255" s="94">
        <v>3.1300248682791481E-3</v>
      </c>
      <c r="U255" s="94">
        <f>R255/'סכום נכסי הקרן'!$C$42</f>
        <v>3.4971726144054964E-4</v>
      </c>
    </row>
    <row r="256" spans="2:21" s="140" customFormat="1">
      <c r="B256" s="86" t="s">
        <v>950</v>
      </c>
      <c r="C256" s="83" t="s">
        <v>951</v>
      </c>
      <c r="D256" s="96" t="s">
        <v>139</v>
      </c>
      <c r="E256" s="96" t="s">
        <v>371</v>
      </c>
      <c r="F256" s="83" t="s">
        <v>949</v>
      </c>
      <c r="G256" s="96" t="s">
        <v>924</v>
      </c>
      <c r="H256" s="83" t="s">
        <v>642</v>
      </c>
      <c r="I256" s="83" t="s">
        <v>179</v>
      </c>
      <c r="J256" s="83"/>
      <c r="K256" s="93">
        <v>5.5399999999998881</v>
      </c>
      <c r="L256" s="96" t="s">
        <v>181</v>
      </c>
      <c r="M256" s="97">
        <v>4.6900000000000004E-2</v>
      </c>
      <c r="N256" s="97">
        <v>5.8499999999998969E-2</v>
      </c>
      <c r="O256" s="93">
        <v>57700033.788654998</v>
      </c>
      <c r="P256" s="95">
        <v>99.48</v>
      </c>
      <c r="Q256" s="83"/>
      <c r="R256" s="93">
        <v>57399.993898387998</v>
      </c>
      <c r="S256" s="94">
        <v>3.2330531052662918E-2</v>
      </c>
      <c r="T256" s="94">
        <v>7.3978015980928182E-3</v>
      </c>
      <c r="U256" s="94">
        <f>R256/'סכום נכסי הקרן'!$C$42</f>
        <v>8.2655538675893052E-4</v>
      </c>
    </row>
    <row r="257" spans="2:21" s="140" customFormat="1">
      <c r="B257" s="86" t="s">
        <v>952</v>
      </c>
      <c r="C257" s="83" t="s">
        <v>953</v>
      </c>
      <c r="D257" s="96" t="s">
        <v>139</v>
      </c>
      <c r="E257" s="96" t="s">
        <v>371</v>
      </c>
      <c r="F257" s="83" t="s">
        <v>727</v>
      </c>
      <c r="G257" s="96" t="s">
        <v>549</v>
      </c>
      <c r="H257" s="83" t="s">
        <v>716</v>
      </c>
      <c r="I257" s="83" t="s">
        <v>375</v>
      </c>
      <c r="J257" s="83"/>
      <c r="K257" s="93">
        <v>2.7999999999991845</v>
      </c>
      <c r="L257" s="96" t="s">
        <v>181</v>
      </c>
      <c r="M257" s="97">
        <v>6.7000000000000004E-2</v>
      </c>
      <c r="N257" s="97">
        <v>4.7699999999978135E-2</v>
      </c>
      <c r="O257" s="93">
        <v>6325950.7387199998</v>
      </c>
      <c r="P257" s="95">
        <v>100.61</v>
      </c>
      <c r="Q257" s="83"/>
      <c r="R257" s="93">
        <v>6364.5392051089975</v>
      </c>
      <c r="S257" s="94">
        <v>5.252816156413243E-3</v>
      </c>
      <c r="T257" s="94">
        <v>8.2027183462822658E-4</v>
      </c>
      <c r="U257" s="94">
        <f>R257/'סכום נכסי הקרן'!$C$42</f>
        <v>9.1648862777474655E-5</v>
      </c>
    </row>
    <row r="258" spans="2:21" s="140" customFormat="1">
      <c r="B258" s="82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93"/>
      <c r="P258" s="95"/>
      <c r="Q258" s="83"/>
      <c r="R258" s="83"/>
      <c r="S258" s="83"/>
      <c r="T258" s="94"/>
      <c r="U258" s="83"/>
    </row>
    <row r="259" spans="2:21" s="140" customFormat="1">
      <c r="B259" s="80" t="s">
        <v>252</v>
      </c>
      <c r="C259" s="81"/>
      <c r="D259" s="81"/>
      <c r="E259" s="81"/>
      <c r="F259" s="81"/>
      <c r="G259" s="81"/>
      <c r="H259" s="81"/>
      <c r="I259" s="81"/>
      <c r="J259" s="81"/>
      <c r="K259" s="90">
        <v>4.8644762377009787</v>
      </c>
      <c r="L259" s="81"/>
      <c r="M259" s="81"/>
      <c r="N259" s="103">
        <v>4.4053992817509775E-2</v>
      </c>
      <c r="O259" s="90"/>
      <c r="P259" s="92"/>
      <c r="Q259" s="81"/>
      <c r="R259" s="90">
        <v>2831256.5904900008</v>
      </c>
      <c r="S259" s="81"/>
      <c r="T259" s="91">
        <v>0.36489680759924203</v>
      </c>
      <c r="U259" s="91">
        <f>R259/'סכום נכסי הקרן'!$C$42</f>
        <v>4.0769871688644113E-2</v>
      </c>
    </row>
    <row r="260" spans="2:21" s="140" customFormat="1">
      <c r="B260" s="101" t="s">
        <v>74</v>
      </c>
      <c r="C260" s="81"/>
      <c r="D260" s="81"/>
      <c r="E260" s="81"/>
      <c r="F260" s="81"/>
      <c r="G260" s="81"/>
      <c r="H260" s="81"/>
      <c r="I260" s="81"/>
      <c r="J260" s="81"/>
      <c r="K260" s="90">
        <v>7.3380311178740296</v>
      </c>
      <c r="L260" s="81"/>
      <c r="M260" s="81"/>
      <c r="N260" s="103">
        <v>5.5821424394114354E-2</v>
      </c>
      <c r="O260" s="90"/>
      <c r="P260" s="92"/>
      <c r="Q260" s="81"/>
      <c r="R260" s="90">
        <v>247648.11736</v>
      </c>
      <c r="S260" s="81"/>
      <c r="T260" s="91">
        <v>3.1917279322601751E-2</v>
      </c>
      <c r="U260" s="91">
        <f>R260/'סכום נכסי הקרן'!$C$42</f>
        <v>3.566113365568919E-3</v>
      </c>
    </row>
    <row r="261" spans="2:21" s="140" customFormat="1">
      <c r="B261" s="86" t="s">
        <v>954</v>
      </c>
      <c r="C261" s="83" t="s">
        <v>955</v>
      </c>
      <c r="D261" s="96" t="s">
        <v>30</v>
      </c>
      <c r="E261" s="96" t="s">
        <v>956</v>
      </c>
      <c r="F261" s="83" t="s">
        <v>957</v>
      </c>
      <c r="G261" s="96" t="s">
        <v>958</v>
      </c>
      <c r="H261" s="83" t="s">
        <v>959</v>
      </c>
      <c r="I261" s="83" t="s">
        <v>960</v>
      </c>
      <c r="J261" s="83"/>
      <c r="K261" s="93">
        <v>4.2300000000000004</v>
      </c>
      <c r="L261" s="96" t="s">
        <v>180</v>
      </c>
      <c r="M261" s="97">
        <v>5.0819999999999997E-2</v>
      </c>
      <c r="N261" s="97">
        <v>4.5400000000000003E-2</v>
      </c>
      <c r="O261" s="93">
        <v>8612237.5999999996</v>
      </c>
      <c r="P261" s="95">
        <v>103.1566</v>
      </c>
      <c r="Q261" s="83"/>
      <c r="R261" s="93">
        <v>32267.025519999999</v>
      </c>
      <c r="S261" s="94">
        <v>2.69132425E-2</v>
      </c>
      <c r="T261" s="94">
        <v>4.158625058046591E-3</v>
      </c>
      <c r="U261" s="94">
        <f>R261/'סכום נכסי הקרן'!$C$42</f>
        <v>4.6464262357687961E-4</v>
      </c>
    </row>
    <row r="262" spans="2:21" s="140" customFormat="1">
      <c r="B262" s="86" t="s">
        <v>961</v>
      </c>
      <c r="C262" s="83" t="s">
        <v>962</v>
      </c>
      <c r="D262" s="96" t="s">
        <v>30</v>
      </c>
      <c r="E262" s="96" t="s">
        <v>956</v>
      </c>
      <c r="F262" s="83" t="s">
        <v>957</v>
      </c>
      <c r="G262" s="96" t="s">
        <v>958</v>
      </c>
      <c r="H262" s="83" t="s">
        <v>959</v>
      </c>
      <c r="I262" s="83" t="s">
        <v>960</v>
      </c>
      <c r="J262" s="83"/>
      <c r="K262" s="93">
        <v>5.68</v>
      </c>
      <c r="L262" s="96" t="s">
        <v>180</v>
      </c>
      <c r="M262" s="97">
        <v>5.4120000000000001E-2</v>
      </c>
      <c r="N262" s="97">
        <v>4.9600000000000005E-2</v>
      </c>
      <c r="O262" s="93">
        <v>14678342.4</v>
      </c>
      <c r="P262" s="95">
        <v>103.45699999999999</v>
      </c>
      <c r="Q262" s="83"/>
      <c r="R262" s="93">
        <v>55154.726439999999</v>
      </c>
      <c r="S262" s="94">
        <v>4.5869819999999999E-2</v>
      </c>
      <c r="T262" s="94">
        <v>7.1084279925622603E-3</v>
      </c>
      <c r="U262" s="94">
        <f>R262/'סכום נכסי הקרן'!$C$42</f>
        <v>7.9422371237355656E-4</v>
      </c>
    </row>
    <row r="263" spans="2:21" s="140" customFormat="1">
      <c r="B263" s="86" t="s">
        <v>963</v>
      </c>
      <c r="C263" s="83" t="s">
        <v>964</v>
      </c>
      <c r="D263" s="96" t="s">
        <v>30</v>
      </c>
      <c r="E263" s="96" t="s">
        <v>956</v>
      </c>
      <c r="F263" s="83" t="s">
        <v>794</v>
      </c>
      <c r="G263" s="96" t="s">
        <v>549</v>
      </c>
      <c r="H263" s="83" t="s">
        <v>959</v>
      </c>
      <c r="I263" s="83" t="s">
        <v>965</v>
      </c>
      <c r="J263" s="83"/>
      <c r="K263" s="93">
        <v>11.24</v>
      </c>
      <c r="L263" s="96" t="s">
        <v>180</v>
      </c>
      <c r="M263" s="97">
        <v>6.3750000000000001E-2</v>
      </c>
      <c r="N263" s="97">
        <v>5.6700000000000007E-2</v>
      </c>
      <c r="O263" s="93">
        <v>19911000</v>
      </c>
      <c r="P263" s="95">
        <v>109.66</v>
      </c>
      <c r="Q263" s="83"/>
      <c r="R263" s="93">
        <v>79302.550239999997</v>
      </c>
      <c r="S263" s="94">
        <v>3.3184999999999999E-2</v>
      </c>
      <c r="T263" s="94">
        <v>1.0220637548095343E-2</v>
      </c>
      <c r="U263" s="94">
        <f>R263/'סכום נכסי הקרן'!$C$42</f>
        <v>1.1419504712949725E-3</v>
      </c>
    </row>
    <row r="264" spans="2:21" s="140" customFormat="1">
      <c r="B264" s="86" t="s">
        <v>966</v>
      </c>
      <c r="C264" s="83" t="s">
        <v>967</v>
      </c>
      <c r="D264" s="96" t="s">
        <v>30</v>
      </c>
      <c r="E264" s="96" t="s">
        <v>956</v>
      </c>
      <c r="F264" s="83" t="s">
        <v>968</v>
      </c>
      <c r="G264" s="96" t="s">
        <v>549</v>
      </c>
      <c r="H264" s="83" t="s">
        <v>969</v>
      </c>
      <c r="I264" s="83" t="s">
        <v>965</v>
      </c>
      <c r="J264" s="83"/>
      <c r="K264" s="93">
        <v>4.12</v>
      </c>
      <c r="L264" s="96" t="s">
        <v>180</v>
      </c>
      <c r="M264" s="97">
        <v>0.06</v>
      </c>
      <c r="N264" s="97">
        <v>5.8100000000000006E-2</v>
      </c>
      <c r="O264" s="93">
        <v>6660000</v>
      </c>
      <c r="P264" s="95">
        <v>103.176</v>
      </c>
      <c r="Q264" s="83"/>
      <c r="R264" s="93">
        <v>24957.366460000001</v>
      </c>
      <c r="S264" s="94">
        <v>5.3358073533193769E-3</v>
      </c>
      <c r="T264" s="94">
        <v>3.2165446882941426E-3</v>
      </c>
      <c r="U264" s="94">
        <f>R264/'סכום נכסי הקרן'!$C$42</f>
        <v>3.593841094016038E-4</v>
      </c>
    </row>
    <row r="265" spans="2:21" s="140" customFormat="1">
      <c r="B265" s="86" t="s">
        <v>970</v>
      </c>
      <c r="C265" s="83" t="s">
        <v>971</v>
      </c>
      <c r="D265" s="96" t="s">
        <v>30</v>
      </c>
      <c r="E265" s="96" t="s">
        <v>956</v>
      </c>
      <c r="F265" s="83" t="s">
        <v>968</v>
      </c>
      <c r="G265" s="96" t="s">
        <v>549</v>
      </c>
      <c r="H265" s="83" t="s">
        <v>969</v>
      </c>
      <c r="I265" s="83" t="s">
        <v>965</v>
      </c>
      <c r="J265" s="83"/>
      <c r="K265" s="93">
        <v>6.67</v>
      </c>
      <c r="L265" s="96" t="s">
        <v>180</v>
      </c>
      <c r="M265" s="97">
        <v>6.7500000000000004E-2</v>
      </c>
      <c r="N265" s="97">
        <v>6.5699999999999995E-2</v>
      </c>
      <c r="O265" s="93">
        <v>15209000</v>
      </c>
      <c r="P265" s="95">
        <v>101.3167</v>
      </c>
      <c r="Q265" s="83"/>
      <c r="R265" s="93">
        <v>55966.448700000001</v>
      </c>
      <c r="S265" s="94">
        <v>1.2202881224701026E-2</v>
      </c>
      <c r="T265" s="94">
        <v>7.2130440356034109E-3</v>
      </c>
      <c r="U265" s="94">
        <f>R265/'סכום נכסי הקרן'!$C$42</f>
        <v>8.0591244892190626E-4</v>
      </c>
    </row>
    <row r="266" spans="2:21" s="140" customFormat="1">
      <c r="B266" s="82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93"/>
      <c r="P266" s="95"/>
      <c r="Q266" s="83"/>
      <c r="R266" s="83"/>
      <c r="S266" s="83"/>
      <c r="T266" s="94"/>
      <c r="U266" s="83"/>
    </row>
    <row r="267" spans="2:21" s="140" customFormat="1">
      <c r="B267" s="101" t="s">
        <v>73</v>
      </c>
      <c r="C267" s="81"/>
      <c r="D267" s="81"/>
      <c r="E267" s="81"/>
      <c r="F267" s="81"/>
      <c r="G267" s="81"/>
      <c r="H267" s="81"/>
      <c r="I267" s="81"/>
      <c r="J267" s="81"/>
      <c r="K267" s="90">
        <v>4.6224683276828271</v>
      </c>
      <c r="L267" s="81"/>
      <c r="M267" s="81"/>
      <c r="N267" s="103">
        <v>4.2902689668765245E-2</v>
      </c>
      <c r="O267" s="90"/>
      <c r="P267" s="92"/>
      <c r="Q267" s="81"/>
      <c r="R267" s="90">
        <v>2583608.4731300008</v>
      </c>
      <c r="S267" s="81"/>
      <c r="T267" s="91">
        <v>0.33297952827664029</v>
      </c>
      <c r="U267" s="91">
        <f>R267/'סכום נכסי הקרן'!$C$42</f>
        <v>3.7203758323075195E-2</v>
      </c>
    </row>
    <row r="268" spans="2:21" s="140" customFormat="1">
      <c r="B268" s="86" t="s">
        <v>972</v>
      </c>
      <c r="C268" s="83" t="s">
        <v>973</v>
      </c>
      <c r="D268" s="96" t="s">
        <v>30</v>
      </c>
      <c r="E268" s="96" t="s">
        <v>956</v>
      </c>
      <c r="F268" s="83"/>
      <c r="G268" s="96" t="s">
        <v>974</v>
      </c>
      <c r="H268" s="83" t="s">
        <v>975</v>
      </c>
      <c r="I268" s="83" t="s">
        <v>965</v>
      </c>
      <c r="J268" s="83"/>
      <c r="K268" s="93">
        <v>3.94</v>
      </c>
      <c r="L268" s="96" t="s">
        <v>180</v>
      </c>
      <c r="M268" s="97">
        <v>2.7999999999999997E-2</v>
      </c>
      <c r="N268" s="97">
        <v>0.03</v>
      </c>
      <c r="O268" s="93">
        <v>11765000</v>
      </c>
      <c r="P268" s="95">
        <v>99.930700000000002</v>
      </c>
      <c r="Q268" s="83"/>
      <c r="R268" s="93">
        <v>42700.853520000004</v>
      </c>
      <c r="S268" s="94">
        <v>1.6807142857142857E-2</v>
      </c>
      <c r="T268" s="94">
        <v>5.5033532402353584E-3</v>
      </c>
      <c r="U268" s="94">
        <f>R268/'סכום נכסי הקרן'!$C$42</f>
        <v>6.1488892418072626E-4</v>
      </c>
    </row>
    <row r="269" spans="2:21" s="140" customFormat="1">
      <c r="B269" s="86" t="s">
        <v>976</v>
      </c>
      <c r="C269" s="83" t="s">
        <v>977</v>
      </c>
      <c r="D269" s="96" t="s">
        <v>30</v>
      </c>
      <c r="E269" s="96" t="s">
        <v>956</v>
      </c>
      <c r="F269" s="83"/>
      <c r="G269" s="96" t="s">
        <v>958</v>
      </c>
      <c r="H269" s="83" t="s">
        <v>975</v>
      </c>
      <c r="I269" s="83" t="s">
        <v>960</v>
      </c>
      <c r="J269" s="83"/>
      <c r="K269" s="93">
        <v>3.8399999999999994</v>
      </c>
      <c r="L269" s="96" t="s">
        <v>180</v>
      </c>
      <c r="M269" s="97">
        <v>0.03</v>
      </c>
      <c r="N269" s="97">
        <v>3.2399999999999991E-2</v>
      </c>
      <c r="O269" s="93">
        <v>4700000</v>
      </c>
      <c r="P269" s="95">
        <v>100.10299999999999</v>
      </c>
      <c r="Q269" s="83"/>
      <c r="R269" s="93">
        <v>17087.982510000002</v>
      </c>
      <c r="S269" s="94">
        <v>2.3500000000000001E-3</v>
      </c>
      <c r="T269" s="94">
        <v>2.202326093351907E-3</v>
      </c>
      <c r="U269" s="94">
        <f>R269/'סכום נכסי הקרן'!$C$42</f>
        <v>2.4606560093867101E-4</v>
      </c>
    </row>
    <row r="270" spans="2:21" s="140" customFormat="1">
      <c r="B270" s="86" t="s">
        <v>978</v>
      </c>
      <c r="C270" s="83" t="s">
        <v>979</v>
      </c>
      <c r="D270" s="96" t="s">
        <v>30</v>
      </c>
      <c r="E270" s="96" t="s">
        <v>956</v>
      </c>
      <c r="F270" s="83"/>
      <c r="G270" s="96" t="s">
        <v>958</v>
      </c>
      <c r="H270" s="83" t="s">
        <v>975</v>
      </c>
      <c r="I270" s="83" t="s">
        <v>960</v>
      </c>
      <c r="J270" s="83"/>
      <c r="K270" s="93">
        <v>4.1000000000000005</v>
      </c>
      <c r="L270" s="96" t="s">
        <v>180</v>
      </c>
      <c r="M270" s="97">
        <v>4.3749999999999997E-2</v>
      </c>
      <c r="N270" s="97">
        <v>3.2500000000000001E-2</v>
      </c>
      <c r="O270" s="93">
        <v>7200000</v>
      </c>
      <c r="P270" s="95">
        <v>106.56489999999999</v>
      </c>
      <c r="Q270" s="83"/>
      <c r="R270" s="93">
        <v>27867.14834</v>
      </c>
      <c r="S270" s="94">
        <v>4.7999999999999996E-3</v>
      </c>
      <c r="T270" s="94">
        <v>3.5915619588546897E-3</v>
      </c>
      <c r="U270" s="94">
        <f>R270/'סכום נכסי הקרן'!$C$42</f>
        <v>4.0128473906830955E-4</v>
      </c>
    </row>
    <row r="271" spans="2:21" s="140" customFormat="1">
      <c r="B271" s="86" t="s">
        <v>980</v>
      </c>
      <c r="C271" s="83" t="s">
        <v>981</v>
      </c>
      <c r="D271" s="96" t="s">
        <v>30</v>
      </c>
      <c r="E271" s="96" t="s">
        <v>956</v>
      </c>
      <c r="F271" s="83"/>
      <c r="G271" s="96" t="s">
        <v>982</v>
      </c>
      <c r="H271" s="83" t="s">
        <v>983</v>
      </c>
      <c r="I271" s="83" t="s">
        <v>965</v>
      </c>
      <c r="J271" s="83"/>
      <c r="K271" s="93">
        <v>4.3599999999999994</v>
      </c>
      <c r="L271" s="96" t="s">
        <v>180</v>
      </c>
      <c r="M271" s="97">
        <v>4.7500000000000001E-2</v>
      </c>
      <c r="N271" s="97">
        <v>3.5099999999999999E-2</v>
      </c>
      <c r="O271" s="93">
        <v>7100000</v>
      </c>
      <c r="P271" s="95">
        <v>105.9829</v>
      </c>
      <c r="Q271" s="83"/>
      <c r="R271" s="93">
        <v>27330.019510000002</v>
      </c>
      <c r="S271" s="94">
        <v>1.4200000000000001E-2</v>
      </c>
      <c r="T271" s="94">
        <v>3.5223359494584183E-3</v>
      </c>
      <c r="U271" s="94">
        <f>R271/'סכום נכסי הקרן'!$C$42</f>
        <v>3.9355012626319413E-4</v>
      </c>
    </row>
    <row r="272" spans="2:21" s="140" customFormat="1">
      <c r="B272" s="86" t="s">
        <v>984</v>
      </c>
      <c r="C272" s="83" t="s">
        <v>985</v>
      </c>
      <c r="D272" s="96" t="s">
        <v>30</v>
      </c>
      <c r="E272" s="96" t="s">
        <v>956</v>
      </c>
      <c r="F272" s="83"/>
      <c r="G272" s="96" t="s">
        <v>986</v>
      </c>
      <c r="H272" s="83" t="s">
        <v>987</v>
      </c>
      <c r="I272" s="83" t="s">
        <v>988</v>
      </c>
      <c r="J272" s="83"/>
      <c r="K272" s="93">
        <v>4.1000000000000005</v>
      </c>
      <c r="L272" s="96" t="s">
        <v>180</v>
      </c>
      <c r="M272" s="97">
        <v>3.875E-2</v>
      </c>
      <c r="N272" s="97">
        <v>3.3700000000000001E-2</v>
      </c>
      <c r="O272" s="93">
        <v>6539000</v>
      </c>
      <c r="P272" s="95">
        <v>101.8968</v>
      </c>
      <c r="Q272" s="83"/>
      <c r="R272" s="93">
        <v>24200.122749999999</v>
      </c>
      <c r="S272" s="94">
        <v>6.5389999999999997E-3</v>
      </c>
      <c r="T272" s="94">
        <v>3.1189499265612312E-3</v>
      </c>
      <c r="U272" s="94">
        <f>R272/'סכום נכסי הקרן'!$C$42</f>
        <v>3.4847985967820098E-4</v>
      </c>
    </row>
    <row r="273" spans="2:21" s="140" customFormat="1">
      <c r="B273" s="86" t="s">
        <v>989</v>
      </c>
      <c r="C273" s="83" t="s">
        <v>990</v>
      </c>
      <c r="D273" s="96" t="s">
        <v>30</v>
      </c>
      <c r="E273" s="96" t="s">
        <v>956</v>
      </c>
      <c r="F273" s="83"/>
      <c r="G273" s="96" t="s">
        <v>986</v>
      </c>
      <c r="H273" s="83" t="s">
        <v>987</v>
      </c>
      <c r="I273" s="83" t="s">
        <v>988</v>
      </c>
      <c r="J273" s="83"/>
      <c r="K273" s="93">
        <v>4.51</v>
      </c>
      <c r="L273" s="96" t="s">
        <v>180</v>
      </c>
      <c r="M273" s="97">
        <v>4.3749999999999997E-2</v>
      </c>
      <c r="N273" s="97">
        <v>3.5400000000000001E-2</v>
      </c>
      <c r="O273" s="93">
        <v>2673000</v>
      </c>
      <c r="P273" s="95">
        <v>105.3468</v>
      </c>
      <c r="Q273" s="83"/>
      <c r="R273" s="93">
        <v>10227.41915</v>
      </c>
      <c r="S273" s="94">
        <v>3.1447058823529414E-3</v>
      </c>
      <c r="T273" s="94">
        <v>1.3181258845806239E-3</v>
      </c>
      <c r="U273" s="94">
        <f>R273/'סכום נכסי הקרן'!$C$42</f>
        <v>1.472740294369848E-4</v>
      </c>
    </row>
    <row r="274" spans="2:21" s="140" customFormat="1">
      <c r="B274" s="86" t="s">
        <v>991</v>
      </c>
      <c r="C274" s="83" t="s">
        <v>992</v>
      </c>
      <c r="D274" s="96" t="s">
        <v>30</v>
      </c>
      <c r="E274" s="96" t="s">
        <v>956</v>
      </c>
      <c r="F274" s="83"/>
      <c r="G274" s="96" t="s">
        <v>993</v>
      </c>
      <c r="H274" s="83" t="s">
        <v>987</v>
      </c>
      <c r="I274" s="83" t="s">
        <v>965</v>
      </c>
      <c r="J274" s="83"/>
      <c r="K274" s="93">
        <v>3.67</v>
      </c>
      <c r="L274" s="96" t="s">
        <v>180</v>
      </c>
      <c r="M274" s="97">
        <v>3.3500000000000002E-2</v>
      </c>
      <c r="N274" s="97">
        <v>3.0600000000000002E-2</v>
      </c>
      <c r="O274" s="93">
        <v>13400000</v>
      </c>
      <c r="P274" s="95">
        <v>101.1986</v>
      </c>
      <c r="Q274" s="83"/>
      <c r="R274" s="93">
        <v>49252.149649999999</v>
      </c>
      <c r="S274" s="94">
        <v>1.9851851851851853E-2</v>
      </c>
      <c r="T274" s="94">
        <v>6.3476946014189234E-3</v>
      </c>
      <c r="U274" s="94">
        <f>R274/'סכום נכסי הקרן'!$C$42</f>
        <v>7.0922707195283778E-4</v>
      </c>
    </row>
    <row r="275" spans="2:21" s="140" customFormat="1">
      <c r="B275" s="86" t="s">
        <v>994</v>
      </c>
      <c r="C275" s="83" t="s">
        <v>995</v>
      </c>
      <c r="D275" s="96" t="s">
        <v>30</v>
      </c>
      <c r="E275" s="96" t="s">
        <v>956</v>
      </c>
      <c r="F275" s="83"/>
      <c r="G275" s="96" t="s">
        <v>996</v>
      </c>
      <c r="H275" s="83" t="s">
        <v>987</v>
      </c>
      <c r="I275" s="83" t="s">
        <v>965</v>
      </c>
      <c r="J275" s="83"/>
      <c r="K275" s="93">
        <v>7.21</v>
      </c>
      <c r="L275" s="96" t="s">
        <v>180</v>
      </c>
      <c r="M275" s="97">
        <v>5.1249999999999997E-2</v>
      </c>
      <c r="N275" s="97">
        <v>4.9500000000000002E-2</v>
      </c>
      <c r="O275" s="93">
        <v>3936000</v>
      </c>
      <c r="P275" s="95">
        <v>105.5943</v>
      </c>
      <c r="Q275" s="83"/>
      <c r="R275" s="93">
        <v>15095.292820000001</v>
      </c>
      <c r="S275" s="94">
        <v>7.8720000000000005E-3</v>
      </c>
      <c r="T275" s="94">
        <v>1.9455051083308774E-3</v>
      </c>
      <c r="U275" s="94">
        <f>R275/'סכום נכסי הקרן'!$C$42</f>
        <v>2.1737102650501867E-4</v>
      </c>
    </row>
    <row r="276" spans="2:21" s="140" customFormat="1">
      <c r="B276" s="86" t="s">
        <v>997</v>
      </c>
      <c r="C276" s="83" t="s">
        <v>998</v>
      </c>
      <c r="D276" s="96" t="s">
        <v>30</v>
      </c>
      <c r="E276" s="96" t="s">
        <v>956</v>
      </c>
      <c r="F276" s="83"/>
      <c r="G276" s="96" t="s">
        <v>958</v>
      </c>
      <c r="H276" s="83" t="s">
        <v>999</v>
      </c>
      <c r="I276" s="83" t="s">
        <v>965</v>
      </c>
      <c r="J276" s="83"/>
      <c r="K276" s="93">
        <v>5.32</v>
      </c>
      <c r="L276" s="96" t="s">
        <v>180</v>
      </c>
      <c r="M276" s="97">
        <v>6.7500000000000004E-2</v>
      </c>
      <c r="N276" s="97">
        <v>4.8899999999999999E-2</v>
      </c>
      <c r="O276" s="93">
        <v>5205000</v>
      </c>
      <c r="P276" s="95">
        <v>112.88979999999999</v>
      </c>
      <c r="Q276" s="83"/>
      <c r="R276" s="93">
        <v>21341.310530000002</v>
      </c>
      <c r="S276" s="94">
        <v>2.3133333333333335E-3</v>
      </c>
      <c r="T276" s="94">
        <v>2.7505017060404763E-3</v>
      </c>
      <c r="U276" s="94">
        <f>R276/'סכום נכסי הקרן'!$C$42</f>
        <v>3.0731318909708069E-4</v>
      </c>
    </row>
    <row r="277" spans="2:21" s="140" customFormat="1">
      <c r="B277" s="86" t="s">
        <v>1000</v>
      </c>
      <c r="C277" s="83" t="s">
        <v>1001</v>
      </c>
      <c r="D277" s="96" t="s">
        <v>30</v>
      </c>
      <c r="E277" s="96" t="s">
        <v>956</v>
      </c>
      <c r="F277" s="83"/>
      <c r="G277" s="96" t="s">
        <v>1002</v>
      </c>
      <c r="H277" s="83" t="s">
        <v>999</v>
      </c>
      <c r="I277" s="83" t="s">
        <v>960</v>
      </c>
      <c r="J277" s="83"/>
      <c r="K277" s="93">
        <v>4.3</v>
      </c>
      <c r="L277" s="96" t="s">
        <v>180</v>
      </c>
      <c r="M277" s="97">
        <v>2.589E-2</v>
      </c>
      <c r="N277" s="97">
        <v>3.0499999999999999E-2</v>
      </c>
      <c r="O277" s="93">
        <v>13800000</v>
      </c>
      <c r="P277" s="95">
        <v>98.839399999999998</v>
      </c>
      <c r="Q277" s="83"/>
      <c r="R277" s="93">
        <v>49539.872000000003</v>
      </c>
      <c r="S277" s="94">
        <v>9.1999999999999998E-3</v>
      </c>
      <c r="T277" s="94">
        <v>6.3847767109467581E-3</v>
      </c>
      <c r="U277" s="94">
        <f>R277/'סכום נכסי הקרן'!$C$42</f>
        <v>7.1337025110899662E-4</v>
      </c>
    </row>
    <row r="278" spans="2:21" s="140" customFormat="1">
      <c r="B278" s="86" t="s">
        <v>1003</v>
      </c>
      <c r="C278" s="83" t="s">
        <v>1004</v>
      </c>
      <c r="D278" s="96" t="s">
        <v>30</v>
      </c>
      <c r="E278" s="96" t="s">
        <v>956</v>
      </c>
      <c r="F278" s="83"/>
      <c r="G278" s="96" t="s">
        <v>1005</v>
      </c>
      <c r="H278" s="83" t="s">
        <v>999</v>
      </c>
      <c r="I278" s="83" t="s">
        <v>988</v>
      </c>
      <c r="J278" s="83"/>
      <c r="K278" s="93">
        <v>7.74</v>
      </c>
      <c r="L278" s="96" t="s">
        <v>180</v>
      </c>
      <c r="M278" s="97">
        <v>4.7500000000000001E-2</v>
      </c>
      <c r="N278" s="97">
        <v>4.2600000000000006E-2</v>
      </c>
      <c r="O278" s="93">
        <v>7083000</v>
      </c>
      <c r="P278" s="95">
        <v>103.65049999999999</v>
      </c>
      <c r="Q278" s="83"/>
      <c r="R278" s="93">
        <v>26664.5638</v>
      </c>
      <c r="S278" s="94">
        <v>7.0829999999999999E-3</v>
      </c>
      <c r="T278" s="94">
        <v>3.4365709696987908E-3</v>
      </c>
      <c r="U278" s="94">
        <f>R278/'סכום נכסי הקרן'!$C$42</f>
        <v>3.8396761650328563E-4</v>
      </c>
    </row>
    <row r="279" spans="2:21" s="140" customFormat="1">
      <c r="B279" s="86" t="s">
        <v>1006</v>
      </c>
      <c r="C279" s="83" t="s">
        <v>1007</v>
      </c>
      <c r="D279" s="96" t="s">
        <v>30</v>
      </c>
      <c r="E279" s="96" t="s">
        <v>956</v>
      </c>
      <c r="F279" s="83"/>
      <c r="G279" s="96" t="s">
        <v>993</v>
      </c>
      <c r="H279" s="83" t="s">
        <v>999</v>
      </c>
      <c r="I279" s="83" t="s">
        <v>960</v>
      </c>
      <c r="J279" s="83"/>
      <c r="K279" s="93">
        <v>3.68</v>
      </c>
      <c r="L279" s="96" t="s">
        <v>180</v>
      </c>
      <c r="M279" s="97">
        <v>3.7499999999999999E-2</v>
      </c>
      <c r="N279" s="97">
        <v>3.4200000000000001E-2</v>
      </c>
      <c r="O279" s="93">
        <v>7400000</v>
      </c>
      <c r="P279" s="95">
        <v>101.3274</v>
      </c>
      <c r="Q279" s="83"/>
      <c r="R279" s="93">
        <v>27233.56711</v>
      </c>
      <c r="S279" s="94">
        <v>1.4800000000000001E-2</v>
      </c>
      <c r="T279" s="94">
        <v>3.5099050122683723E-3</v>
      </c>
      <c r="U279" s="94">
        <f>R279/'סכום נכסי הקרן'!$C$42</f>
        <v>3.9216121930743802E-4</v>
      </c>
    </row>
    <row r="280" spans="2:21" s="140" customFormat="1">
      <c r="B280" s="86" t="s">
        <v>1008</v>
      </c>
      <c r="C280" s="83" t="s">
        <v>1009</v>
      </c>
      <c r="D280" s="96" t="s">
        <v>30</v>
      </c>
      <c r="E280" s="96" t="s">
        <v>956</v>
      </c>
      <c r="F280" s="83"/>
      <c r="G280" s="96" t="s">
        <v>1002</v>
      </c>
      <c r="H280" s="83" t="s">
        <v>1010</v>
      </c>
      <c r="I280" s="83" t="s">
        <v>965</v>
      </c>
      <c r="J280" s="83"/>
      <c r="K280" s="93">
        <v>15.31</v>
      </c>
      <c r="L280" s="96" t="s">
        <v>180</v>
      </c>
      <c r="M280" s="97">
        <v>5.5500000000000001E-2</v>
      </c>
      <c r="N280" s="97">
        <v>4.9000000000000002E-2</v>
      </c>
      <c r="O280" s="93">
        <v>8388000</v>
      </c>
      <c r="P280" s="95">
        <v>110.74590000000001</v>
      </c>
      <c r="Q280" s="83"/>
      <c r="R280" s="93">
        <v>33738.982729999996</v>
      </c>
      <c r="S280" s="94">
        <v>2.0969999999999999E-3</v>
      </c>
      <c r="T280" s="94">
        <v>4.3483332210777379E-3</v>
      </c>
      <c r="U280" s="94">
        <f>R280/'סכום נכסי הקרן'!$C$42</f>
        <v>4.8583869135273894E-4</v>
      </c>
    </row>
    <row r="281" spans="2:21" s="140" customFormat="1">
      <c r="B281" s="86" t="s">
        <v>1011</v>
      </c>
      <c r="C281" s="83" t="s">
        <v>1012</v>
      </c>
      <c r="D281" s="96" t="s">
        <v>30</v>
      </c>
      <c r="E281" s="96" t="s">
        <v>956</v>
      </c>
      <c r="F281" s="83"/>
      <c r="G281" s="96" t="s">
        <v>1013</v>
      </c>
      <c r="H281" s="83" t="s">
        <v>1010</v>
      </c>
      <c r="I281" s="83" t="s">
        <v>960</v>
      </c>
      <c r="J281" s="83"/>
      <c r="K281" s="93">
        <v>3.6999999999999997</v>
      </c>
      <c r="L281" s="96" t="s">
        <v>180</v>
      </c>
      <c r="M281" s="97">
        <v>4.4000000000000004E-2</v>
      </c>
      <c r="N281" s="97">
        <v>4.1399999999999999E-2</v>
      </c>
      <c r="O281" s="93">
        <v>10600000</v>
      </c>
      <c r="P281" s="95">
        <v>100.7907</v>
      </c>
      <c r="Q281" s="83"/>
      <c r="R281" s="93">
        <v>38803.600359999997</v>
      </c>
      <c r="S281" s="94">
        <v>7.0666666666666664E-3</v>
      </c>
      <c r="T281" s="94">
        <v>5.0010691161941874E-3</v>
      </c>
      <c r="U281" s="94">
        <f>R281/'סכום נכסי הקרן'!$C$42</f>
        <v>5.5876878593360808E-4</v>
      </c>
    </row>
    <row r="282" spans="2:21" s="140" customFormat="1">
      <c r="B282" s="86" t="s">
        <v>1014</v>
      </c>
      <c r="C282" s="83" t="s">
        <v>1015</v>
      </c>
      <c r="D282" s="96" t="s">
        <v>30</v>
      </c>
      <c r="E282" s="96" t="s">
        <v>956</v>
      </c>
      <c r="F282" s="83"/>
      <c r="G282" s="96" t="s">
        <v>1016</v>
      </c>
      <c r="H282" s="83" t="s">
        <v>1010</v>
      </c>
      <c r="I282" s="83" t="s">
        <v>960</v>
      </c>
      <c r="J282" s="83"/>
      <c r="K282" s="93">
        <v>4.3299999999999992</v>
      </c>
      <c r="L282" s="96" t="s">
        <v>180</v>
      </c>
      <c r="M282" s="97">
        <v>3.9E-2</v>
      </c>
      <c r="N282" s="97">
        <v>3.2599999999999997E-2</v>
      </c>
      <c r="O282" s="93">
        <v>6020000</v>
      </c>
      <c r="P282" s="95">
        <v>102.7948</v>
      </c>
      <c r="Q282" s="83"/>
      <c r="R282" s="93">
        <v>22475.720260000002</v>
      </c>
      <c r="S282" s="94">
        <v>6.0200000000000002E-3</v>
      </c>
      <c r="T282" s="94">
        <v>2.8967062183326234E-3</v>
      </c>
      <c r="U282" s="94">
        <f>R282/'סכום נכסי הקרן'!$C$42</f>
        <v>3.2364859977296193E-4</v>
      </c>
    </row>
    <row r="283" spans="2:21" s="140" customFormat="1">
      <c r="B283" s="86" t="s">
        <v>1017</v>
      </c>
      <c r="C283" s="83" t="s">
        <v>1018</v>
      </c>
      <c r="D283" s="96" t="s">
        <v>30</v>
      </c>
      <c r="E283" s="96" t="s">
        <v>956</v>
      </c>
      <c r="F283" s="83"/>
      <c r="G283" s="96" t="s">
        <v>1019</v>
      </c>
      <c r="H283" s="83" t="s">
        <v>1010</v>
      </c>
      <c r="I283" s="83" t="s">
        <v>960</v>
      </c>
      <c r="J283" s="83"/>
      <c r="K283" s="93">
        <v>4.84</v>
      </c>
      <c r="L283" s="96" t="s">
        <v>180</v>
      </c>
      <c r="M283" s="97">
        <v>3.3750000000000002E-2</v>
      </c>
      <c r="N283" s="97">
        <v>3.85E-2</v>
      </c>
      <c r="O283" s="93">
        <v>7205000</v>
      </c>
      <c r="P283" s="95">
        <v>98.184100000000001</v>
      </c>
      <c r="Q283" s="83"/>
      <c r="R283" s="93">
        <v>25693.37167</v>
      </c>
      <c r="S283" s="94">
        <v>1.1821610987781327E-2</v>
      </c>
      <c r="T283" s="94">
        <v>3.3114021987040096E-3</v>
      </c>
      <c r="U283" s="94">
        <f>R283/'סכום נכסי הקרן'!$C$42</f>
        <v>3.6998252639943596E-4</v>
      </c>
    </row>
    <row r="284" spans="2:21" s="140" customFormat="1">
      <c r="B284" s="86" t="s">
        <v>1020</v>
      </c>
      <c r="C284" s="83" t="s">
        <v>1021</v>
      </c>
      <c r="D284" s="96" t="s">
        <v>30</v>
      </c>
      <c r="E284" s="96" t="s">
        <v>956</v>
      </c>
      <c r="F284" s="83"/>
      <c r="G284" s="96" t="s">
        <v>1013</v>
      </c>
      <c r="H284" s="83" t="s">
        <v>1010</v>
      </c>
      <c r="I284" s="83" t="s">
        <v>960</v>
      </c>
      <c r="J284" s="83"/>
      <c r="K284" s="93">
        <v>2.4299999999999993</v>
      </c>
      <c r="L284" s="96" t="s">
        <v>180</v>
      </c>
      <c r="M284" s="97">
        <v>3.3750000000000002E-2</v>
      </c>
      <c r="N284" s="97">
        <v>3.7799999999999986E-2</v>
      </c>
      <c r="O284" s="93">
        <v>6913000</v>
      </c>
      <c r="P284" s="95">
        <v>100.3964</v>
      </c>
      <c r="Q284" s="83"/>
      <c r="R284" s="93">
        <v>25207.537920000002</v>
      </c>
      <c r="S284" s="94">
        <v>9.2173333333333326E-3</v>
      </c>
      <c r="T284" s="94">
        <v>3.2487871799895501E-3</v>
      </c>
      <c r="U284" s="94">
        <f>R284/'סכום נכסי הקרן'!$C$42</f>
        <v>3.6298655870225008E-4</v>
      </c>
    </row>
    <row r="285" spans="2:21" s="140" customFormat="1">
      <c r="B285" s="86" t="s">
        <v>1022</v>
      </c>
      <c r="C285" s="83" t="s">
        <v>1023</v>
      </c>
      <c r="D285" s="96" t="s">
        <v>30</v>
      </c>
      <c r="E285" s="96" t="s">
        <v>956</v>
      </c>
      <c r="F285" s="83"/>
      <c r="G285" s="96" t="s">
        <v>1024</v>
      </c>
      <c r="H285" s="83" t="s">
        <v>1010</v>
      </c>
      <c r="I285" s="83" t="s">
        <v>988</v>
      </c>
      <c r="J285" s="83"/>
      <c r="K285" s="93">
        <v>3.59</v>
      </c>
      <c r="L285" s="96" t="s">
        <v>180</v>
      </c>
      <c r="M285" s="97">
        <v>3.2500000000000001E-2</v>
      </c>
      <c r="N285" s="97">
        <v>3.0200000000000001E-2</v>
      </c>
      <c r="O285" s="93">
        <v>10130000</v>
      </c>
      <c r="P285" s="95">
        <v>100.9391</v>
      </c>
      <c r="Q285" s="83"/>
      <c r="R285" s="93">
        <v>37137.679270000001</v>
      </c>
      <c r="S285" s="94">
        <v>1.013E-2</v>
      </c>
      <c r="T285" s="94">
        <v>4.7863625828848764E-3</v>
      </c>
      <c r="U285" s="94">
        <f>R285/'סכום נכסי הקרן'!$C$42</f>
        <v>5.347796535777338E-4</v>
      </c>
    </row>
    <row r="286" spans="2:21" s="140" customFormat="1">
      <c r="B286" s="86" t="s">
        <v>1025</v>
      </c>
      <c r="C286" s="83" t="s">
        <v>1026</v>
      </c>
      <c r="D286" s="96" t="s">
        <v>30</v>
      </c>
      <c r="E286" s="96" t="s">
        <v>956</v>
      </c>
      <c r="F286" s="83"/>
      <c r="G286" s="96" t="s">
        <v>1005</v>
      </c>
      <c r="H286" s="83" t="s">
        <v>1010</v>
      </c>
      <c r="I286" s="83" t="s">
        <v>988</v>
      </c>
      <c r="J286" s="83"/>
      <c r="K286" s="93">
        <v>4.0999999999999996</v>
      </c>
      <c r="L286" s="96" t="s">
        <v>180</v>
      </c>
      <c r="M286" s="97">
        <v>4.2500000000000003E-2</v>
      </c>
      <c r="N286" s="97">
        <v>3.6599999999999994E-2</v>
      </c>
      <c r="O286" s="93">
        <v>3891000</v>
      </c>
      <c r="P286" s="95">
        <v>102.2659</v>
      </c>
      <c r="Q286" s="83"/>
      <c r="R286" s="93">
        <v>14452.329960000001</v>
      </c>
      <c r="S286" s="94">
        <v>3.1128000000000002E-3</v>
      </c>
      <c r="T286" s="94">
        <v>1.8626390424974471E-3</v>
      </c>
      <c r="U286" s="94">
        <f>R286/'סכום נכסי הקרן'!$C$42</f>
        <v>2.0811241201178869E-4</v>
      </c>
    </row>
    <row r="287" spans="2:21" s="140" customFormat="1">
      <c r="B287" s="86" t="s">
        <v>1027</v>
      </c>
      <c r="C287" s="83" t="s">
        <v>1028</v>
      </c>
      <c r="D287" s="96" t="s">
        <v>30</v>
      </c>
      <c r="E287" s="96" t="s">
        <v>956</v>
      </c>
      <c r="F287" s="83"/>
      <c r="G287" s="96" t="s">
        <v>1005</v>
      </c>
      <c r="H287" s="83" t="s">
        <v>1010</v>
      </c>
      <c r="I287" s="83" t="s">
        <v>988</v>
      </c>
      <c r="J287" s="83"/>
      <c r="K287" s="93">
        <v>5.6500000000000012</v>
      </c>
      <c r="L287" s="96" t="s">
        <v>180</v>
      </c>
      <c r="M287" s="97">
        <v>4.6249999999999999E-2</v>
      </c>
      <c r="N287" s="97">
        <v>4.0099999999999997E-2</v>
      </c>
      <c r="O287" s="93">
        <v>3100000</v>
      </c>
      <c r="P287" s="95">
        <v>103.2856</v>
      </c>
      <c r="Q287" s="83"/>
      <c r="R287" s="93">
        <v>11629.127259999999</v>
      </c>
      <c r="S287" s="94">
        <v>2.0666666666666667E-3</v>
      </c>
      <c r="T287" s="94">
        <v>1.4987802329865542E-3</v>
      </c>
      <c r="U287" s="94">
        <f>R287/'סכום נכסי הקרן'!$C$42</f>
        <v>1.6745851571123714E-4</v>
      </c>
    </row>
    <row r="288" spans="2:21" s="140" customFormat="1">
      <c r="B288" s="86" t="s">
        <v>1029</v>
      </c>
      <c r="C288" s="83" t="s">
        <v>1030</v>
      </c>
      <c r="D288" s="96" t="s">
        <v>30</v>
      </c>
      <c r="E288" s="96" t="s">
        <v>956</v>
      </c>
      <c r="F288" s="83"/>
      <c r="G288" s="96" t="s">
        <v>958</v>
      </c>
      <c r="H288" s="83" t="s">
        <v>1010</v>
      </c>
      <c r="I288" s="83" t="s">
        <v>960</v>
      </c>
      <c r="J288" s="83"/>
      <c r="K288" s="93">
        <v>5.46</v>
      </c>
      <c r="L288" s="96" t="s">
        <v>182</v>
      </c>
      <c r="M288" s="97">
        <v>3.2500000000000001E-2</v>
      </c>
      <c r="N288" s="97">
        <v>2.3E-2</v>
      </c>
      <c r="O288" s="93">
        <v>7213000</v>
      </c>
      <c r="P288" s="95">
        <v>105.45699999999999</v>
      </c>
      <c r="Q288" s="83"/>
      <c r="R288" s="93">
        <v>31021.306920000003</v>
      </c>
      <c r="S288" s="94">
        <v>7.2129999999999998E-3</v>
      </c>
      <c r="T288" s="94">
        <v>3.9980748833171693E-3</v>
      </c>
      <c r="U288" s="94">
        <f>R288/'סכום נכסי הקרן'!$C$42</f>
        <v>4.4670437394851676E-4</v>
      </c>
    </row>
    <row r="289" spans="2:21" s="140" customFormat="1">
      <c r="B289" s="86" t="s">
        <v>1031</v>
      </c>
      <c r="C289" s="83" t="s">
        <v>1032</v>
      </c>
      <c r="D289" s="96" t="s">
        <v>30</v>
      </c>
      <c r="E289" s="96" t="s">
        <v>956</v>
      </c>
      <c r="F289" s="83"/>
      <c r="G289" s="96" t="s">
        <v>1033</v>
      </c>
      <c r="H289" s="83" t="s">
        <v>1010</v>
      </c>
      <c r="I289" s="83" t="s">
        <v>960</v>
      </c>
      <c r="J289" s="83"/>
      <c r="K289" s="93">
        <v>5.3999999999999986</v>
      </c>
      <c r="L289" s="96" t="s">
        <v>180</v>
      </c>
      <c r="M289" s="97">
        <v>4.9000000000000002E-2</v>
      </c>
      <c r="N289" s="97">
        <v>3.7499999999999999E-2</v>
      </c>
      <c r="O289" s="93">
        <v>8747000</v>
      </c>
      <c r="P289" s="95">
        <v>108.41540000000001</v>
      </c>
      <c r="Q289" s="83"/>
      <c r="R289" s="93">
        <v>34442.615310000001</v>
      </c>
      <c r="S289" s="94">
        <v>3.5077841367309954E-3</v>
      </c>
      <c r="T289" s="94">
        <v>4.439018495957887E-3</v>
      </c>
      <c r="U289" s="94">
        <f>R289/'סכום נכסי הקרן'!$C$42</f>
        <v>4.9597094503080815E-4</v>
      </c>
    </row>
    <row r="290" spans="2:21" s="140" customFormat="1">
      <c r="B290" s="86" t="s">
        <v>1034</v>
      </c>
      <c r="C290" s="83" t="s">
        <v>1035</v>
      </c>
      <c r="D290" s="96" t="s">
        <v>30</v>
      </c>
      <c r="E290" s="96" t="s">
        <v>956</v>
      </c>
      <c r="F290" s="83"/>
      <c r="G290" s="96" t="s">
        <v>996</v>
      </c>
      <c r="H290" s="83" t="s">
        <v>1010</v>
      </c>
      <c r="I290" s="83" t="s">
        <v>965</v>
      </c>
      <c r="J290" s="83"/>
      <c r="K290" s="93">
        <v>7.0799999999999992</v>
      </c>
      <c r="L290" s="96" t="s">
        <v>180</v>
      </c>
      <c r="M290" s="97">
        <v>4.4999999999999998E-2</v>
      </c>
      <c r="N290" s="97">
        <v>5.0700000000000002E-2</v>
      </c>
      <c r="O290" s="93">
        <v>9462000</v>
      </c>
      <c r="P290" s="95">
        <v>95.787000000000006</v>
      </c>
      <c r="Q290" s="83"/>
      <c r="R290" s="93">
        <v>32918.145089999998</v>
      </c>
      <c r="S290" s="94">
        <v>1.2616E-2</v>
      </c>
      <c r="T290" s="94">
        <v>4.2425423735087233E-3</v>
      </c>
      <c r="U290" s="94">
        <f>R290/'סכום נכסי הקרן'!$C$42</f>
        <v>4.7401869405103993E-4</v>
      </c>
    </row>
    <row r="291" spans="2:21" s="140" customFormat="1">
      <c r="B291" s="86" t="s">
        <v>1036</v>
      </c>
      <c r="C291" s="83" t="s">
        <v>1037</v>
      </c>
      <c r="D291" s="96" t="s">
        <v>30</v>
      </c>
      <c r="E291" s="96" t="s">
        <v>956</v>
      </c>
      <c r="F291" s="83"/>
      <c r="G291" s="96" t="s">
        <v>1016</v>
      </c>
      <c r="H291" s="83" t="s">
        <v>1010</v>
      </c>
      <c r="I291" s="83" t="s">
        <v>965</v>
      </c>
      <c r="J291" s="83"/>
      <c r="K291" s="93">
        <v>1.3</v>
      </c>
      <c r="L291" s="96" t="s">
        <v>180</v>
      </c>
      <c r="M291" s="97">
        <v>3.3599999999999998E-2</v>
      </c>
      <c r="N291" s="97">
        <v>3.4000000000000002E-2</v>
      </c>
      <c r="O291" s="93">
        <v>5529375</v>
      </c>
      <c r="P291" s="95">
        <v>99.866699999999994</v>
      </c>
      <c r="Q291" s="83"/>
      <c r="R291" s="93">
        <v>20055.913079999998</v>
      </c>
      <c r="S291" s="94">
        <v>2.5277142857142859E-3</v>
      </c>
      <c r="T291" s="94">
        <v>2.5848376586430511E-3</v>
      </c>
      <c r="U291" s="94">
        <f>R291/'סכום נכסי הקרן'!$C$42</f>
        <v>2.8880356715697223E-4</v>
      </c>
    </row>
    <row r="292" spans="2:21" s="140" customFormat="1">
      <c r="B292" s="86" t="s">
        <v>1038</v>
      </c>
      <c r="C292" s="83" t="s">
        <v>1039</v>
      </c>
      <c r="D292" s="96" t="s">
        <v>30</v>
      </c>
      <c r="E292" s="96" t="s">
        <v>956</v>
      </c>
      <c r="F292" s="83"/>
      <c r="G292" s="96" t="s">
        <v>996</v>
      </c>
      <c r="H292" s="83" t="s">
        <v>1010</v>
      </c>
      <c r="I292" s="83" t="s">
        <v>965</v>
      </c>
      <c r="J292" s="83"/>
      <c r="K292" s="93">
        <v>5.3600000000000012</v>
      </c>
      <c r="L292" s="96" t="s">
        <v>180</v>
      </c>
      <c r="M292" s="97">
        <v>5.7500000000000002E-2</v>
      </c>
      <c r="N292" s="97">
        <v>4.87E-2</v>
      </c>
      <c r="O292" s="93">
        <v>2874000</v>
      </c>
      <c r="P292" s="95">
        <v>107.8997</v>
      </c>
      <c r="Q292" s="83"/>
      <c r="R292" s="93">
        <v>11262.970090000001</v>
      </c>
      <c r="S292" s="94">
        <v>4.1057142857142855E-3</v>
      </c>
      <c r="T292" s="94">
        <v>1.4515893203503212E-3</v>
      </c>
      <c r="U292" s="94">
        <f>R292/'סכום נכסי הקרן'!$C$42</f>
        <v>1.6218588133082819E-4</v>
      </c>
    </row>
    <row r="293" spans="2:21" s="140" customFormat="1">
      <c r="B293" s="86" t="s">
        <v>1040</v>
      </c>
      <c r="C293" s="83" t="s">
        <v>1041</v>
      </c>
      <c r="D293" s="96" t="s">
        <v>30</v>
      </c>
      <c r="E293" s="96" t="s">
        <v>956</v>
      </c>
      <c r="F293" s="83"/>
      <c r="G293" s="96" t="s">
        <v>1016</v>
      </c>
      <c r="H293" s="83" t="s">
        <v>1010</v>
      </c>
      <c r="I293" s="83" t="s">
        <v>960</v>
      </c>
      <c r="J293" s="83"/>
      <c r="K293" s="93">
        <v>7.32</v>
      </c>
      <c r="L293" s="96" t="s">
        <v>180</v>
      </c>
      <c r="M293" s="97">
        <v>4.0999999999999995E-2</v>
      </c>
      <c r="N293" s="97">
        <v>3.9299999999999995E-2</v>
      </c>
      <c r="O293" s="93">
        <v>5950000</v>
      </c>
      <c r="P293" s="95">
        <v>101.4079</v>
      </c>
      <c r="Q293" s="83"/>
      <c r="R293" s="93">
        <v>21914.650430000002</v>
      </c>
      <c r="S293" s="94">
        <v>2.4540960306337176E-3</v>
      </c>
      <c r="T293" s="94">
        <v>2.8243946551578364E-3</v>
      </c>
      <c r="U293" s="94">
        <f>R293/'סכום נכסי הקרן'!$C$42</f>
        <v>3.1556923845533916E-4</v>
      </c>
    </row>
    <row r="294" spans="2:21" s="140" customFormat="1">
      <c r="B294" s="86" t="s">
        <v>1042</v>
      </c>
      <c r="C294" s="83" t="s">
        <v>1043</v>
      </c>
      <c r="D294" s="96" t="s">
        <v>30</v>
      </c>
      <c r="E294" s="96" t="s">
        <v>956</v>
      </c>
      <c r="F294" s="83"/>
      <c r="G294" s="96" t="s">
        <v>1013</v>
      </c>
      <c r="H294" s="83" t="s">
        <v>959</v>
      </c>
      <c r="I294" s="83" t="s">
        <v>965</v>
      </c>
      <c r="J294" s="83"/>
      <c r="K294" s="93">
        <v>4.0200000000000005</v>
      </c>
      <c r="L294" s="96" t="s">
        <v>180</v>
      </c>
      <c r="M294" s="97">
        <v>7.8750000000000001E-2</v>
      </c>
      <c r="N294" s="97">
        <v>6.0299999999999999E-2</v>
      </c>
      <c r="O294" s="93">
        <v>6450000</v>
      </c>
      <c r="P294" s="95">
        <v>107.41</v>
      </c>
      <c r="Q294" s="83"/>
      <c r="R294" s="93">
        <v>25162.29624</v>
      </c>
      <c r="S294" s="94">
        <v>3.6857142857142857E-3</v>
      </c>
      <c r="T294" s="94">
        <v>3.2429563610316789E-3</v>
      </c>
      <c r="U294" s="94">
        <f>R294/'סכום נכסי הקרן'!$C$42</f>
        <v>3.6233508207707439E-4</v>
      </c>
    </row>
    <row r="295" spans="2:21" s="140" customFormat="1">
      <c r="B295" s="86" t="s">
        <v>1044</v>
      </c>
      <c r="C295" s="83" t="s">
        <v>1045</v>
      </c>
      <c r="D295" s="96" t="s">
        <v>30</v>
      </c>
      <c r="E295" s="96" t="s">
        <v>956</v>
      </c>
      <c r="F295" s="83"/>
      <c r="G295" s="96" t="s">
        <v>1046</v>
      </c>
      <c r="H295" s="83" t="s">
        <v>959</v>
      </c>
      <c r="I295" s="83" t="s">
        <v>965</v>
      </c>
      <c r="J295" s="83"/>
      <c r="K295" s="93">
        <v>4.2300000000000004</v>
      </c>
      <c r="L295" s="96" t="s">
        <v>180</v>
      </c>
      <c r="M295" s="97">
        <v>4.8750000000000002E-2</v>
      </c>
      <c r="N295" s="97">
        <v>3.9599999999999996E-2</v>
      </c>
      <c r="O295" s="93">
        <v>6700000</v>
      </c>
      <c r="P295" s="95">
        <v>104.72410000000001</v>
      </c>
      <c r="Q295" s="83"/>
      <c r="R295" s="93">
        <v>25483.977320000002</v>
      </c>
      <c r="S295" s="94">
        <v>7.4444444444444445E-3</v>
      </c>
      <c r="T295" s="94">
        <v>3.2844151251547717E-3</v>
      </c>
      <c r="U295" s="94">
        <f>R295/'סכום נכסי הקרן'!$C$42</f>
        <v>3.6696726426794916E-4</v>
      </c>
    </row>
    <row r="296" spans="2:21" s="140" customFormat="1">
      <c r="B296" s="86" t="s">
        <v>1047</v>
      </c>
      <c r="C296" s="83" t="s">
        <v>1048</v>
      </c>
      <c r="D296" s="96" t="s">
        <v>30</v>
      </c>
      <c r="E296" s="96" t="s">
        <v>956</v>
      </c>
      <c r="F296" s="83"/>
      <c r="G296" s="96" t="s">
        <v>1046</v>
      </c>
      <c r="H296" s="83" t="s">
        <v>959</v>
      </c>
      <c r="I296" s="83" t="s">
        <v>965</v>
      </c>
      <c r="J296" s="83"/>
      <c r="K296" s="93">
        <v>6.089999999999999</v>
      </c>
      <c r="L296" s="96" t="s">
        <v>180</v>
      </c>
      <c r="M296" s="97">
        <v>4.4500000000000005E-2</v>
      </c>
      <c r="N296" s="97">
        <v>4.4400000000000002E-2</v>
      </c>
      <c r="O296" s="93">
        <v>5050000</v>
      </c>
      <c r="P296" s="95">
        <v>99.968000000000004</v>
      </c>
      <c r="Q296" s="83"/>
      <c r="R296" s="93">
        <v>18335.73069</v>
      </c>
      <c r="S296" s="94">
        <v>1.01E-2</v>
      </c>
      <c r="T296" s="94">
        <v>2.3631378435475916E-3</v>
      </c>
      <c r="U296" s="94">
        <f>R296/'סכום נכסי הקרן'!$C$42</f>
        <v>2.6403307635902316E-4</v>
      </c>
    </row>
    <row r="297" spans="2:21" s="140" customFormat="1">
      <c r="B297" s="86" t="s">
        <v>1049</v>
      </c>
      <c r="C297" s="83" t="s">
        <v>1050</v>
      </c>
      <c r="D297" s="96" t="s">
        <v>30</v>
      </c>
      <c r="E297" s="96" t="s">
        <v>956</v>
      </c>
      <c r="F297" s="83"/>
      <c r="G297" s="96" t="s">
        <v>1019</v>
      </c>
      <c r="H297" s="83" t="s">
        <v>959</v>
      </c>
      <c r="I297" s="83" t="s">
        <v>965</v>
      </c>
      <c r="J297" s="83"/>
      <c r="K297" s="93">
        <v>2.68</v>
      </c>
      <c r="L297" s="96" t="s">
        <v>180</v>
      </c>
      <c r="M297" s="97">
        <v>3.4500000000000003E-2</v>
      </c>
      <c r="N297" s="97">
        <v>3.1200000000000002E-2</v>
      </c>
      <c r="O297" s="93">
        <v>13326000</v>
      </c>
      <c r="P297" s="95">
        <v>100.8708</v>
      </c>
      <c r="Q297" s="83"/>
      <c r="R297" s="93">
        <v>48821.475290000002</v>
      </c>
      <c r="S297" s="94">
        <v>4.5319162394685487E-3</v>
      </c>
      <c r="T297" s="94">
        <v>6.2921886117439825E-3</v>
      </c>
      <c r="U297" s="94">
        <f>R297/'סכום נכסי הקרן'!$C$42</f>
        <v>7.0302539512292182E-4</v>
      </c>
    </row>
    <row r="298" spans="2:21" s="140" customFormat="1">
      <c r="B298" s="86" t="s">
        <v>1051</v>
      </c>
      <c r="C298" s="83" t="s">
        <v>1052</v>
      </c>
      <c r="D298" s="96" t="s">
        <v>30</v>
      </c>
      <c r="E298" s="96" t="s">
        <v>956</v>
      </c>
      <c r="F298" s="83"/>
      <c r="G298" s="96" t="s">
        <v>1053</v>
      </c>
      <c r="H298" s="83" t="s">
        <v>959</v>
      </c>
      <c r="I298" s="83" t="s">
        <v>965</v>
      </c>
      <c r="J298" s="83"/>
      <c r="K298" s="93">
        <v>4.6900000000000004</v>
      </c>
      <c r="L298" s="96" t="s">
        <v>180</v>
      </c>
      <c r="M298" s="97">
        <v>5.2499999999999998E-2</v>
      </c>
      <c r="N298" s="97">
        <v>4.7299999999999995E-2</v>
      </c>
      <c r="O298" s="93">
        <v>5825000</v>
      </c>
      <c r="P298" s="95">
        <v>102.8994</v>
      </c>
      <c r="Q298" s="83"/>
      <c r="R298" s="93">
        <v>21769.812190000001</v>
      </c>
      <c r="S298" s="94">
        <v>9.7083333333333327E-3</v>
      </c>
      <c r="T298" s="94">
        <v>2.8057276747181911E-3</v>
      </c>
      <c r="U298" s="94">
        <f>R298/'סכום נכסי הקרן'!$C$42</f>
        <v>3.1348357921829099E-4</v>
      </c>
    </row>
    <row r="299" spans="2:21" s="140" customFormat="1">
      <c r="B299" s="86" t="s">
        <v>1054</v>
      </c>
      <c r="C299" s="83" t="s">
        <v>1055</v>
      </c>
      <c r="D299" s="96" t="s">
        <v>30</v>
      </c>
      <c r="E299" s="96" t="s">
        <v>956</v>
      </c>
      <c r="F299" s="83"/>
      <c r="G299" s="96" t="s">
        <v>1053</v>
      </c>
      <c r="H299" s="83" t="s">
        <v>959</v>
      </c>
      <c r="I299" s="83" t="s">
        <v>965</v>
      </c>
      <c r="J299" s="83"/>
      <c r="K299" s="93">
        <v>0.5</v>
      </c>
      <c r="L299" s="96" t="s">
        <v>180</v>
      </c>
      <c r="M299" s="97">
        <v>5.6250000000000001E-2</v>
      </c>
      <c r="N299" s="97">
        <v>3.4799999999999998E-2</v>
      </c>
      <c r="O299" s="93">
        <v>6706000</v>
      </c>
      <c r="P299" s="95">
        <v>106.60890000000001</v>
      </c>
      <c r="Q299" s="83"/>
      <c r="R299" s="93">
        <v>25965.862289999997</v>
      </c>
      <c r="S299" s="94">
        <v>1.3412E-2</v>
      </c>
      <c r="T299" s="94">
        <v>3.346521218884914E-3</v>
      </c>
      <c r="U299" s="94">
        <f>R299/'סכום נכסי הקרן'!$C$42</f>
        <v>3.7390636984445424E-4</v>
      </c>
    </row>
    <row r="300" spans="2:21" s="140" customFormat="1">
      <c r="B300" s="86" t="s">
        <v>1056</v>
      </c>
      <c r="C300" s="83" t="s">
        <v>1057</v>
      </c>
      <c r="D300" s="96" t="s">
        <v>30</v>
      </c>
      <c r="E300" s="96" t="s">
        <v>956</v>
      </c>
      <c r="F300" s="83"/>
      <c r="G300" s="96" t="s">
        <v>808</v>
      </c>
      <c r="H300" s="83" t="s">
        <v>959</v>
      </c>
      <c r="I300" s="83" t="s">
        <v>965</v>
      </c>
      <c r="J300" s="83"/>
      <c r="K300" s="93">
        <v>4.4799999999999995</v>
      </c>
      <c r="L300" s="96" t="s">
        <v>180</v>
      </c>
      <c r="M300" s="97">
        <v>4.2999999999999997E-2</v>
      </c>
      <c r="N300" s="97">
        <v>3.5099999999999999E-2</v>
      </c>
      <c r="O300" s="93">
        <v>11324000</v>
      </c>
      <c r="P300" s="95">
        <v>105.1632</v>
      </c>
      <c r="Q300" s="83"/>
      <c r="R300" s="93">
        <v>43252.337670000001</v>
      </c>
      <c r="S300" s="94">
        <v>1.1324000000000001E-2</v>
      </c>
      <c r="T300" s="94">
        <v>5.5744293858777253E-3</v>
      </c>
      <c r="U300" s="94">
        <f>R300/'סכום נכסי הקרן'!$C$42</f>
        <v>6.2283025246207761E-4</v>
      </c>
    </row>
    <row r="301" spans="2:21" s="140" customFormat="1">
      <c r="B301" s="86" t="s">
        <v>1058</v>
      </c>
      <c r="C301" s="83" t="s">
        <v>1059</v>
      </c>
      <c r="D301" s="96" t="s">
        <v>30</v>
      </c>
      <c r="E301" s="96" t="s">
        <v>956</v>
      </c>
      <c r="F301" s="83"/>
      <c r="G301" s="96" t="s">
        <v>1060</v>
      </c>
      <c r="H301" s="83" t="s">
        <v>959</v>
      </c>
      <c r="I301" s="83" t="s">
        <v>960</v>
      </c>
      <c r="J301" s="83"/>
      <c r="K301" s="93">
        <v>4.0199999999999996</v>
      </c>
      <c r="L301" s="96" t="s">
        <v>180</v>
      </c>
      <c r="M301" s="97">
        <v>3.15E-2</v>
      </c>
      <c r="N301" s="97">
        <v>3.1599999999999996E-2</v>
      </c>
      <c r="O301" s="93">
        <v>13447000</v>
      </c>
      <c r="P301" s="95">
        <v>100.40819999999999</v>
      </c>
      <c r="Q301" s="83"/>
      <c r="R301" s="93">
        <v>49038.891280000003</v>
      </c>
      <c r="S301" s="94">
        <v>1.7929333333333332E-2</v>
      </c>
      <c r="T301" s="94">
        <v>6.3202095268876362E-3</v>
      </c>
      <c r="U301" s="94">
        <f>R301/'סכום נכסי הקרן'!$C$42</f>
        <v>7.0615616823798788E-4</v>
      </c>
    </row>
    <row r="302" spans="2:21" s="140" customFormat="1">
      <c r="B302" s="86" t="s">
        <v>1061</v>
      </c>
      <c r="C302" s="83" t="s">
        <v>1062</v>
      </c>
      <c r="D302" s="96" t="s">
        <v>30</v>
      </c>
      <c r="E302" s="96" t="s">
        <v>956</v>
      </c>
      <c r="F302" s="83"/>
      <c r="G302" s="96" t="s">
        <v>1033</v>
      </c>
      <c r="H302" s="83" t="s">
        <v>959</v>
      </c>
      <c r="I302" s="83" t="s">
        <v>965</v>
      </c>
      <c r="J302" s="83"/>
      <c r="K302" s="93">
        <v>8.0400000000000009</v>
      </c>
      <c r="L302" s="96" t="s">
        <v>180</v>
      </c>
      <c r="M302" s="97">
        <v>5.2999999999999999E-2</v>
      </c>
      <c r="N302" s="97">
        <v>5.1800000000000006E-2</v>
      </c>
      <c r="O302" s="93">
        <v>11100000</v>
      </c>
      <c r="P302" s="95">
        <v>100.7852</v>
      </c>
      <c r="Q302" s="83"/>
      <c r="R302" s="93">
        <v>40631.763930000001</v>
      </c>
      <c r="S302" s="94">
        <v>6.3428571428571431E-3</v>
      </c>
      <c r="T302" s="94">
        <v>5.2366857157998001E-3</v>
      </c>
      <c r="U302" s="94">
        <f>R302/'סכום נכסי הקרן'!$C$42</f>
        <v>5.8509419721039188E-4</v>
      </c>
    </row>
    <row r="303" spans="2:21" s="140" customFormat="1">
      <c r="B303" s="86" t="s">
        <v>1063</v>
      </c>
      <c r="C303" s="83" t="s">
        <v>1064</v>
      </c>
      <c r="D303" s="96" t="s">
        <v>30</v>
      </c>
      <c r="E303" s="96" t="s">
        <v>956</v>
      </c>
      <c r="F303" s="83"/>
      <c r="G303" s="96" t="s">
        <v>1065</v>
      </c>
      <c r="H303" s="83" t="s">
        <v>959</v>
      </c>
      <c r="I303" s="83" t="s">
        <v>965</v>
      </c>
      <c r="J303" s="83"/>
      <c r="K303" s="93">
        <v>3.77</v>
      </c>
      <c r="L303" s="96" t="s">
        <v>180</v>
      </c>
      <c r="M303" s="97">
        <v>2.9500000000000002E-2</v>
      </c>
      <c r="N303" s="97">
        <v>3.2300000000000002E-2</v>
      </c>
      <c r="O303" s="93">
        <v>15119000</v>
      </c>
      <c r="P303" s="95">
        <v>98.797899999999998</v>
      </c>
      <c r="Q303" s="83"/>
      <c r="R303" s="93">
        <v>54252.132749999997</v>
      </c>
      <c r="S303" s="94">
        <v>1.2599166666666667E-2</v>
      </c>
      <c r="T303" s="94">
        <v>6.9921002965326971E-3</v>
      </c>
      <c r="U303" s="94">
        <f>R303/'סכום נכסי הקרן'!$C$42</f>
        <v>7.8122643439745084E-4</v>
      </c>
    </row>
    <row r="304" spans="2:21" s="140" customFormat="1">
      <c r="B304" s="86" t="s">
        <v>1066</v>
      </c>
      <c r="C304" s="83" t="s">
        <v>1067</v>
      </c>
      <c r="D304" s="96" t="s">
        <v>30</v>
      </c>
      <c r="E304" s="96" t="s">
        <v>956</v>
      </c>
      <c r="F304" s="83"/>
      <c r="G304" s="96" t="s">
        <v>958</v>
      </c>
      <c r="H304" s="83" t="s">
        <v>959</v>
      </c>
      <c r="I304" s="83" t="s">
        <v>960</v>
      </c>
      <c r="J304" s="83"/>
      <c r="K304" s="93">
        <v>4.01</v>
      </c>
      <c r="L304" s="96" t="s">
        <v>180</v>
      </c>
      <c r="M304" s="97">
        <v>5.8749999999999997E-2</v>
      </c>
      <c r="N304" s="97">
        <v>3.5499999999999997E-2</v>
      </c>
      <c r="O304" s="93">
        <v>6820000</v>
      </c>
      <c r="P304" s="95">
        <v>109.4188</v>
      </c>
      <c r="Q304" s="83"/>
      <c r="R304" s="93">
        <v>27103.3076</v>
      </c>
      <c r="S304" s="94">
        <v>3.7888888888888889E-3</v>
      </c>
      <c r="T304" s="94">
        <v>3.4931169615074146E-3</v>
      </c>
      <c r="U304" s="94">
        <f>R304/'סכום נכסי הקרן'!$C$42</f>
        <v>3.9028549263301233E-4</v>
      </c>
    </row>
    <row r="305" spans="2:21" s="140" customFormat="1">
      <c r="B305" s="86" t="s">
        <v>1068</v>
      </c>
      <c r="C305" s="83" t="s">
        <v>1069</v>
      </c>
      <c r="D305" s="96" t="s">
        <v>30</v>
      </c>
      <c r="E305" s="96" t="s">
        <v>956</v>
      </c>
      <c r="F305" s="83"/>
      <c r="G305" s="96" t="s">
        <v>958</v>
      </c>
      <c r="H305" s="83" t="s">
        <v>959</v>
      </c>
      <c r="I305" s="83" t="s">
        <v>965</v>
      </c>
      <c r="J305" s="83"/>
      <c r="K305" s="93">
        <v>7.78</v>
      </c>
      <c r="L305" s="96" t="s">
        <v>180</v>
      </c>
      <c r="M305" s="97">
        <v>5.2499999999999998E-2</v>
      </c>
      <c r="N305" s="97">
        <v>4.3200000000000002E-2</v>
      </c>
      <c r="O305" s="93">
        <v>6816000</v>
      </c>
      <c r="P305" s="95">
        <v>108.17270000000001</v>
      </c>
      <c r="Q305" s="83"/>
      <c r="R305" s="93">
        <v>26778.934450000001</v>
      </c>
      <c r="S305" s="94">
        <v>4.5440000000000003E-3</v>
      </c>
      <c r="T305" s="94">
        <v>3.4513112391636744E-3</v>
      </c>
      <c r="U305" s="94">
        <f>R305/'סכום נכסי הקרן'!$C$42</f>
        <v>3.8561454484637868E-4</v>
      </c>
    </row>
    <row r="306" spans="2:21" s="140" customFormat="1">
      <c r="B306" s="86" t="s">
        <v>1070</v>
      </c>
      <c r="C306" s="83" t="s">
        <v>1071</v>
      </c>
      <c r="D306" s="96" t="s">
        <v>30</v>
      </c>
      <c r="E306" s="96" t="s">
        <v>956</v>
      </c>
      <c r="F306" s="83"/>
      <c r="G306" s="96" t="s">
        <v>993</v>
      </c>
      <c r="H306" s="83" t="s">
        <v>959</v>
      </c>
      <c r="I306" s="83" t="s">
        <v>988</v>
      </c>
      <c r="J306" s="83"/>
      <c r="K306" s="93">
        <v>2.57</v>
      </c>
      <c r="L306" s="96" t="s">
        <v>180</v>
      </c>
      <c r="M306" s="97">
        <v>5.5960000000000003E-2</v>
      </c>
      <c r="N306" s="97">
        <v>4.3700000000000003E-2</v>
      </c>
      <c r="O306" s="93">
        <v>8396000</v>
      </c>
      <c r="P306" s="95">
        <v>104.2942</v>
      </c>
      <c r="Q306" s="83"/>
      <c r="R306" s="93">
        <v>31803.753639999999</v>
      </c>
      <c r="S306" s="94">
        <v>5.9971428571428571E-3</v>
      </c>
      <c r="T306" s="94">
        <v>4.0989178486646105E-3</v>
      </c>
      <c r="U306" s="94">
        <f>R306/'סכום נכסי הקרן'!$C$42</f>
        <v>4.5797154502893068E-4</v>
      </c>
    </row>
    <row r="307" spans="2:21" s="140" customFormat="1">
      <c r="B307" s="86" t="s">
        <v>1072</v>
      </c>
      <c r="C307" s="83" t="s">
        <v>1073</v>
      </c>
      <c r="D307" s="96" t="s">
        <v>30</v>
      </c>
      <c r="E307" s="96" t="s">
        <v>956</v>
      </c>
      <c r="F307" s="83"/>
      <c r="G307" s="96" t="s">
        <v>1074</v>
      </c>
      <c r="H307" s="83" t="s">
        <v>959</v>
      </c>
      <c r="I307" s="83" t="s">
        <v>988</v>
      </c>
      <c r="J307" s="83"/>
      <c r="K307" s="93">
        <v>5.7</v>
      </c>
      <c r="L307" s="96" t="s">
        <v>180</v>
      </c>
      <c r="M307" s="97">
        <v>5.2499999999999998E-2</v>
      </c>
      <c r="N307" s="97">
        <v>4.6499999999999993E-2</v>
      </c>
      <c r="O307" s="93">
        <v>4877000</v>
      </c>
      <c r="P307" s="95">
        <v>103.4525</v>
      </c>
      <c r="Q307" s="83"/>
      <c r="R307" s="93">
        <v>18324.814460000001</v>
      </c>
      <c r="S307" s="94">
        <v>3.9015999999999999E-3</v>
      </c>
      <c r="T307" s="94">
        <v>2.3617309426360324E-3</v>
      </c>
      <c r="U307" s="94">
        <f>R307/'סכום נכסי הקרן'!$C$42</f>
        <v>2.6387588350765159E-4</v>
      </c>
    </row>
    <row r="308" spans="2:21" s="140" customFormat="1">
      <c r="B308" s="86" t="s">
        <v>1075</v>
      </c>
      <c r="C308" s="83" t="s">
        <v>1076</v>
      </c>
      <c r="D308" s="96" t="s">
        <v>30</v>
      </c>
      <c r="E308" s="96" t="s">
        <v>956</v>
      </c>
      <c r="F308" s="83"/>
      <c r="G308" s="96" t="s">
        <v>1005</v>
      </c>
      <c r="H308" s="83" t="s">
        <v>959</v>
      </c>
      <c r="I308" s="83" t="s">
        <v>960</v>
      </c>
      <c r="J308" s="83"/>
      <c r="K308" s="93">
        <v>5.4200000000000008</v>
      </c>
      <c r="L308" s="96" t="s">
        <v>182</v>
      </c>
      <c r="M308" s="97">
        <v>3.2500000000000001E-2</v>
      </c>
      <c r="N308" s="97">
        <v>2.3899999999999998E-2</v>
      </c>
      <c r="O308" s="93">
        <v>1500000</v>
      </c>
      <c r="P308" s="95">
        <v>104.7105</v>
      </c>
      <c r="Q308" s="83"/>
      <c r="R308" s="93">
        <v>6405.4550099999997</v>
      </c>
      <c r="S308" s="94">
        <v>1.8749999999999999E-3</v>
      </c>
      <c r="T308" s="94">
        <v>8.2554512799034338E-4</v>
      </c>
      <c r="U308" s="94">
        <f>R308/'סכום נכסי הקרן'!$C$42</f>
        <v>9.2238047142129874E-5</v>
      </c>
    </row>
    <row r="309" spans="2:21" s="140" customFormat="1">
      <c r="B309" s="86" t="s">
        <v>1077</v>
      </c>
      <c r="C309" s="83" t="s">
        <v>1078</v>
      </c>
      <c r="D309" s="96" t="s">
        <v>30</v>
      </c>
      <c r="E309" s="96" t="s">
        <v>956</v>
      </c>
      <c r="F309" s="83"/>
      <c r="G309" s="96" t="s">
        <v>993</v>
      </c>
      <c r="H309" s="83" t="s">
        <v>959</v>
      </c>
      <c r="I309" s="83" t="s">
        <v>960</v>
      </c>
      <c r="J309" s="83"/>
      <c r="K309" s="93">
        <v>0.77</v>
      </c>
      <c r="L309" s="96" t="s">
        <v>180</v>
      </c>
      <c r="M309" s="97">
        <v>5.2499999999999998E-2</v>
      </c>
      <c r="N309" s="97">
        <v>3.0800000000000001E-2</v>
      </c>
      <c r="O309" s="93">
        <v>9964000</v>
      </c>
      <c r="P309" s="95">
        <v>105.3353</v>
      </c>
      <c r="Q309" s="83"/>
      <c r="R309" s="93">
        <v>38120.065000000002</v>
      </c>
      <c r="S309" s="94">
        <v>1.5329230769230769E-2</v>
      </c>
      <c r="T309" s="94">
        <v>4.9129740026735763E-3</v>
      </c>
      <c r="U309" s="94">
        <f>R309/'סכום נכסי הקרן'!$C$42</f>
        <v>5.4892593063908751E-4</v>
      </c>
    </row>
    <row r="310" spans="2:21" s="140" customFormat="1">
      <c r="B310" s="86" t="s">
        <v>1079</v>
      </c>
      <c r="C310" s="83" t="s">
        <v>1080</v>
      </c>
      <c r="D310" s="96" t="s">
        <v>30</v>
      </c>
      <c r="E310" s="96" t="s">
        <v>956</v>
      </c>
      <c r="F310" s="83"/>
      <c r="G310" s="96" t="s">
        <v>1013</v>
      </c>
      <c r="H310" s="83" t="s">
        <v>959</v>
      </c>
      <c r="I310" s="83" t="s">
        <v>960</v>
      </c>
      <c r="J310" s="83"/>
      <c r="K310" s="93">
        <v>5.36</v>
      </c>
      <c r="L310" s="96" t="s">
        <v>180</v>
      </c>
      <c r="M310" s="97">
        <v>4.8750000000000002E-2</v>
      </c>
      <c r="N310" s="97">
        <v>4.1599999999999998E-2</v>
      </c>
      <c r="O310" s="93">
        <v>7670000</v>
      </c>
      <c r="P310" s="95">
        <v>104.9811</v>
      </c>
      <c r="Q310" s="83"/>
      <c r="R310" s="93">
        <v>29245.053909999999</v>
      </c>
      <c r="S310" s="94">
        <v>1.0226666666666667E-2</v>
      </c>
      <c r="T310" s="94">
        <v>3.7691485984249293E-3</v>
      </c>
      <c r="U310" s="94">
        <f>R310/'סכום נכסי הקרן'!$C$42</f>
        <v>4.2112647064313852E-4</v>
      </c>
    </row>
    <row r="311" spans="2:21" s="140" customFormat="1">
      <c r="B311" s="86" t="s">
        <v>1081</v>
      </c>
      <c r="C311" s="83" t="s">
        <v>1082</v>
      </c>
      <c r="D311" s="96" t="s">
        <v>30</v>
      </c>
      <c r="E311" s="96" t="s">
        <v>956</v>
      </c>
      <c r="F311" s="83"/>
      <c r="G311" s="96" t="s">
        <v>1019</v>
      </c>
      <c r="H311" s="83" t="s">
        <v>959</v>
      </c>
      <c r="I311" s="83" t="s">
        <v>965</v>
      </c>
      <c r="J311" s="83"/>
      <c r="K311" s="93">
        <v>6.24</v>
      </c>
      <c r="L311" s="96" t="s">
        <v>180</v>
      </c>
      <c r="M311" s="97">
        <v>3.95E-2</v>
      </c>
      <c r="N311" s="97">
        <v>4.6300000000000001E-2</v>
      </c>
      <c r="O311" s="93">
        <v>8518000</v>
      </c>
      <c r="P311" s="95">
        <v>96.851100000000002</v>
      </c>
      <c r="Q311" s="83"/>
      <c r="R311" s="93">
        <v>29963.175199999998</v>
      </c>
      <c r="S311" s="94">
        <v>3.7903599017478909E-3</v>
      </c>
      <c r="T311" s="94">
        <v>3.8617012010644159E-3</v>
      </c>
      <c r="U311" s="94">
        <f>R311/'סכום נכסי הקרן'!$C$42</f>
        <v>4.3146736060292718E-4</v>
      </c>
    </row>
    <row r="312" spans="2:21" s="140" customFormat="1">
      <c r="B312" s="86" t="s">
        <v>1083</v>
      </c>
      <c r="C312" s="83" t="s">
        <v>1084</v>
      </c>
      <c r="D312" s="96" t="s">
        <v>30</v>
      </c>
      <c r="E312" s="96" t="s">
        <v>956</v>
      </c>
      <c r="F312" s="83"/>
      <c r="G312" s="96" t="s">
        <v>1085</v>
      </c>
      <c r="H312" s="83" t="s">
        <v>959</v>
      </c>
      <c r="I312" s="83" t="s">
        <v>965</v>
      </c>
      <c r="J312" s="83"/>
      <c r="K312" s="93">
        <v>3.2199999999999993</v>
      </c>
      <c r="L312" s="96" t="s">
        <v>180</v>
      </c>
      <c r="M312" s="97">
        <v>3.875E-2</v>
      </c>
      <c r="N312" s="97">
        <v>3.4600000000000006E-2</v>
      </c>
      <c r="O312" s="93">
        <v>7599000</v>
      </c>
      <c r="P312" s="95">
        <v>101.4509</v>
      </c>
      <c r="Q312" s="83"/>
      <c r="R312" s="93">
        <v>28000.014739999999</v>
      </c>
      <c r="S312" s="94">
        <v>7.5989999999999999E-3</v>
      </c>
      <c r="T312" s="94">
        <v>3.6086859897037668E-3</v>
      </c>
      <c r="U312" s="94">
        <f>R312/'סכום נכסי הקרן'!$C$42</f>
        <v>4.0319800475320977E-4</v>
      </c>
    </row>
    <row r="313" spans="2:21" s="140" customFormat="1">
      <c r="B313" s="86" t="s">
        <v>1086</v>
      </c>
      <c r="C313" s="83" t="s">
        <v>1087</v>
      </c>
      <c r="D313" s="96" t="s">
        <v>30</v>
      </c>
      <c r="E313" s="96" t="s">
        <v>956</v>
      </c>
      <c r="F313" s="83"/>
      <c r="G313" s="96" t="s">
        <v>1085</v>
      </c>
      <c r="H313" s="83" t="s">
        <v>959</v>
      </c>
      <c r="I313" s="83" t="s">
        <v>965</v>
      </c>
      <c r="J313" s="83"/>
      <c r="K313" s="93">
        <v>4.3600000000000003</v>
      </c>
      <c r="L313" s="96" t="s">
        <v>180</v>
      </c>
      <c r="M313" s="97">
        <v>4.8750000000000002E-2</v>
      </c>
      <c r="N313" s="97">
        <v>3.6400000000000002E-2</v>
      </c>
      <c r="O313" s="93">
        <v>4018000</v>
      </c>
      <c r="P313" s="95">
        <v>105.5877</v>
      </c>
      <c r="Q313" s="83"/>
      <c r="R313" s="93">
        <v>15408.81129</v>
      </c>
      <c r="S313" s="94">
        <v>4.0179999999999999E-3</v>
      </c>
      <c r="T313" s="94">
        <v>1.9859118624239776E-3</v>
      </c>
      <c r="U313" s="94">
        <f>R313/'סכום נכסי הקרן'!$C$42</f>
        <v>2.2188566775542822E-4</v>
      </c>
    </row>
    <row r="314" spans="2:21" s="140" customFormat="1">
      <c r="B314" s="86" t="s">
        <v>1088</v>
      </c>
      <c r="C314" s="83" t="s">
        <v>1089</v>
      </c>
      <c r="D314" s="96" t="s">
        <v>30</v>
      </c>
      <c r="E314" s="96" t="s">
        <v>956</v>
      </c>
      <c r="F314" s="83"/>
      <c r="G314" s="96" t="s">
        <v>1016</v>
      </c>
      <c r="H314" s="83" t="s">
        <v>959</v>
      </c>
      <c r="I314" s="83" t="s">
        <v>965</v>
      </c>
      <c r="J314" s="83"/>
      <c r="K314" s="93">
        <v>4.4099999999999993</v>
      </c>
      <c r="L314" s="96" t="s">
        <v>182</v>
      </c>
      <c r="M314" s="97">
        <v>5.2499999999999998E-2</v>
      </c>
      <c r="N314" s="97">
        <v>2.2499999999999999E-2</v>
      </c>
      <c r="O314" s="93">
        <v>9075000</v>
      </c>
      <c r="P314" s="95">
        <v>114.02330000000001</v>
      </c>
      <c r="Q314" s="83"/>
      <c r="R314" s="93">
        <v>42199.652020000001</v>
      </c>
      <c r="S314" s="94">
        <v>9.0749999999999997E-3</v>
      </c>
      <c r="T314" s="94">
        <v>5.4387576017021861E-3</v>
      </c>
      <c r="U314" s="94">
        <f>R314/'סכום נכסי הקרן'!$C$42</f>
        <v>6.0767166209512358E-4</v>
      </c>
    </row>
    <row r="315" spans="2:21" s="140" customFormat="1">
      <c r="B315" s="86" t="s">
        <v>1090</v>
      </c>
      <c r="C315" s="83" t="s">
        <v>1091</v>
      </c>
      <c r="D315" s="96" t="s">
        <v>30</v>
      </c>
      <c r="E315" s="96" t="s">
        <v>956</v>
      </c>
      <c r="F315" s="83"/>
      <c r="G315" s="96" t="s">
        <v>958</v>
      </c>
      <c r="H315" s="83" t="s">
        <v>959</v>
      </c>
      <c r="I315" s="83" t="s">
        <v>965</v>
      </c>
      <c r="J315" s="83"/>
      <c r="K315" s="93">
        <v>4.55</v>
      </c>
      <c r="L315" s="96" t="s">
        <v>182</v>
      </c>
      <c r="M315" s="97">
        <v>3.7499999999999999E-2</v>
      </c>
      <c r="N315" s="97">
        <v>3.0899999999999997E-2</v>
      </c>
      <c r="O315" s="93">
        <v>1673000</v>
      </c>
      <c r="P315" s="95">
        <v>102.96939999999999</v>
      </c>
      <c r="Q315" s="83"/>
      <c r="R315" s="93">
        <v>7025.4264400000002</v>
      </c>
      <c r="S315" s="94">
        <v>1.3384E-3</v>
      </c>
      <c r="T315" s="94">
        <v>9.0544802212209159E-4</v>
      </c>
      <c r="U315" s="94">
        <f>R315/'סכום נכסי הקרן'!$C$42</f>
        <v>1.0116558685598912E-4</v>
      </c>
    </row>
    <row r="316" spans="2:21" s="140" customFormat="1">
      <c r="B316" s="86" t="s">
        <v>1092</v>
      </c>
      <c r="C316" s="83" t="s">
        <v>1093</v>
      </c>
      <c r="D316" s="96" t="s">
        <v>30</v>
      </c>
      <c r="E316" s="96" t="s">
        <v>956</v>
      </c>
      <c r="F316" s="83"/>
      <c r="G316" s="96" t="s">
        <v>958</v>
      </c>
      <c r="H316" s="83" t="s">
        <v>959</v>
      </c>
      <c r="I316" s="83" t="s">
        <v>965</v>
      </c>
      <c r="J316" s="83"/>
      <c r="K316" s="93">
        <v>2.64</v>
      </c>
      <c r="L316" s="96" t="s">
        <v>180</v>
      </c>
      <c r="M316" s="97">
        <v>4.8750000000000002E-2</v>
      </c>
      <c r="N316" s="97">
        <v>4.5199999999999997E-2</v>
      </c>
      <c r="O316" s="93">
        <v>8000000</v>
      </c>
      <c r="P316" s="95">
        <v>101.5247</v>
      </c>
      <c r="Q316" s="83"/>
      <c r="R316" s="93">
        <v>29499.031360000001</v>
      </c>
      <c r="S316" s="94">
        <v>3.8148737157585278E-3</v>
      </c>
      <c r="T316" s="94">
        <v>3.8018816121046105E-3</v>
      </c>
      <c r="U316" s="94">
        <f>R316/'סכום נכסי הקרן'!$C$42</f>
        <v>4.2478372589972306E-4</v>
      </c>
    </row>
    <row r="317" spans="2:21" s="140" customFormat="1">
      <c r="B317" s="86" t="s">
        <v>1094</v>
      </c>
      <c r="C317" s="83" t="s">
        <v>1095</v>
      </c>
      <c r="D317" s="96" t="s">
        <v>30</v>
      </c>
      <c r="E317" s="96" t="s">
        <v>956</v>
      </c>
      <c r="F317" s="83"/>
      <c r="G317" s="96" t="s">
        <v>1005</v>
      </c>
      <c r="H317" s="83" t="s">
        <v>959</v>
      </c>
      <c r="I317" s="83" t="s">
        <v>965</v>
      </c>
      <c r="J317" s="83"/>
      <c r="K317" s="93">
        <v>3.2199999999999998</v>
      </c>
      <c r="L317" s="96" t="s">
        <v>180</v>
      </c>
      <c r="M317" s="97">
        <v>4.7500000000000001E-2</v>
      </c>
      <c r="N317" s="97">
        <v>5.5899999999999998E-2</v>
      </c>
      <c r="O317" s="93">
        <v>13327000</v>
      </c>
      <c r="P317" s="95">
        <v>97.0077</v>
      </c>
      <c r="Q317" s="83"/>
      <c r="R317" s="93">
        <v>46955.291920000003</v>
      </c>
      <c r="S317" s="94">
        <v>1.4807777777777777E-2</v>
      </c>
      <c r="T317" s="94">
        <v>6.0516719604467783E-3</v>
      </c>
      <c r="U317" s="94">
        <f>R317/'סכום נכסי הקרן'!$C$42</f>
        <v>6.7615250172359427E-4</v>
      </c>
    </row>
    <row r="318" spans="2:21" s="140" customFormat="1">
      <c r="B318" s="86" t="s">
        <v>1096</v>
      </c>
      <c r="C318" s="83" t="s">
        <v>1097</v>
      </c>
      <c r="D318" s="96" t="s">
        <v>30</v>
      </c>
      <c r="E318" s="96" t="s">
        <v>956</v>
      </c>
      <c r="F318" s="83"/>
      <c r="G318" s="96" t="s">
        <v>1013</v>
      </c>
      <c r="H318" s="83" t="s">
        <v>959</v>
      </c>
      <c r="I318" s="83" t="s">
        <v>960</v>
      </c>
      <c r="J318" s="83"/>
      <c r="K318" s="93">
        <v>6.74</v>
      </c>
      <c r="L318" s="96" t="s">
        <v>180</v>
      </c>
      <c r="M318" s="97">
        <v>4.2999999999999997E-2</v>
      </c>
      <c r="N318" s="97">
        <v>4.2700000000000002E-2</v>
      </c>
      <c r="O318" s="93">
        <v>4502000</v>
      </c>
      <c r="P318" s="95">
        <v>100.30070000000001</v>
      </c>
      <c r="Q318" s="83"/>
      <c r="R318" s="93">
        <v>16400.435869999998</v>
      </c>
      <c r="S318" s="94">
        <v>3.6015999999999999E-3</v>
      </c>
      <c r="T318" s="94">
        <v>2.1137139997485623E-3</v>
      </c>
      <c r="U318" s="94">
        <f>R318/'סכום נכסי הקרן'!$C$42</f>
        <v>2.3616498352839693E-4</v>
      </c>
    </row>
    <row r="319" spans="2:21" s="140" customFormat="1">
      <c r="B319" s="86" t="s">
        <v>1098</v>
      </c>
      <c r="C319" s="83" t="s">
        <v>1099</v>
      </c>
      <c r="D319" s="96" t="s">
        <v>30</v>
      </c>
      <c r="E319" s="96" t="s">
        <v>956</v>
      </c>
      <c r="F319" s="83"/>
      <c r="G319" s="96" t="s">
        <v>1002</v>
      </c>
      <c r="H319" s="83" t="s">
        <v>959</v>
      </c>
      <c r="I319" s="83" t="s">
        <v>988</v>
      </c>
      <c r="J319" s="83"/>
      <c r="K319" s="93">
        <v>3.58</v>
      </c>
      <c r="L319" s="96" t="s">
        <v>180</v>
      </c>
      <c r="M319" s="97">
        <v>3.2000000000000001E-2</v>
      </c>
      <c r="N319" s="97">
        <v>3.0400000000000003E-2</v>
      </c>
      <c r="O319" s="93">
        <v>14800000</v>
      </c>
      <c r="P319" s="95">
        <v>100.777</v>
      </c>
      <c r="Q319" s="83"/>
      <c r="R319" s="93">
        <v>54171.265469999998</v>
      </c>
      <c r="S319" s="94">
        <v>2.4666666666666667E-2</v>
      </c>
      <c r="T319" s="94">
        <v>6.9816779941492425E-3</v>
      </c>
      <c r="U319" s="94">
        <f>R319/'סכום נכסי הקרן'!$C$42</f>
        <v>7.8006195194097415E-4</v>
      </c>
    </row>
    <row r="320" spans="2:21" s="140" customFormat="1">
      <c r="B320" s="86" t="s">
        <v>1100</v>
      </c>
      <c r="C320" s="83" t="s">
        <v>1101</v>
      </c>
      <c r="D320" s="96" t="s">
        <v>30</v>
      </c>
      <c r="E320" s="96" t="s">
        <v>956</v>
      </c>
      <c r="F320" s="83"/>
      <c r="G320" s="96" t="s">
        <v>1013</v>
      </c>
      <c r="H320" s="83" t="s">
        <v>959</v>
      </c>
      <c r="I320" s="83" t="s">
        <v>988</v>
      </c>
      <c r="J320" s="83"/>
      <c r="K320" s="93">
        <v>4.3600000000000003</v>
      </c>
      <c r="L320" s="96" t="s">
        <v>180</v>
      </c>
      <c r="M320" s="97">
        <v>6.25E-2</v>
      </c>
      <c r="N320" s="97">
        <v>6.1100000000000015E-2</v>
      </c>
      <c r="O320" s="93">
        <v>6000000</v>
      </c>
      <c r="P320" s="95">
        <v>100.9637</v>
      </c>
      <c r="Q320" s="83"/>
      <c r="R320" s="93">
        <v>22002.014329999998</v>
      </c>
      <c r="S320" s="94">
        <v>1.2E-2</v>
      </c>
      <c r="T320" s="94">
        <v>2.8356542521567438E-3</v>
      </c>
      <c r="U320" s="94">
        <f>R320/'סכום נכסי הקרן'!$C$42</f>
        <v>3.1682727172762656E-4</v>
      </c>
    </row>
    <row r="321" spans="2:21" s="140" customFormat="1">
      <c r="B321" s="86" t="s">
        <v>1102</v>
      </c>
      <c r="C321" s="83" t="s">
        <v>1103</v>
      </c>
      <c r="D321" s="96" t="s">
        <v>30</v>
      </c>
      <c r="E321" s="96" t="s">
        <v>956</v>
      </c>
      <c r="F321" s="83"/>
      <c r="G321" s="96" t="s">
        <v>1005</v>
      </c>
      <c r="H321" s="83" t="s">
        <v>959</v>
      </c>
      <c r="I321" s="83" t="s">
        <v>960</v>
      </c>
      <c r="J321" s="83"/>
      <c r="K321" s="93">
        <v>6.52</v>
      </c>
      <c r="L321" s="96" t="s">
        <v>180</v>
      </c>
      <c r="M321" s="97">
        <v>5.2999999999999999E-2</v>
      </c>
      <c r="N321" s="97">
        <v>6.3399999999999998E-2</v>
      </c>
      <c r="O321" s="93">
        <v>10310000</v>
      </c>
      <c r="P321" s="95">
        <v>93.020799999999994</v>
      </c>
      <c r="Q321" s="83"/>
      <c r="R321" s="93">
        <v>34832.506849999998</v>
      </c>
      <c r="S321" s="94">
        <v>6.8733333333333337E-3</v>
      </c>
      <c r="T321" s="94">
        <v>4.4892683315728666E-3</v>
      </c>
      <c r="U321" s="94">
        <f>R321/'סכום נכסי הקרן'!$C$42</f>
        <v>5.0158535246801487E-4</v>
      </c>
    </row>
    <row r="322" spans="2:21" s="140" customFormat="1">
      <c r="B322" s="86" t="s">
        <v>1104</v>
      </c>
      <c r="C322" s="83" t="s">
        <v>1105</v>
      </c>
      <c r="D322" s="96" t="s">
        <v>30</v>
      </c>
      <c r="E322" s="96" t="s">
        <v>956</v>
      </c>
      <c r="F322" s="83"/>
      <c r="G322" s="96" t="s">
        <v>1005</v>
      </c>
      <c r="H322" s="83" t="s">
        <v>959</v>
      </c>
      <c r="I322" s="83" t="s">
        <v>960</v>
      </c>
      <c r="J322" s="83"/>
      <c r="K322" s="93">
        <v>6.05</v>
      </c>
      <c r="L322" s="96" t="s">
        <v>180</v>
      </c>
      <c r="M322" s="97">
        <v>5.8749999999999997E-2</v>
      </c>
      <c r="N322" s="97">
        <v>5.7200000000000001E-2</v>
      </c>
      <c r="O322" s="93">
        <v>2200000</v>
      </c>
      <c r="P322" s="95">
        <v>101.1054</v>
      </c>
      <c r="Q322" s="83"/>
      <c r="R322" s="93">
        <v>8078.7238799999996</v>
      </c>
      <c r="S322" s="94">
        <v>1.8333333333333333E-3</v>
      </c>
      <c r="T322" s="94">
        <v>1.0411986547561815E-3</v>
      </c>
      <c r="U322" s="94">
        <f>R322/'סכום נכסי הקרן'!$C$42</f>
        <v>1.1633298695071005E-4</v>
      </c>
    </row>
    <row r="323" spans="2:21" s="140" customFormat="1">
      <c r="B323" s="86" t="s">
        <v>1106</v>
      </c>
      <c r="C323" s="83" t="s">
        <v>1107</v>
      </c>
      <c r="D323" s="96" t="s">
        <v>30</v>
      </c>
      <c r="E323" s="96" t="s">
        <v>956</v>
      </c>
      <c r="F323" s="83"/>
      <c r="G323" s="96" t="s">
        <v>1016</v>
      </c>
      <c r="H323" s="83" t="s">
        <v>959</v>
      </c>
      <c r="I323" s="83" t="s">
        <v>965</v>
      </c>
      <c r="J323" s="83"/>
      <c r="K323" s="83">
        <v>14.59</v>
      </c>
      <c r="L323" s="96" t="s">
        <v>180</v>
      </c>
      <c r="M323" s="97">
        <v>7.0000000000000007E-2</v>
      </c>
      <c r="N323" s="97">
        <v>7.1099999999999997E-2</v>
      </c>
      <c r="O323" s="93">
        <v>2000000</v>
      </c>
      <c r="P323" s="95">
        <v>100</v>
      </c>
      <c r="Q323" s="83"/>
      <c r="R323" s="93">
        <v>7264</v>
      </c>
      <c r="S323" s="94">
        <v>1E-3</v>
      </c>
      <c r="T323" s="94">
        <v>9.3619575820295302E-4</v>
      </c>
      <c r="U323" s="94">
        <f>R323/'סכום נכסי הקרן'!$C$42</f>
        <v>1.046010273110062E-4</v>
      </c>
    </row>
    <row r="324" spans="2:21" s="140" customFormat="1">
      <c r="B324" s="86" t="s">
        <v>1108</v>
      </c>
      <c r="C324" s="83" t="s">
        <v>1109</v>
      </c>
      <c r="D324" s="96" t="s">
        <v>30</v>
      </c>
      <c r="E324" s="96" t="s">
        <v>956</v>
      </c>
      <c r="F324" s="83"/>
      <c r="G324" s="96" t="s">
        <v>993</v>
      </c>
      <c r="H324" s="83" t="s">
        <v>959</v>
      </c>
      <c r="I324" s="83" t="s">
        <v>960</v>
      </c>
      <c r="J324" s="83"/>
      <c r="K324" s="93">
        <v>7.4700000000000006</v>
      </c>
      <c r="L324" s="96" t="s">
        <v>182</v>
      </c>
      <c r="M324" s="97">
        <v>4.6249999999999999E-2</v>
      </c>
      <c r="N324" s="97">
        <v>4.590000000000001E-2</v>
      </c>
      <c r="O324" s="93">
        <v>9500000</v>
      </c>
      <c r="P324" s="95">
        <v>103.3879</v>
      </c>
      <c r="Q324" s="83"/>
      <c r="R324" s="93">
        <v>40055.482899999995</v>
      </c>
      <c r="S324" s="94">
        <v>6.3333333333333332E-3</v>
      </c>
      <c r="T324" s="94">
        <v>5.1624137092168114E-3</v>
      </c>
      <c r="U324" s="94">
        <f>R324/'סכום נכסי הקרן'!$C$42</f>
        <v>5.7679579581201E-4</v>
      </c>
    </row>
    <row r="325" spans="2:21" s="140" customFormat="1">
      <c r="B325" s="86" t="s">
        <v>1110</v>
      </c>
      <c r="C325" s="83" t="s">
        <v>1111</v>
      </c>
      <c r="D325" s="96" t="s">
        <v>30</v>
      </c>
      <c r="E325" s="96" t="s">
        <v>956</v>
      </c>
      <c r="F325" s="83"/>
      <c r="G325" s="96" t="s">
        <v>996</v>
      </c>
      <c r="H325" s="83" t="s">
        <v>1112</v>
      </c>
      <c r="I325" s="83" t="s">
        <v>965</v>
      </c>
      <c r="J325" s="83"/>
      <c r="K325" s="95">
        <v>8.1</v>
      </c>
      <c r="L325" s="96" t="s">
        <v>182</v>
      </c>
      <c r="M325" s="97">
        <v>5.6250000000000001E-2</v>
      </c>
      <c r="N325" s="132">
        <v>5.6899999999999999E-2</v>
      </c>
      <c r="O325" s="93">
        <v>5300000</v>
      </c>
      <c r="P325" s="95">
        <v>100</v>
      </c>
      <c r="Q325" s="83"/>
      <c r="R325" s="93">
        <v>21614.46</v>
      </c>
      <c r="S325" s="94">
        <v>1.06E-2</v>
      </c>
      <c r="T325" s="94">
        <v>2.7857056398468338E-3</v>
      </c>
      <c r="U325" s="94">
        <f>R325/'סכום נכסי הקרן'!$C$42</f>
        <v>3.1124651993015567E-4</v>
      </c>
    </row>
    <row r="326" spans="2:21" s="140" customFormat="1">
      <c r="B326" s="86" t="s">
        <v>1113</v>
      </c>
      <c r="C326" s="83" t="s">
        <v>1114</v>
      </c>
      <c r="D326" s="96" t="s">
        <v>30</v>
      </c>
      <c r="E326" s="96" t="s">
        <v>956</v>
      </c>
      <c r="F326" s="83"/>
      <c r="G326" s="96" t="s">
        <v>1024</v>
      </c>
      <c r="H326" s="83" t="s">
        <v>1112</v>
      </c>
      <c r="I326" s="83" t="s">
        <v>988</v>
      </c>
      <c r="J326" s="83"/>
      <c r="K326" s="93">
        <v>3.0300000000000002</v>
      </c>
      <c r="L326" s="96" t="s">
        <v>180</v>
      </c>
      <c r="M326" s="97">
        <v>2.894E-2</v>
      </c>
      <c r="N326" s="97">
        <v>3.0499999999999999E-2</v>
      </c>
      <c r="O326" s="93">
        <v>9350000</v>
      </c>
      <c r="P326" s="95">
        <v>100.24939999999999</v>
      </c>
      <c r="Q326" s="83"/>
      <c r="R326" s="93">
        <v>34043.905579999999</v>
      </c>
      <c r="S326" s="94">
        <v>5.1944444444444442E-3</v>
      </c>
      <c r="T326" s="94">
        <v>4.3876321581302101E-3</v>
      </c>
      <c r="U326" s="94">
        <f>R326/'סכום נכסי הקרן'!$C$42</f>
        <v>4.9022955635282157E-4</v>
      </c>
    </row>
    <row r="327" spans="2:21" s="140" customFormat="1">
      <c r="B327" s="86" t="s">
        <v>1115</v>
      </c>
      <c r="C327" s="83" t="s">
        <v>1116</v>
      </c>
      <c r="D327" s="96" t="s">
        <v>30</v>
      </c>
      <c r="E327" s="96" t="s">
        <v>956</v>
      </c>
      <c r="F327" s="83"/>
      <c r="G327" s="96" t="s">
        <v>1013</v>
      </c>
      <c r="H327" s="83" t="s">
        <v>1112</v>
      </c>
      <c r="I327" s="83" t="s">
        <v>988</v>
      </c>
      <c r="J327" s="83"/>
      <c r="K327" s="93">
        <v>6.97</v>
      </c>
      <c r="L327" s="96" t="s">
        <v>180</v>
      </c>
      <c r="M327" s="97">
        <v>7.0000000000000007E-2</v>
      </c>
      <c r="N327" s="97">
        <v>6.9199999999999984E-2</v>
      </c>
      <c r="O327" s="93">
        <v>6835000</v>
      </c>
      <c r="P327" s="95">
        <v>101.0196</v>
      </c>
      <c r="Q327" s="83"/>
      <c r="R327" s="93">
        <v>25077.821809999998</v>
      </c>
      <c r="S327" s="94">
        <v>9.1133333333333327E-3</v>
      </c>
      <c r="T327" s="94">
        <v>3.2320691634762527E-3</v>
      </c>
      <c r="U327" s="94">
        <f>R327/'סכום נכסי הקרן'!$C$42</f>
        <v>3.6111865694498301E-4</v>
      </c>
    </row>
    <row r="328" spans="2:21" s="140" customFormat="1">
      <c r="B328" s="86" t="s">
        <v>1117</v>
      </c>
      <c r="C328" s="83" t="s">
        <v>1118</v>
      </c>
      <c r="D328" s="96" t="s">
        <v>30</v>
      </c>
      <c r="E328" s="96" t="s">
        <v>956</v>
      </c>
      <c r="F328" s="83"/>
      <c r="G328" s="96" t="s">
        <v>958</v>
      </c>
      <c r="H328" s="83" t="s">
        <v>1112</v>
      </c>
      <c r="I328" s="83" t="s">
        <v>988</v>
      </c>
      <c r="J328" s="83"/>
      <c r="K328" s="93">
        <v>0.08</v>
      </c>
      <c r="L328" s="96" t="s">
        <v>180</v>
      </c>
      <c r="M328" s="97">
        <v>0.05</v>
      </c>
      <c r="N328" s="97">
        <v>3.5900000000000001E-2</v>
      </c>
      <c r="O328" s="93">
        <v>5602000</v>
      </c>
      <c r="P328" s="95">
        <v>100.9602</v>
      </c>
      <c r="Q328" s="83"/>
      <c r="R328" s="93">
        <v>20541.835280000003</v>
      </c>
      <c r="S328" s="94">
        <v>3.5034396497811131E-3</v>
      </c>
      <c r="T328" s="94">
        <v>2.6474640769327882E-3</v>
      </c>
      <c r="U328" s="94">
        <f>R328/'סכום נכסי הקרן'!$C$42</f>
        <v>2.9580080852718485E-4</v>
      </c>
    </row>
    <row r="329" spans="2:21" s="140" customFormat="1">
      <c r="B329" s="86" t="s">
        <v>1119</v>
      </c>
      <c r="C329" s="83" t="s">
        <v>1120</v>
      </c>
      <c r="D329" s="96" t="s">
        <v>30</v>
      </c>
      <c r="E329" s="96" t="s">
        <v>956</v>
      </c>
      <c r="F329" s="83"/>
      <c r="G329" s="96" t="s">
        <v>986</v>
      </c>
      <c r="H329" s="83" t="s">
        <v>1112</v>
      </c>
      <c r="I329" s="83" t="s">
        <v>988</v>
      </c>
      <c r="J329" s="83"/>
      <c r="K329" s="93">
        <v>7.1500000000000012</v>
      </c>
      <c r="L329" s="96" t="s">
        <v>180</v>
      </c>
      <c r="M329" s="97">
        <v>4.4999999999999998E-2</v>
      </c>
      <c r="N329" s="97">
        <v>4.6500000000000007E-2</v>
      </c>
      <c r="O329" s="93">
        <v>10154000</v>
      </c>
      <c r="P329" s="95">
        <v>99.879000000000005</v>
      </c>
      <c r="Q329" s="83"/>
      <c r="R329" s="93">
        <v>36834.704010000001</v>
      </c>
      <c r="S329" s="94">
        <v>1.3538666666666666E-2</v>
      </c>
      <c r="T329" s="94">
        <v>4.7473146542983628E-3</v>
      </c>
      <c r="U329" s="94">
        <f>R329/'סכום נכסי הקרן'!$C$42</f>
        <v>5.3041683372010459E-4</v>
      </c>
    </row>
    <row r="330" spans="2:21" s="140" customFormat="1">
      <c r="B330" s="86" t="s">
        <v>1121</v>
      </c>
      <c r="C330" s="83" t="s">
        <v>1122</v>
      </c>
      <c r="D330" s="96" t="s">
        <v>30</v>
      </c>
      <c r="E330" s="96" t="s">
        <v>956</v>
      </c>
      <c r="F330" s="83"/>
      <c r="G330" s="96" t="s">
        <v>1005</v>
      </c>
      <c r="H330" s="83" t="s">
        <v>1112</v>
      </c>
      <c r="I330" s="83" t="s">
        <v>988</v>
      </c>
      <c r="J330" s="83"/>
      <c r="K330" s="93">
        <v>6.629999999999999</v>
      </c>
      <c r="L330" s="96" t="s">
        <v>180</v>
      </c>
      <c r="M330" s="97">
        <v>5.5E-2</v>
      </c>
      <c r="N330" s="97">
        <v>6.3899999999999998E-2</v>
      </c>
      <c r="O330" s="93">
        <v>3000000</v>
      </c>
      <c r="P330" s="95">
        <v>95.049099999999996</v>
      </c>
      <c r="Q330" s="83"/>
      <c r="R330" s="93">
        <v>10356.551130000002</v>
      </c>
      <c r="S330" s="94">
        <v>3.0000000000000001E-3</v>
      </c>
      <c r="T330" s="94">
        <v>1.334768617499725E-3</v>
      </c>
      <c r="U330" s="94">
        <f>R330/'סכום נכסי הקרן'!$C$42</f>
        <v>1.4913351976830427E-4</v>
      </c>
    </row>
    <row r="331" spans="2:21" s="140" customFormat="1">
      <c r="B331" s="86" t="s">
        <v>1123</v>
      </c>
      <c r="C331" s="83" t="s">
        <v>1124</v>
      </c>
      <c r="D331" s="96" t="s">
        <v>30</v>
      </c>
      <c r="E331" s="96" t="s">
        <v>956</v>
      </c>
      <c r="F331" s="83"/>
      <c r="G331" s="96" t="s">
        <v>1005</v>
      </c>
      <c r="H331" s="83" t="s">
        <v>1112</v>
      </c>
      <c r="I331" s="83" t="s">
        <v>988</v>
      </c>
      <c r="J331" s="83"/>
      <c r="K331" s="93">
        <v>6.2399999999999993</v>
      </c>
      <c r="L331" s="96" t="s">
        <v>180</v>
      </c>
      <c r="M331" s="97">
        <v>0.06</v>
      </c>
      <c r="N331" s="97">
        <v>6.2299999999999994E-2</v>
      </c>
      <c r="O331" s="93">
        <v>10376000</v>
      </c>
      <c r="P331" s="95">
        <v>99.343699999999998</v>
      </c>
      <c r="Q331" s="83"/>
      <c r="R331" s="93">
        <v>37438.288630000003</v>
      </c>
      <c r="S331" s="94">
        <v>1.3834666666666667E-2</v>
      </c>
      <c r="T331" s="94">
        <v>4.825105590553944E-3</v>
      </c>
      <c r="U331" s="94">
        <f>R331/'סכום נכסי הקרן'!$C$42</f>
        <v>5.3910840466188912E-4</v>
      </c>
    </row>
    <row r="332" spans="2:21" s="140" customFormat="1">
      <c r="B332" s="86" t="s">
        <v>1125</v>
      </c>
      <c r="C332" s="83" t="s">
        <v>1126</v>
      </c>
      <c r="D332" s="96" t="s">
        <v>30</v>
      </c>
      <c r="E332" s="96" t="s">
        <v>956</v>
      </c>
      <c r="F332" s="83"/>
      <c r="G332" s="96" t="s">
        <v>1074</v>
      </c>
      <c r="H332" s="83" t="s">
        <v>1112</v>
      </c>
      <c r="I332" s="83" t="s">
        <v>988</v>
      </c>
      <c r="J332" s="83"/>
      <c r="K332" s="93">
        <v>4.4800000000000004</v>
      </c>
      <c r="L332" s="96" t="s">
        <v>180</v>
      </c>
      <c r="M332" s="97">
        <v>5.2499999999999998E-2</v>
      </c>
      <c r="N332" s="97">
        <v>4.1100000000000005E-2</v>
      </c>
      <c r="O332" s="93">
        <v>5165000</v>
      </c>
      <c r="P332" s="95">
        <v>106.89449999999999</v>
      </c>
      <c r="Q332" s="83"/>
      <c r="R332" s="93">
        <v>20052.638579999999</v>
      </c>
      <c r="S332" s="94">
        <v>8.6083333333333342E-3</v>
      </c>
      <c r="T332" s="94">
        <v>2.5844156359268841E-3</v>
      </c>
      <c r="U332" s="94">
        <f>R332/'סכום נכסי הקרן'!$C$42</f>
        <v>2.8875641461513165E-4</v>
      </c>
    </row>
    <row r="333" spans="2:21" s="140" customFormat="1">
      <c r="B333" s="86" t="s">
        <v>1127</v>
      </c>
      <c r="C333" s="83" t="s">
        <v>1128</v>
      </c>
      <c r="D333" s="96" t="s">
        <v>30</v>
      </c>
      <c r="E333" s="96" t="s">
        <v>956</v>
      </c>
      <c r="F333" s="83"/>
      <c r="G333" s="96" t="s">
        <v>1013</v>
      </c>
      <c r="H333" s="83" t="s">
        <v>1112</v>
      </c>
      <c r="I333" s="83" t="s">
        <v>988</v>
      </c>
      <c r="J333" s="83"/>
      <c r="K333" s="93">
        <v>4.32</v>
      </c>
      <c r="L333" s="96" t="s">
        <v>180</v>
      </c>
      <c r="M333" s="97">
        <v>6.7500000000000004E-2</v>
      </c>
      <c r="N333" s="97">
        <v>6.9199999999999998E-2</v>
      </c>
      <c r="O333" s="93">
        <v>3800000</v>
      </c>
      <c r="P333" s="95">
        <v>99.676500000000004</v>
      </c>
      <c r="Q333" s="83"/>
      <c r="R333" s="93">
        <v>13756.95182</v>
      </c>
      <c r="S333" s="94">
        <v>3.0400000000000002E-3</v>
      </c>
      <c r="T333" s="94">
        <v>1.7730176128422901E-3</v>
      </c>
      <c r="U333" s="94">
        <f>R333/'סכום נכסי הקרן'!$C$42</f>
        <v>1.9809902161894497E-4</v>
      </c>
    </row>
    <row r="334" spans="2:21" s="140" customFormat="1">
      <c r="B334" s="86" t="s">
        <v>1129</v>
      </c>
      <c r="C334" s="83" t="s">
        <v>1130</v>
      </c>
      <c r="D334" s="96" t="s">
        <v>30</v>
      </c>
      <c r="E334" s="96" t="s">
        <v>956</v>
      </c>
      <c r="F334" s="83"/>
      <c r="G334" s="96" t="s">
        <v>1131</v>
      </c>
      <c r="H334" s="83" t="s">
        <v>1112</v>
      </c>
      <c r="I334" s="83" t="s">
        <v>960</v>
      </c>
      <c r="J334" s="83"/>
      <c r="K334" s="93">
        <v>2.41</v>
      </c>
      <c r="L334" s="96" t="s">
        <v>180</v>
      </c>
      <c r="M334" s="97">
        <v>4.1250000000000002E-2</v>
      </c>
      <c r="N334" s="97">
        <v>3.6000000000000004E-2</v>
      </c>
      <c r="O334" s="93">
        <v>6328000</v>
      </c>
      <c r="P334" s="95">
        <v>101.6238</v>
      </c>
      <c r="Q334" s="83"/>
      <c r="R334" s="93">
        <v>23356.506410000002</v>
      </c>
      <c r="S334" s="94">
        <v>1.0546666666666666E-2</v>
      </c>
      <c r="T334" s="94">
        <v>3.0102233242679083E-3</v>
      </c>
      <c r="U334" s="94">
        <f>R334/'סכום נכסי הקרן'!$C$42</f>
        <v>3.3633185089235976E-4</v>
      </c>
    </row>
    <row r="335" spans="2:21" s="140" customFormat="1">
      <c r="B335" s="86" t="s">
        <v>1132</v>
      </c>
      <c r="C335" s="83" t="s">
        <v>1133</v>
      </c>
      <c r="D335" s="96" t="s">
        <v>30</v>
      </c>
      <c r="E335" s="96" t="s">
        <v>956</v>
      </c>
      <c r="F335" s="83"/>
      <c r="G335" s="96" t="s">
        <v>1033</v>
      </c>
      <c r="H335" s="83" t="s">
        <v>1112</v>
      </c>
      <c r="I335" s="83" t="s">
        <v>960</v>
      </c>
      <c r="J335" s="83"/>
      <c r="K335" s="93">
        <v>6.879999999999999</v>
      </c>
      <c r="L335" s="96" t="s">
        <v>180</v>
      </c>
      <c r="M335" s="97">
        <v>4.3749999999999997E-2</v>
      </c>
      <c r="N335" s="97">
        <v>4.3799999999999999E-2</v>
      </c>
      <c r="O335" s="93">
        <v>3618000</v>
      </c>
      <c r="P335" s="95">
        <v>100.58750000000001</v>
      </c>
      <c r="Q335" s="83"/>
      <c r="R335" s="93">
        <v>13217.776890000001</v>
      </c>
      <c r="S335" s="94">
        <v>7.2360000000000002E-3</v>
      </c>
      <c r="T335" s="94">
        <v>1.703527898856143E-3</v>
      </c>
      <c r="U335" s="94">
        <f>R335/'סכום נכסי הקרן'!$C$42</f>
        <v>1.9033494513514269E-4</v>
      </c>
    </row>
    <row r="336" spans="2:21" s="140" customFormat="1">
      <c r="B336" s="86" t="s">
        <v>1134</v>
      </c>
      <c r="C336" s="83" t="s">
        <v>1135</v>
      </c>
      <c r="D336" s="96" t="s">
        <v>30</v>
      </c>
      <c r="E336" s="96" t="s">
        <v>956</v>
      </c>
      <c r="F336" s="83"/>
      <c r="G336" s="96" t="s">
        <v>958</v>
      </c>
      <c r="H336" s="83" t="s">
        <v>1112</v>
      </c>
      <c r="I336" s="83" t="s">
        <v>965</v>
      </c>
      <c r="J336" s="83"/>
      <c r="K336" s="93">
        <v>5.4000000000000012</v>
      </c>
      <c r="L336" s="96" t="s">
        <v>182</v>
      </c>
      <c r="M336" s="97">
        <v>4.4999999999999998E-2</v>
      </c>
      <c r="N336" s="97">
        <v>2.7300000000000001E-2</v>
      </c>
      <c r="O336" s="93">
        <v>7843000</v>
      </c>
      <c r="P336" s="95">
        <v>109.3601</v>
      </c>
      <c r="Q336" s="83"/>
      <c r="R336" s="93">
        <v>34979.169759999997</v>
      </c>
      <c r="S336" s="94">
        <v>7.8429999999999993E-3</v>
      </c>
      <c r="T336" s="94">
        <v>4.5081704783553143E-3</v>
      </c>
      <c r="U336" s="94">
        <f>R336/'סכום נכסי הקרן'!$C$42</f>
        <v>5.0369728680920724E-4</v>
      </c>
    </row>
    <row r="337" spans="2:21" s="140" customFormat="1">
      <c r="B337" s="86" t="s">
        <v>1136</v>
      </c>
      <c r="C337" s="83" t="s">
        <v>1137</v>
      </c>
      <c r="D337" s="96" t="s">
        <v>30</v>
      </c>
      <c r="E337" s="96" t="s">
        <v>956</v>
      </c>
      <c r="F337" s="83"/>
      <c r="G337" s="96" t="s">
        <v>1074</v>
      </c>
      <c r="H337" s="83" t="s">
        <v>1112</v>
      </c>
      <c r="I337" s="83" t="s">
        <v>960</v>
      </c>
      <c r="J337" s="83"/>
      <c r="K337" s="93">
        <v>4.54</v>
      </c>
      <c r="L337" s="96" t="s">
        <v>182</v>
      </c>
      <c r="M337" s="97">
        <v>4.2500000000000003E-2</v>
      </c>
      <c r="N337" s="97">
        <v>2.6200000000000001E-2</v>
      </c>
      <c r="O337" s="93">
        <v>6300000</v>
      </c>
      <c r="P337" s="95">
        <v>107.3895</v>
      </c>
      <c r="Q337" s="83"/>
      <c r="R337" s="93">
        <v>27591.225429999999</v>
      </c>
      <c r="S337" s="94">
        <v>2.1000000000000001E-2</v>
      </c>
      <c r="T337" s="94">
        <v>3.556000579733955E-3</v>
      </c>
      <c r="U337" s="94">
        <f>R337/'סכום נכסי הקרן'!$C$42</f>
        <v>3.9731147091789075E-4</v>
      </c>
    </row>
    <row r="338" spans="2:21" s="140" customFormat="1">
      <c r="B338" s="86" t="s">
        <v>1138</v>
      </c>
      <c r="C338" s="83" t="s">
        <v>1139</v>
      </c>
      <c r="D338" s="96" t="s">
        <v>30</v>
      </c>
      <c r="E338" s="96" t="s">
        <v>956</v>
      </c>
      <c r="F338" s="83"/>
      <c r="G338" s="96" t="s">
        <v>1074</v>
      </c>
      <c r="H338" s="83" t="s">
        <v>1112</v>
      </c>
      <c r="I338" s="83" t="s">
        <v>988</v>
      </c>
      <c r="J338" s="83"/>
      <c r="K338" s="93">
        <v>3.5700000000000003</v>
      </c>
      <c r="L338" s="96" t="s">
        <v>182</v>
      </c>
      <c r="M338" s="97">
        <v>3.7499999999999999E-2</v>
      </c>
      <c r="N338" s="97">
        <v>1.9099999999999999E-2</v>
      </c>
      <c r="O338" s="93">
        <v>4900000</v>
      </c>
      <c r="P338" s="95">
        <v>107.0252</v>
      </c>
      <c r="Q338" s="83"/>
      <c r="R338" s="93">
        <v>21387.03673</v>
      </c>
      <c r="S338" s="94">
        <v>6.5333333333333337E-3</v>
      </c>
      <c r="T338" s="94">
        <v>2.7563949706988925E-3</v>
      </c>
      <c r="U338" s="94">
        <f>R338/'סכום נכסי הקרן'!$C$42</f>
        <v>3.0797164277205708E-4</v>
      </c>
    </row>
    <row r="339" spans="2:21" s="140" customFormat="1">
      <c r="B339" s="86" t="s">
        <v>1140</v>
      </c>
      <c r="C339" s="83" t="s">
        <v>1141</v>
      </c>
      <c r="D339" s="96" t="s">
        <v>30</v>
      </c>
      <c r="E339" s="96" t="s">
        <v>956</v>
      </c>
      <c r="F339" s="83"/>
      <c r="G339" s="96" t="s">
        <v>1016</v>
      </c>
      <c r="H339" s="83" t="s">
        <v>1112</v>
      </c>
      <c r="I339" s="83" t="s">
        <v>988</v>
      </c>
      <c r="J339" s="83"/>
      <c r="K339" s="93">
        <v>4.68</v>
      </c>
      <c r="L339" s="96" t="s">
        <v>180</v>
      </c>
      <c r="M339" s="97">
        <v>6.25E-2</v>
      </c>
      <c r="N339" s="97">
        <v>6.4199999999999993E-2</v>
      </c>
      <c r="O339" s="93">
        <v>11250000</v>
      </c>
      <c r="P339" s="95">
        <v>101.8869</v>
      </c>
      <c r="Q339" s="83"/>
      <c r="R339" s="93">
        <v>41630.994170000005</v>
      </c>
      <c r="S339" s="94">
        <v>8.6538461538461543E-3</v>
      </c>
      <c r="T339" s="94">
        <v>5.3654680825613813E-3</v>
      </c>
      <c r="U339" s="94">
        <f>R339/'סכום נכסי הקרן'!$C$42</f>
        <v>5.9948303388773544E-4</v>
      </c>
    </row>
    <row r="340" spans="2:21" s="140" customFormat="1">
      <c r="B340" s="86" t="s">
        <v>1142</v>
      </c>
      <c r="C340" s="83" t="s">
        <v>1143</v>
      </c>
      <c r="D340" s="96" t="s">
        <v>30</v>
      </c>
      <c r="E340" s="96" t="s">
        <v>956</v>
      </c>
      <c r="F340" s="83"/>
      <c r="G340" s="96" t="s">
        <v>1144</v>
      </c>
      <c r="H340" s="83" t="s">
        <v>969</v>
      </c>
      <c r="I340" s="83" t="s">
        <v>965</v>
      </c>
      <c r="J340" s="83"/>
      <c r="K340" s="93">
        <v>4.6399999999999997</v>
      </c>
      <c r="L340" s="96" t="s">
        <v>182</v>
      </c>
      <c r="M340" s="97">
        <v>4.3749999999999997E-2</v>
      </c>
      <c r="N340" s="97">
        <v>3.4000000000000002E-2</v>
      </c>
      <c r="O340" s="93">
        <v>8400000</v>
      </c>
      <c r="P340" s="95">
        <v>104.8912</v>
      </c>
      <c r="Q340" s="83"/>
      <c r="R340" s="93">
        <v>35932.449700000005</v>
      </c>
      <c r="S340" s="94">
        <v>1.6799999999999999E-2</v>
      </c>
      <c r="T340" s="94">
        <v>4.6310306980976018E-3</v>
      </c>
      <c r="U340" s="94">
        <f>R340/'סכום נכסי הקרן'!$C$42</f>
        <v>5.1742444278924239E-4</v>
      </c>
    </row>
    <row r="341" spans="2:21" s="140" customFormat="1">
      <c r="B341" s="86" t="s">
        <v>1145</v>
      </c>
      <c r="C341" s="83" t="s">
        <v>1146</v>
      </c>
      <c r="D341" s="96" t="s">
        <v>30</v>
      </c>
      <c r="E341" s="96" t="s">
        <v>956</v>
      </c>
      <c r="F341" s="83"/>
      <c r="G341" s="96" t="s">
        <v>958</v>
      </c>
      <c r="H341" s="83" t="s">
        <v>969</v>
      </c>
      <c r="I341" s="83" t="s">
        <v>960</v>
      </c>
      <c r="J341" s="83"/>
      <c r="K341" s="93">
        <v>4.46</v>
      </c>
      <c r="L341" s="96" t="s">
        <v>180</v>
      </c>
      <c r="M341" s="97">
        <v>7.0000000000000007E-2</v>
      </c>
      <c r="N341" s="97">
        <v>4.0800000000000003E-2</v>
      </c>
      <c r="O341" s="93">
        <v>9559000</v>
      </c>
      <c r="P341" s="95">
        <v>113.67700000000001</v>
      </c>
      <c r="Q341" s="83"/>
      <c r="R341" s="93">
        <v>39466.708250000003</v>
      </c>
      <c r="S341" s="94">
        <v>7.6476282671829625E-3</v>
      </c>
      <c r="T341" s="94">
        <v>5.0865315052152386E-3</v>
      </c>
      <c r="U341" s="94">
        <f>R341/'סכום נכסי הקרן'!$C$42</f>
        <v>5.6831748727061723E-4</v>
      </c>
    </row>
    <row r="342" spans="2:21" s="140" customFormat="1">
      <c r="B342" s="86" t="s">
        <v>1147</v>
      </c>
      <c r="C342" s="83" t="s">
        <v>1148</v>
      </c>
      <c r="D342" s="96" t="s">
        <v>30</v>
      </c>
      <c r="E342" s="96" t="s">
        <v>956</v>
      </c>
      <c r="F342" s="83"/>
      <c r="G342" s="96" t="s">
        <v>958</v>
      </c>
      <c r="H342" s="83" t="s">
        <v>969</v>
      </c>
      <c r="I342" s="83" t="s">
        <v>960</v>
      </c>
      <c r="J342" s="83"/>
      <c r="K342" s="93">
        <v>6.4499999999999993</v>
      </c>
      <c r="L342" s="96" t="s">
        <v>180</v>
      </c>
      <c r="M342" s="97">
        <v>5.1249999999999997E-2</v>
      </c>
      <c r="N342" s="97">
        <v>4.3400000000000001E-2</v>
      </c>
      <c r="O342" s="93">
        <v>4544000</v>
      </c>
      <c r="P342" s="95">
        <v>105.83929999999999</v>
      </c>
      <c r="Q342" s="83"/>
      <c r="R342" s="93">
        <v>17467.50661</v>
      </c>
      <c r="S342" s="94">
        <v>3.0293333333333335E-3</v>
      </c>
      <c r="T342" s="94">
        <v>2.2512397569746756E-3</v>
      </c>
      <c r="U342" s="94">
        <f>R342/'סכום נכסי הקרן'!$C$42</f>
        <v>2.5153071805724E-4</v>
      </c>
    </row>
    <row r="343" spans="2:21" s="140" customFormat="1">
      <c r="B343" s="86" t="s">
        <v>1149</v>
      </c>
      <c r="C343" s="83" t="s">
        <v>1150</v>
      </c>
      <c r="D343" s="96" t="s">
        <v>30</v>
      </c>
      <c r="E343" s="96" t="s">
        <v>956</v>
      </c>
      <c r="F343" s="83"/>
      <c r="G343" s="96" t="s">
        <v>1005</v>
      </c>
      <c r="H343" s="83" t="s">
        <v>969</v>
      </c>
      <c r="I343" s="83" t="s">
        <v>960</v>
      </c>
      <c r="J343" s="83"/>
      <c r="K343" s="93">
        <v>5.6599999999999993</v>
      </c>
      <c r="L343" s="96" t="s">
        <v>183</v>
      </c>
      <c r="M343" s="97">
        <v>0.06</v>
      </c>
      <c r="N343" s="97">
        <v>5.5300000000000002E-2</v>
      </c>
      <c r="O343" s="93">
        <v>7600000</v>
      </c>
      <c r="P343" s="95">
        <v>103.19929999999999</v>
      </c>
      <c r="Q343" s="83"/>
      <c r="R343" s="93">
        <v>37118.488520000006</v>
      </c>
      <c r="S343" s="94">
        <v>6.0800000000000003E-3</v>
      </c>
      <c r="T343" s="94">
        <v>4.7838892488063075E-3</v>
      </c>
      <c r="U343" s="94">
        <f>R343/'סכום נכסי הקרן'!$C$42</f>
        <v>5.3450330829072008E-4</v>
      </c>
    </row>
    <row r="344" spans="2:21" s="140" customFormat="1">
      <c r="B344" s="86" t="s">
        <v>1151</v>
      </c>
      <c r="C344" s="83" t="s">
        <v>1152</v>
      </c>
      <c r="D344" s="96" t="s">
        <v>30</v>
      </c>
      <c r="E344" s="96" t="s">
        <v>956</v>
      </c>
      <c r="F344" s="83"/>
      <c r="G344" s="96" t="s">
        <v>1005</v>
      </c>
      <c r="H344" s="83" t="s">
        <v>969</v>
      </c>
      <c r="I344" s="83" t="s">
        <v>960</v>
      </c>
      <c r="J344" s="83"/>
      <c r="K344" s="93">
        <v>5.91</v>
      </c>
      <c r="L344" s="96" t="s">
        <v>182</v>
      </c>
      <c r="M344" s="97">
        <v>0.05</v>
      </c>
      <c r="N344" s="97">
        <v>0.04</v>
      </c>
      <c r="O344" s="93">
        <v>3344000</v>
      </c>
      <c r="P344" s="95">
        <v>106.37949999999999</v>
      </c>
      <c r="Q344" s="83"/>
      <c r="R344" s="93">
        <v>14507.506100000001</v>
      </c>
      <c r="S344" s="94">
        <v>3.3440000000000002E-3</v>
      </c>
      <c r="T344" s="94">
        <v>1.8697502303033407E-3</v>
      </c>
      <c r="U344" s="94">
        <f>R344/'סכום נכסי הקרן'!$C$42</f>
        <v>2.0890694407773802E-4</v>
      </c>
    </row>
    <row r="345" spans="2:21" s="140" customFormat="1">
      <c r="B345" s="86" t="s">
        <v>1153</v>
      </c>
      <c r="C345" s="83" t="s">
        <v>1154</v>
      </c>
      <c r="D345" s="96" t="s">
        <v>30</v>
      </c>
      <c r="E345" s="96" t="s">
        <v>956</v>
      </c>
      <c r="F345" s="83"/>
      <c r="G345" s="96" t="s">
        <v>1060</v>
      </c>
      <c r="H345" s="83" t="s">
        <v>969</v>
      </c>
      <c r="I345" s="83" t="s">
        <v>988</v>
      </c>
      <c r="J345" s="83"/>
      <c r="K345" s="93">
        <v>7.9999999999999988E-2</v>
      </c>
      <c r="L345" s="96" t="s">
        <v>180</v>
      </c>
      <c r="M345" s="97">
        <v>5.3749999999999999E-2</v>
      </c>
      <c r="N345" s="97">
        <v>2.2599999999999999E-2</v>
      </c>
      <c r="O345" s="93">
        <v>6897000</v>
      </c>
      <c r="P345" s="95">
        <v>104.14360000000001</v>
      </c>
      <c r="Q345" s="83"/>
      <c r="R345" s="93">
        <v>26087.86419</v>
      </c>
      <c r="S345" s="94">
        <v>6.8970000000000004E-3</v>
      </c>
      <c r="T345" s="94">
        <v>3.3622450158662881E-3</v>
      </c>
      <c r="U345" s="94">
        <f>R345/'סכום נכסי הקרן'!$C$42</f>
        <v>3.7566318758590453E-4</v>
      </c>
    </row>
    <row r="346" spans="2:21" s="140" customFormat="1">
      <c r="B346" s="86" t="s">
        <v>1155</v>
      </c>
      <c r="C346" s="83" t="s">
        <v>1156</v>
      </c>
      <c r="D346" s="96" t="s">
        <v>30</v>
      </c>
      <c r="E346" s="96" t="s">
        <v>956</v>
      </c>
      <c r="F346" s="83"/>
      <c r="G346" s="96" t="s">
        <v>974</v>
      </c>
      <c r="H346" s="83" t="s">
        <v>969</v>
      </c>
      <c r="I346" s="83" t="s">
        <v>960</v>
      </c>
      <c r="J346" s="83"/>
      <c r="K346" s="93">
        <v>3.97</v>
      </c>
      <c r="L346" s="96" t="s">
        <v>180</v>
      </c>
      <c r="M346" s="97">
        <v>5.6250000000000001E-2</v>
      </c>
      <c r="N346" s="97">
        <v>5.0300000000000004E-2</v>
      </c>
      <c r="O346" s="93">
        <v>4839000</v>
      </c>
      <c r="P346" s="95">
        <v>104.38979999999999</v>
      </c>
      <c r="Q346" s="83"/>
      <c r="R346" s="93">
        <v>18346.75747</v>
      </c>
      <c r="S346" s="94">
        <v>9.6780000000000008E-3</v>
      </c>
      <c r="T346" s="94">
        <v>2.3645589923172281E-3</v>
      </c>
      <c r="U346" s="94">
        <f>R346/'סכום נכסי הקרן'!$C$42</f>
        <v>2.6419186112167911E-4</v>
      </c>
    </row>
    <row r="347" spans="2:21" s="140" customFormat="1">
      <c r="B347" s="86" t="s">
        <v>1157</v>
      </c>
      <c r="C347" s="83" t="s">
        <v>1158</v>
      </c>
      <c r="D347" s="96" t="s">
        <v>30</v>
      </c>
      <c r="E347" s="96" t="s">
        <v>956</v>
      </c>
      <c r="F347" s="83"/>
      <c r="G347" s="96" t="s">
        <v>1074</v>
      </c>
      <c r="H347" s="83" t="s">
        <v>969</v>
      </c>
      <c r="I347" s="83" t="s">
        <v>988</v>
      </c>
      <c r="J347" s="83"/>
      <c r="K347" s="93">
        <v>7.0299999999999994</v>
      </c>
      <c r="L347" s="96" t="s">
        <v>180</v>
      </c>
      <c r="M347" s="97">
        <v>5.1820000000000005E-2</v>
      </c>
      <c r="N347" s="97">
        <v>5.0700000000000002E-2</v>
      </c>
      <c r="O347" s="93">
        <v>6560000</v>
      </c>
      <c r="P347" s="95">
        <v>103.0645</v>
      </c>
      <c r="Q347" s="83"/>
      <c r="R347" s="93">
        <v>24556.073270000001</v>
      </c>
      <c r="S347" s="94">
        <v>6.5599999999999999E-3</v>
      </c>
      <c r="T347" s="94">
        <v>3.1648253900736396E-3</v>
      </c>
      <c r="U347" s="94">
        <f>R347/'סכום נכסי הקרן'!$C$42</f>
        <v>3.5360551910329561E-4</v>
      </c>
    </row>
    <row r="348" spans="2:21" s="140" customFormat="1">
      <c r="B348" s="86" t="s">
        <v>1159</v>
      </c>
      <c r="C348" s="83" t="s">
        <v>1160</v>
      </c>
      <c r="D348" s="96" t="s">
        <v>30</v>
      </c>
      <c r="E348" s="96" t="s">
        <v>956</v>
      </c>
      <c r="F348" s="83"/>
      <c r="G348" s="96" t="s">
        <v>1013</v>
      </c>
      <c r="H348" s="83" t="s">
        <v>969</v>
      </c>
      <c r="I348" s="83" t="s">
        <v>960</v>
      </c>
      <c r="J348" s="83"/>
      <c r="K348" s="93">
        <v>3.5300000000000007</v>
      </c>
      <c r="L348" s="96" t="s">
        <v>180</v>
      </c>
      <c r="M348" s="97">
        <v>0.05</v>
      </c>
      <c r="N348" s="97">
        <v>9.0400000000000022E-2</v>
      </c>
      <c r="O348" s="93">
        <v>8265000</v>
      </c>
      <c r="P348" s="95">
        <v>87.794300000000007</v>
      </c>
      <c r="Q348" s="83"/>
      <c r="R348" s="93">
        <v>26354.524399999998</v>
      </c>
      <c r="S348" s="94">
        <v>4.1324999999999999E-3</v>
      </c>
      <c r="T348" s="94">
        <v>3.3966126036255816E-3</v>
      </c>
      <c r="U348" s="94">
        <f>R348/'סכום נכסי הקרן'!$C$42</f>
        <v>3.7950307358658848E-4</v>
      </c>
    </row>
    <row r="349" spans="2:21" s="140" customFormat="1">
      <c r="B349" s="86" t="s">
        <v>1161</v>
      </c>
      <c r="C349" s="83" t="s">
        <v>1162</v>
      </c>
      <c r="D349" s="96" t="s">
        <v>30</v>
      </c>
      <c r="E349" s="96" t="s">
        <v>956</v>
      </c>
      <c r="F349" s="83"/>
      <c r="G349" s="96" t="s">
        <v>1013</v>
      </c>
      <c r="H349" s="83" t="s">
        <v>969</v>
      </c>
      <c r="I349" s="83" t="s">
        <v>960</v>
      </c>
      <c r="J349" s="83"/>
      <c r="K349" s="93">
        <v>4.1400000000000006</v>
      </c>
      <c r="L349" s="96" t="s">
        <v>180</v>
      </c>
      <c r="M349" s="97">
        <v>7.0000000000000007E-2</v>
      </c>
      <c r="N349" s="97">
        <v>6.6900000000000015E-2</v>
      </c>
      <c r="O349" s="93">
        <v>6309000</v>
      </c>
      <c r="P349" s="95">
        <v>102.0517</v>
      </c>
      <c r="Q349" s="83"/>
      <c r="R349" s="93">
        <v>23384.412809999998</v>
      </c>
      <c r="S349" s="94">
        <v>2.5236E-3</v>
      </c>
      <c r="T349" s="94">
        <v>3.0138199450425104E-3</v>
      </c>
      <c r="U349" s="94">
        <f>R349/'סכום נכסי הקרן'!$C$42</f>
        <v>3.3673370085223744E-4</v>
      </c>
    </row>
    <row r="350" spans="2:21" s="140" customFormat="1">
      <c r="B350" s="86" t="s">
        <v>1163</v>
      </c>
      <c r="C350" s="83" t="s">
        <v>1164</v>
      </c>
      <c r="D350" s="96" t="s">
        <v>30</v>
      </c>
      <c r="E350" s="96" t="s">
        <v>956</v>
      </c>
      <c r="F350" s="83"/>
      <c r="G350" s="96" t="s">
        <v>986</v>
      </c>
      <c r="H350" s="83" t="s">
        <v>969</v>
      </c>
      <c r="I350" s="83" t="s">
        <v>988</v>
      </c>
      <c r="J350" s="83"/>
      <c r="K350" s="93">
        <v>0.08</v>
      </c>
      <c r="L350" s="96" t="s">
        <v>180</v>
      </c>
      <c r="M350" s="97">
        <v>4.6249999999999999E-2</v>
      </c>
      <c r="N350" s="97">
        <v>2.3199999999999998E-2</v>
      </c>
      <c r="O350" s="93">
        <v>6860000</v>
      </c>
      <c r="P350" s="95">
        <v>103.3152</v>
      </c>
      <c r="Q350" s="83"/>
      <c r="R350" s="93">
        <v>25741.52248</v>
      </c>
      <c r="S350" s="94">
        <v>9.1466666666666675E-3</v>
      </c>
      <c r="T350" s="94">
        <v>3.31760795091712E-3</v>
      </c>
      <c r="U350" s="94">
        <f>R350/'סכום נכסי הקרן'!$C$42</f>
        <v>3.7067589426725768E-4</v>
      </c>
    </row>
    <row r="351" spans="2:21" s="140" customFormat="1">
      <c r="B351" s="86" t="s">
        <v>1165</v>
      </c>
      <c r="C351" s="83" t="s">
        <v>1166</v>
      </c>
      <c r="D351" s="96" t="s">
        <v>30</v>
      </c>
      <c r="E351" s="96" t="s">
        <v>956</v>
      </c>
      <c r="F351" s="83"/>
      <c r="G351" s="96" t="s">
        <v>993</v>
      </c>
      <c r="H351" s="83" t="s">
        <v>1167</v>
      </c>
      <c r="I351" s="83" t="s">
        <v>988</v>
      </c>
      <c r="J351" s="83"/>
      <c r="K351" s="93">
        <v>2.38</v>
      </c>
      <c r="L351" s="96" t="s">
        <v>180</v>
      </c>
      <c r="M351" s="97">
        <v>0.05</v>
      </c>
      <c r="N351" s="97">
        <v>4.9200000000000008E-2</v>
      </c>
      <c r="O351" s="93">
        <v>7150000</v>
      </c>
      <c r="P351" s="95">
        <v>102.30110000000001</v>
      </c>
      <c r="Q351" s="83"/>
      <c r="R351" s="93">
        <v>26566.370930000001</v>
      </c>
      <c r="S351" s="94">
        <v>7.1500000000000001E-3</v>
      </c>
      <c r="T351" s="94">
        <v>3.4239157179945267E-3</v>
      </c>
      <c r="U351" s="94">
        <f>R351/'סכום נכסי הקרן'!$C$42</f>
        <v>3.8255364691674711E-4</v>
      </c>
    </row>
    <row r="352" spans="2:21" s="140" customFormat="1">
      <c r="B352" s="86" t="s">
        <v>1168</v>
      </c>
      <c r="C352" s="83" t="s">
        <v>1169</v>
      </c>
      <c r="D352" s="96" t="s">
        <v>30</v>
      </c>
      <c r="E352" s="96" t="s">
        <v>956</v>
      </c>
      <c r="F352" s="83"/>
      <c r="G352" s="96" t="s">
        <v>1013</v>
      </c>
      <c r="H352" s="83" t="s">
        <v>1167</v>
      </c>
      <c r="I352" s="83" t="s">
        <v>960</v>
      </c>
      <c r="J352" s="83"/>
      <c r="K352" s="93">
        <v>5.2399999999999993</v>
      </c>
      <c r="L352" s="96" t="s">
        <v>180</v>
      </c>
      <c r="M352" s="97">
        <v>7.2499999999999995E-2</v>
      </c>
      <c r="N352" s="97">
        <v>7.1700000000000014E-2</v>
      </c>
      <c r="O352" s="93">
        <v>4275000</v>
      </c>
      <c r="P352" s="95">
        <v>100.4365</v>
      </c>
      <c r="Q352" s="83"/>
      <c r="R352" s="93">
        <v>15594.574500000001</v>
      </c>
      <c r="S352" s="94">
        <v>2.8500000000000001E-3</v>
      </c>
      <c r="T352" s="94">
        <v>2.0098533174394187E-3</v>
      </c>
      <c r="U352" s="94">
        <f>R352/'סכום נכסי הקרן'!$C$42</f>
        <v>2.2456064333397862E-4</v>
      </c>
    </row>
    <row r="353" spans="2:21" s="140" customFormat="1">
      <c r="B353" s="86" t="s">
        <v>1170</v>
      </c>
      <c r="C353" s="83" t="s">
        <v>1171</v>
      </c>
      <c r="D353" s="96" t="s">
        <v>30</v>
      </c>
      <c r="E353" s="96" t="s">
        <v>956</v>
      </c>
      <c r="F353" s="83"/>
      <c r="G353" s="96" t="s">
        <v>1172</v>
      </c>
      <c r="H353" s="83" t="s">
        <v>1167</v>
      </c>
      <c r="I353" s="83" t="s">
        <v>960</v>
      </c>
      <c r="J353" s="83"/>
      <c r="K353" s="93">
        <v>3.6999999999999997</v>
      </c>
      <c r="L353" s="96" t="s">
        <v>180</v>
      </c>
      <c r="M353" s="97">
        <v>7.4999999999999997E-2</v>
      </c>
      <c r="N353" s="97">
        <v>6.7099999999999993E-2</v>
      </c>
      <c r="O353" s="93">
        <v>2695000</v>
      </c>
      <c r="P353" s="95">
        <v>104.1358</v>
      </c>
      <c r="Q353" s="83"/>
      <c r="R353" s="93">
        <v>10193.0653</v>
      </c>
      <c r="S353" s="94">
        <v>1.3475E-3</v>
      </c>
      <c r="T353" s="94">
        <v>1.3136983062975924E-3</v>
      </c>
      <c r="U353" s="94">
        <f>R353/'סכום נכסי הקרן'!$C$42</f>
        <v>1.4677933670541982E-4</v>
      </c>
    </row>
    <row r="354" spans="2:21" s="140" customFormat="1">
      <c r="B354" s="86" t="s">
        <v>1173</v>
      </c>
      <c r="C354" s="83" t="s">
        <v>1174</v>
      </c>
      <c r="D354" s="96" t="s">
        <v>30</v>
      </c>
      <c r="E354" s="96" t="s">
        <v>956</v>
      </c>
      <c r="F354" s="83"/>
      <c r="G354" s="96" t="s">
        <v>1024</v>
      </c>
      <c r="H354" s="83" t="s">
        <v>1167</v>
      </c>
      <c r="I354" s="83" t="s">
        <v>960</v>
      </c>
      <c r="J354" s="83"/>
      <c r="K354" s="93">
        <v>7.330000000000001</v>
      </c>
      <c r="L354" s="96" t="s">
        <v>180</v>
      </c>
      <c r="M354" s="97">
        <v>5.8749999999999997E-2</v>
      </c>
      <c r="N354" s="97">
        <v>4.8700000000000007E-2</v>
      </c>
      <c r="O354" s="93">
        <v>6685000</v>
      </c>
      <c r="P354" s="95">
        <v>108.03019999999999</v>
      </c>
      <c r="Q354" s="83"/>
      <c r="R354" s="93">
        <v>26229.638039999998</v>
      </c>
      <c r="S354" s="94">
        <v>6.685E-3</v>
      </c>
      <c r="T354" s="94">
        <v>3.3805170528974143E-3</v>
      </c>
      <c r="U354" s="94">
        <f>R354/'סכום נכסי הקרן'!$C$42</f>
        <v>3.7770471984854717E-4</v>
      </c>
    </row>
    <row r="355" spans="2:21" s="140" customFormat="1">
      <c r="B355" s="86" t="s">
        <v>1175</v>
      </c>
      <c r="C355" s="83" t="s">
        <v>1176</v>
      </c>
      <c r="D355" s="96" t="s">
        <v>30</v>
      </c>
      <c r="E355" s="96" t="s">
        <v>956</v>
      </c>
      <c r="F355" s="83"/>
      <c r="G355" s="96" t="s">
        <v>1060</v>
      </c>
      <c r="H355" s="83" t="s">
        <v>1167</v>
      </c>
      <c r="I355" s="83" t="s">
        <v>960</v>
      </c>
      <c r="J355" s="83"/>
      <c r="K355" s="93">
        <v>6.9799999999999986</v>
      </c>
      <c r="L355" s="96" t="s">
        <v>180</v>
      </c>
      <c r="M355" s="97">
        <v>4.8750000000000002E-2</v>
      </c>
      <c r="N355" s="97">
        <v>5.4800000000000001E-2</v>
      </c>
      <c r="O355" s="93">
        <v>2204000</v>
      </c>
      <c r="P355" s="95">
        <v>95.716099999999997</v>
      </c>
      <c r="Q355" s="83"/>
      <c r="R355" s="93">
        <v>7662.0069100000001</v>
      </c>
      <c r="S355" s="94">
        <v>2.2039999999999998E-3</v>
      </c>
      <c r="T355" s="94">
        <v>9.8749151548233982E-4</v>
      </c>
      <c r="U355" s="94">
        <f>R355/'סכום נכסי הקרן'!$C$42</f>
        <v>1.1033229543640256E-4</v>
      </c>
    </row>
    <row r="356" spans="2:21" s="140" customFormat="1">
      <c r="B356" s="86" t="s">
        <v>1177</v>
      </c>
      <c r="C356" s="83" t="s">
        <v>1178</v>
      </c>
      <c r="D356" s="96" t="s">
        <v>30</v>
      </c>
      <c r="E356" s="96" t="s">
        <v>956</v>
      </c>
      <c r="F356" s="83"/>
      <c r="G356" s="96" t="s">
        <v>1060</v>
      </c>
      <c r="H356" s="83" t="s">
        <v>1167</v>
      </c>
      <c r="I356" s="83" t="s">
        <v>960</v>
      </c>
      <c r="J356" s="83"/>
      <c r="K356" s="93">
        <v>7.21</v>
      </c>
      <c r="L356" s="96" t="s">
        <v>180</v>
      </c>
      <c r="M356" s="97">
        <v>5.2499999999999998E-2</v>
      </c>
      <c r="N356" s="97">
        <v>5.7000000000000002E-2</v>
      </c>
      <c r="O356" s="93">
        <v>6659000</v>
      </c>
      <c r="P356" s="95">
        <v>96.441699999999997</v>
      </c>
      <c r="Q356" s="83"/>
      <c r="R356" s="93">
        <v>23324.907859999999</v>
      </c>
      <c r="S356" s="94">
        <v>8.0715151515151507E-3</v>
      </c>
      <c r="T356" s="94">
        <v>3.0061508533874887E-3</v>
      </c>
      <c r="U356" s="94">
        <f>R356/'סכום נכסי הקרן'!$C$42</f>
        <v>3.3587683426356869E-4</v>
      </c>
    </row>
    <row r="357" spans="2:21" s="140" customFormat="1">
      <c r="B357" s="86" t="s">
        <v>1179</v>
      </c>
      <c r="C357" s="83" t="s">
        <v>1180</v>
      </c>
      <c r="D357" s="96" t="s">
        <v>30</v>
      </c>
      <c r="E357" s="96" t="s">
        <v>956</v>
      </c>
      <c r="F357" s="83"/>
      <c r="G357" s="96" t="s">
        <v>1013</v>
      </c>
      <c r="H357" s="83" t="s">
        <v>1167</v>
      </c>
      <c r="I357" s="83" t="s">
        <v>960</v>
      </c>
      <c r="J357" s="83"/>
      <c r="K357" s="93">
        <v>5.2</v>
      </c>
      <c r="L357" s="96" t="s">
        <v>180</v>
      </c>
      <c r="M357" s="97">
        <v>7.4999999999999997E-2</v>
      </c>
      <c r="N357" s="97">
        <v>7.1900000000000006E-2</v>
      </c>
      <c r="O357" s="93">
        <v>7849000</v>
      </c>
      <c r="P357" s="95">
        <v>101.3925</v>
      </c>
      <c r="Q357" s="83"/>
      <c r="R357" s="93">
        <v>28904.535909999999</v>
      </c>
      <c r="S357" s="94">
        <v>5.2326666666666667E-3</v>
      </c>
      <c r="T357" s="94">
        <v>3.7252621023908224E-3</v>
      </c>
      <c r="U357" s="94">
        <f>R357/'סכום נכסי הקרן'!$C$42</f>
        <v>4.1622303828935423E-4</v>
      </c>
    </row>
    <row r="358" spans="2:21" s="140" customFormat="1">
      <c r="B358" s="86" t="s">
        <v>1181</v>
      </c>
      <c r="C358" s="83" t="s">
        <v>1182</v>
      </c>
      <c r="D358" s="96" t="s">
        <v>30</v>
      </c>
      <c r="E358" s="96" t="s">
        <v>956</v>
      </c>
      <c r="F358" s="83"/>
      <c r="G358" s="96" t="s">
        <v>1085</v>
      </c>
      <c r="H358" s="83" t="s">
        <v>1167</v>
      </c>
      <c r="I358" s="83" t="s">
        <v>960</v>
      </c>
      <c r="J358" s="83"/>
      <c r="K358" s="83">
        <v>6.47</v>
      </c>
      <c r="L358" s="96" t="s">
        <v>180</v>
      </c>
      <c r="M358" s="97">
        <v>5.5E-2</v>
      </c>
      <c r="N358" s="132">
        <v>5.3499999999999999E-2</v>
      </c>
      <c r="O358" s="93">
        <v>6400000</v>
      </c>
      <c r="P358" s="95">
        <v>101.21299999999999</v>
      </c>
      <c r="Q358" s="83"/>
      <c r="R358" s="93">
        <v>23526.759420000002</v>
      </c>
      <c r="S358" s="132">
        <v>6.4000000000000003E-3</v>
      </c>
      <c r="T358" s="94">
        <v>3.0321658002843296E-3</v>
      </c>
      <c r="U358" s="94">
        <f>R358/'סכום נכסי הקרן'!$C$42</f>
        <v>3.3878348081372417E-4</v>
      </c>
    </row>
    <row r="359" spans="2:21" s="140" customFormat="1">
      <c r="B359" s="86" t="s">
        <v>1183</v>
      </c>
      <c r="C359" s="83" t="s">
        <v>1184</v>
      </c>
      <c r="D359" s="96" t="s">
        <v>30</v>
      </c>
      <c r="E359" s="96" t="s">
        <v>956</v>
      </c>
      <c r="F359" s="83"/>
      <c r="G359" s="96" t="s">
        <v>1172</v>
      </c>
      <c r="H359" s="83" t="s">
        <v>1167</v>
      </c>
      <c r="I359" s="83" t="s">
        <v>988</v>
      </c>
      <c r="J359" s="83"/>
      <c r="K359" s="93">
        <v>5.24</v>
      </c>
      <c r="L359" s="96" t="s">
        <v>180</v>
      </c>
      <c r="M359" s="97">
        <v>6.5000000000000002E-2</v>
      </c>
      <c r="N359" s="97">
        <v>4.9800000000000011E-2</v>
      </c>
      <c r="O359" s="93">
        <v>668000</v>
      </c>
      <c r="P359" s="95">
        <v>109.1181</v>
      </c>
      <c r="Q359" s="83"/>
      <c r="R359" s="93">
        <v>2647.3960699999998</v>
      </c>
      <c r="S359" s="94">
        <v>8.9066666666666667E-4</v>
      </c>
      <c r="T359" s="94">
        <v>3.4120057420390529E-4</v>
      </c>
      <c r="U359" s="94">
        <f>R359/'סכום נכסי הקרן'!$C$42</f>
        <v>3.8122294689030894E-5</v>
      </c>
    </row>
    <row r="360" spans="2:21" s="140" customFormat="1">
      <c r="B360" s="86" t="s">
        <v>1185</v>
      </c>
      <c r="C360" s="83" t="s">
        <v>1186</v>
      </c>
      <c r="D360" s="96" t="s">
        <v>30</v>
      </c>
      <c r="E360" s="96" t="s">
        <v>956</v>
      </c>
      <c r="F360" s="83"/>
      <c r="G360" s="96" t="s">
        <v>1172</v>
      </c>
      <c r="H360" s="83" t="s">
        <v>1167</v>
      </c>
      <c r="I360" s="83" t="s">
        <v>988</v>
      </c>
      <c r="J360" s="83"/>
      <c r="K360" s="93">
        <v>4.1399999999999997</v>
      </c>
      <c r="L360" s="96" t="s">
        <v>180</v>
      </c>
      <c r="M360" s="97">
        <v>6.8750000000000006E-2</v>
      </c>
      <c r="N360" s="97">
        <v>5.3899999999999997E-2</v>
      </c>
      <c r="O360" s="93">
        <v>7716000</v>
      </c>
      <c r="P360" s="95">
        <v>109.8871</v>
      </c>
      <c r="Q360" s="83"/>
      <c r="R360" s="93">
        <v>30795.322749999999</v>
      </c>
      <c r="S360" s="94">
        <v>1.0288E-2</v>
      </c>
      <c r="T360" s="94">
        <v>3.9689496876432959E-3</v>
      </c>
      <c r="U360" s="94">
        <f>R360/'סכום נכסי הקרן'!$C$42</f>
        <v>4.4345021971696036E-4</v>
      </c>
    </row>
    <row r="361" spans="2:21" s="140" customFormat="1">
      <c r="B361" s="86" t="s">
        <v>1187</v>
      </c>
      <c r="C361" s="83" t="s">
        <v>1188</v>
      </c>
      <c r="D361" s="96" t="s">
        <v>30</v>
      </c>
      <c r="E361" s="96" t="s">
        <v>956</v>
      </c>
      <c r="F361" s="83"/>
      <c r="G361" s="96" t="s">
        <v>1046</v>
      </c>
      <c r="H361" s="83" t="s">
        <v>1167</v>
      </c>
      <c r="I361" s="83" t="s">
        <v>988</v>
      </c>
      <c r="J361" s="83"/>
      <c r="K361" s="93">
        <v>0.28999999999999998</v>
      </c>
      <c r="L361" s="96" t="s">
        <v>180</v>
      </c>
      <c r="M361" s="97">
        <v>0.06</v>
      </c>
      <c r="N361" s="97">
        <v>3.0600000000000002E-2</v>
      </c>
      <c r="O361" s="93">
        <v>4747000</v>
      </c>
      <c r="P361" s="95">
        <v>104.70269999999999</v>
      </c>
      <c r="Q361" s="83"/>
      <c r="R361" s="93">
        <v>18051.895660000002</v>
      </c>
      <c r="S361" s="94">
        <v>3.1646666666666668E-3</v>
      </c>
      <c r="T361" s="94">
        <v>2.3265567379424971E-3</v>
      </c>
      <c r="U361" s="94">
        <f>R361/'סכום נכסי הקרן'!$C$42</f>
        <v>2.5994587430439075E-4</v>
      </c>
    </row>
    <row r="362" spans="2:21" s="140" customFormat="1">
      <c r="B362" s="86" t="s">
        <v>1189</v>
      </c>
      <c r="C362" s="83" t="s">
        <v>1190</v>
      </c>
      <c r="D362" s="96" t="s">
        <v>30</v>
      </c>
      <c r="E362" s="96" t="s">
        <v>956</v>
      </c>
      <c r="F362" s="83"/>
      <c r="G362" s="96" t="s">
        <v>1046</v>
      </c>
      <c r="H362" s="83" t="s">
        <v>1167</v>
      </c>
      <c r="I362" s="83" t="s">
        <v>988</v>
      </c>
      <c r="J362" s="83"/>
      <c r="K362" s="93">
        <v>2.0100000000000002</v>
      </c>
      <c r="L362" s="96" t="s">
        <v>180</v>
      </c>
      <c r="M362" s="97">
        <v>4.6249999999999999E-2</v>
      </c>
      <c r="N362" s="97">
        <v>3.9699999999999999E-2</v>
      </c>
      <c r="O362" s="93">
        <v>1287000</v>
      </c>
      <c r="P362" s="95">
        <v>102.4652</v>
      </c>
      <c r="Q362" s="83"/>
      <c r="R362" s="93">
        <v>4789.6179599999996</v>
      </c>
      <c r="S362" s="94">
        <v>2.5739999999999999E-3</v>
      </c>
      <c r="T362" s="94">
        <v>6.1729350462068843E-4</v>
      </c>
      <c r="U362" s="94">
        <f>R362/'סכום נכסי הקרן'!$C$42</f>
        <v>6.8970121013662685E-5</v>
      </c>
    </row>
    <row r="363" spans="2:21" s="140" customFormat="1">
      <c r="B363" s="86" t="s">
        <v>1191</v>
      </c>
      <c r="C363" s="83" t="s">
        <v>1192</v>
      </c>
      <c r="D363" s="96" t="s">
        <v>30</v>
      </c>
      <c r="E363" s="96" t="s">
        <v>956</v>
      </c>
      <c r="F363" s="83"/>
      <c r="G363" s="96" t="s">
        <v>1013</v>
      </c>
      <c r="H363" s="83" t="s">
        <v>1193</v>
      </c>
      <c r="I363" s="83" t="s">
        <v>960</v>
      </c>
      <c r="J363" s="83"/>
      <c r="K363" s="93">
        <v>4.32</v>
      </c>
      <c r="L363" s="96" t="s">
        <v>180</v>
      </c>
      <c r="M363" s="97">
        <v>0.08</v>
      </c>
      <c r="N363" s="97">
        <v>7.4799999999999991E-2</v>
      </c>
      <c r="O363" s="93">
        <v>2700000</v>
      </c>
      <c r="P363" s="95">
        <v>102.0367</v>
      </c>
      <c r="Q363" s="83"/>
      <c r="R363" s="93">
        <v>10006.123680000001</v>
      </c>
      <c r="S363" s="94">
        <v>1.3500000000000001E-3</v>
      </c>
      <c r="T363" s="94">
        <v>1.2896049759457769E-3</v>
      </c>
      <c r="U363" s="94">
        <f>R363/'סכום נכסי הקרן'!$C$42</f>
        <v>1.4408739211577449E-4</v>
      </c>
    </row>
    <row r="364" spans="2:21" s="140" customFormat="1">
      <c r="B364" s="86" t="s">
        <v>1194</v>
      </c>
      <c r="C364" s="83" t="s">
        <v>1195</v>
      </c>
      <c r="D364" s="96" t="s">
        <v>30</v>
      </c>
      <c r="E364" s="96" t="s">
        <v>956</v>
      </c>
      <c r="F364" s="83"/>
      <c r="G364" s="96" t="s">
        <v>1013</v>
      </c>
      <c r="H364" s="83" t="s">
        <v>1193</v>
      </c>
      <c r="I364" s="83" t="s">
        <v>960</v>
      </c>
      <c r="J364" s="83"/>
      <c r="K364" s="93">
        <v>3.7900000000000005</v>
      </c>
      <c r="L364" s="96" t="s">
        <v>180</v>
      </c>
      <c r="M364" s="97">
        <v>7.7499999999999999E-2</v>
      </c>
      <c r="N364" s="97">
        <v>7.8200000000000006E-2</v>
      </c>
      <c r="O364" s="93">
        <v>6937000</v>
      </c>
      <c r="P364" s="95">
        <v>99.7179</v>
      </c>
      <c r="Q364" s="83"/>
      <c r="R364" s="93">
        <v>25124.112590000001</v>
      </c>
      <c r="S364" s="94">
        <v>2.7748E-3</v>
      </c>
      <c r="T364" s="94">
        <v>3.2380351920940817E-3</v>
      </c>
      <c r="U364" s="94">
        <f>R364/'סכום נכסי הקרן'!$C$42</f>
        <v>3.6178524052744832E-4</v>
      </c>
    </row>
    <row r="365" spans="2:21" s="140" customFormat="1">
      <c r="B365" s="86" t="s">
        <v>1196</v>
      </c>
      <c r="C365" s="83" t="s">
        <v>1197</v>
      </c>
      <c r="D365" s="96" t="s">
        <v>30</v>
      </c>
      <c r="E365" s="96" t="s">
        <v>956</v>
      </c>
      <c r="F365" s="83"/>
      <c r="G365" s="96" t="s">
        <v>958</v>
      </c>
      <c r="H365" s="83" t="s">
        <v>1193</v>
      </c>
      <c r="I365" s="83" t="s">
        <v>960</v>
      </c>
      <c r="J365" s="83"/>
      <c r="K365" s="93">
        <v>2.9599999999999995</v>
      </c>
      <c r="L365" s="96" t="s">
        <v>180</v>
      </c>
      <c r="M365" s="97">
        <v>7.7499999999999999E-2</v>
      </c>
      <c r="N365" s="97">
        <v>5.9199999999999989E-2</v>
      </c>
      <c r="O365" s="93">
        <v>6140000</v>
      </c>
      <c r="P365" s="95">
        <v>109.0736</v>
      </c>
      <c r="Q365" s="83"/>
      <c r="R365" s="93">
        <v>24323.938819999999</v>
      </c>
      <c r="S365" s="94">
        <v>1.2791666666666666E-2</v>
      </c>
      <c r="T365" s="94">
        <v>3.1349075366288743E-3</v>
      </c>
      <c r="U365" s="94">
        <f>R365/'סכום נכסי הקרן'!$C$42</f>
        <v>3.502628013246233E-4</v>
      </c>
    </row>
    <row r="366" spans="2:21" s="140" customFormat="1">
      <c r="B366" s="86" t="s">
        <v>1198</v>
      </c>
      <c r="C366" s="83" t="s">
        <v>1199</v>
      </c>
      <c r="D366" s="96" t="s">
        <v>30</v>
      </c>
      <c r="E366" s="96" t="s">
        <v>956</v>
      </c>
      <c r="F366" s="83"/>
      <c r="G366" s="96" t="s">
        <v>1013</v>
      </c>
      <c r="H366" s="83" t="s">
        <v>1200</v>
      </c>
      <c r="I366" s="83" t="s">
        <v>960</v>
      </c>
      <c r="J366" s="83"/>
      <c r="K366" s="93">
        <v>5.0199999999999996</v>
      </c>
      <c r="L366" s="96" t="s">
        <v>180</v>
      </c>
      <c r="M366" s="97">
        <v>0.08</v>
      </c>
      <c r="N366" s="97">
        <v>6.6600000000000006E-2</v>
      </c>
      <c r="O366" s="93">
        <v>6040000</v>
      </c>
      <c r="P366" s="95">
        <v>106.571</v>
      </c>
      <c r="Q366" s="83"/>
      <c r="R366" s="93">
        <v>23378.778670000003</v>
      </c>
      <c r="S366" s="94">
        <v>5.2521739130434782E-3</v>
      </c>
      <c r="T366" s="94">
        <v>3.0130938082075552E-3</v>
      </c>
      <c r="U366" s="94">
        <f>R366/'סכום נכסי הקרן'!$C$42</f>
        <v>3.366525696804294E-4</v>
      </c>
    </row>
    <row r="367" spans="2:21" s="140" customFormat="1">
      <c r="B367" s="145"/>
    </row>
    <row r="368" spans="2:21" s="140" customFormat="1">
      <c r="B368" s="145"/>
    </row>
    <row r="369" spans="2:11" s="140" customFormat="1">
      <c r="B369" s="145"/>
    </row>
    <row r="370" spans="2:11" s="140" customFormat="1">
      <c r="B370" s="146" t="s">
        <v>275</v>
      </c>
      <c r="C370" s="144"/>
      <c r="D370" s="144"/>
      <c r="E370" s="144"/>
      <c r="F370" s="144"/>
      <c r="G370" s="144"/>
      <c r="H370" s="144"/>
      <c r="I370" s="144"/>
      <c r="J370" s="144"/>
      <c r="K370" s="144"/>
    </row>
    <row r="371" spans="2:11" s="140" customFormat="1">
      <c r="B371" s="146" t="s">
        <v>131</v>
      </c>
      <c r="C371" s="144"/>
      <c r="D371" s="144"/>
      <c r="E371" s="144"/>
      <c r="F371" s="144"/>
      <c r="G371" s="144"/>
      <c r="H371" s="144"/>
      <c r="I371" s="144"/>
      <c r="J371" s="144"/>
      <c r="K371" s="144"/>
    </row>
    <row r="372" spans="2:11" s="140" customFormat="1">
      <c r="B372" s="146" t="s">
        <v>257</v>
      </c>
      <c r="C372" s="144"/>
      <c r="D372" s="144"/>
      <c r="E372" s="144"/>
      <c r="F372" s="144"/>
      <c r="G372" s="144"/>
      <c r="H372" s="144"/>
      <c r="I372" s="144"/>
      <c r="J372" s="144"/>
      <c r="K372" s="144"/>
    </row>
    <row r="373" spans="2:11" s="140" customFormat="1">
      <c r="B373" s="146" t="s">
        <v>265</v>
      </c>
      <c r="C373" s="144"/>
      <c r="D373" s="144"/>
      <c r="E373" s="144"/>
      <c r="F373" s="144"/>
      <c r="G373" s="144"/>
      <c r="H373" s="144"/>
      <c r="I373" s="144"/>
      <c r="J373" s="144"/>
      <c r="K373" s="144"/>
    </row>
    <row r="374" spans="2:11" s="140" customFormat="1">
      <c r="B374" s="212" t="s">
        <v>271</v>
      </c>
      <c r="C374" s="212"/>
      <c r="D374" s="212"/>
      <c r="E374" s="212"/>
      <c r="F374" s="212"/>
      <c r="G374" s="212"/>
      <c r="H374" s="212"/>
      <c r="I374" s="212"/>
      <c r="J374" s="212"/>
      <c r="K374" s="212"/>
    </row>
    <row r="375" spans="2:11" s="140" customFormat="1">
      <c r="B375" s="145"/>
    </row>
    <row r="376" spans="2:11" s="140" customFormat="1">
      <c r="B376" s="145"/>
    </row>
    <row r="377" spans="2:11" s="140" customFormat="1">
      <c r="B377" s="145"/>
    </row>
    <row r="378" spans="2:11" s="140" customFormat="1">
      <c r="B378" s="145"/>
    </row>
    <row r="379" spans="2:11" s="140" customFormat="1">
      <c r="B379" s="145"/>
    </row>
    <row r="380" spans="2:11" s="140" customFormat="1">
      <c r="B380" s="145"/>
    </row>
    <row r="381" spans="2:11" s="140" customFormat="1">
      <c r="B381" s="145"/>
    </row>
    <row r="382" spans="2:11" s="140" customFormat="1">
      <c r="B382" s="145"/>
    </row>
    <row r="383" spans="2:11" s="140" customFormat="1">
      <c r="B383" s="145"/>
    </row>
    <row r="384" spans="2:11" s="140" customFormat="1">
      <c r="B384" s="145"/>
    </row>
    <row r="385" spans="2:2" s="140" customFormat="1">
      <c r="B385" s="145"/>
    </row>
    <row r="386" spans="2:2" s="140" customFormat="1">
      <c r="B386" s="145"/>
    </row>
    <row r="387" spans="2:2" s="140" customFormat="1">
      <c r="B387" s="145"/>
    </row>
    <row r="388" spans="2:2" s="140" customFormat="1">
      <c r="B388" s="145"/>
    </row>
    <row r="389" spans="2:2" s="140" customFormat="1">
      <c r="B389" s="145"/>
    </row>
    <row r="390" spans="2:2" s="140" customFormat="1">
      <c r="B390" s="145"/>
    </row>
    <row r="391" spans="2:2" s="140" customFormat="1">
      <c r="B391" s="145"/>
    </row>
    <row r="392" spans="2:2" s="140" customFormat="1">
      <c r="B392" s="145"/>
    </row>
    <row r="393" spans="2:2" s="140" customFormat="1">
      <c r="B393" s="145"/>
    </row>
    <row r="394" spans="2:2" s="140" customFormat="1">
      <c r="B394" s="145"/>
    </row>
    <row r="395" spans="2:2" s="140" customFormat="1">
      <c r="B395" s="145"/>
    </row>
    <row r="396" spans="2:2" s="140" customFormat="1">
      <c r="B396" s="145"/>
    </row>
    <row r="397" spans="2:2" s="140" customFormat="1">
      <c r="B397" s="145"/>
    </row>
    <row r="398" spans="2:2" s="140" customFormat="1">
      <c r="B398" s="145"/>
    </row>
    <row r="399" spans="2:2" s="140" customFormat="1">
      <c r="B399" s="145"/>
    </row>
    <row r="400" spans="2:2" s="140" customFormat="1">
      <c r="B400" s="145"/>
    </row>
    <row r="401" spans="2:2" s="140" customFormat="1">
      <c r="B401" s="145"/>
    </row>
    <row r="402" spans="2:2" s="140" customFormat="1">
      <c r="B402" s="145"/>
    </row>
    <row r="403" spans="2:2" s="140" customFormat="1">
      <c r="B403" s="145"/>
    </row>
    <row r="404" spans="2:2" s="140" customFormat="1">
      <c r="B404" s="145"/>
    </row>
    <row r="405" spans="2:2" s="140" customFormat="1">
      <c r="B405" s="145"/>
    </row>
    <row r="406" spans="2:2" s="140" customFormat="1">
      <c r="B406" s="145"/>
    </row>
    <row r="407" spans="2:2" s="140" customFormat="1">
      <c r="B407" s="145"/>
    </row>
    <row r="408" spans="2:2" s="140" customFormat="1">
      <c r="B408" s="145"/>
    </row>
    <row r="409" spans="2:2" s="140" customFormat="1">
      <c r="B409" s="145"/>
    </row>
    <row r="410" spans="2:2" s="140" customFormat="1">
      <c r="B410" s="145"/>
    </row>
    <row r="411" spans="2:2" s="140" customFormat="1">
      <c r="B411" s="145"/>
    </row>
    <row r="412" spans="2:2" s="140" customFormat="1">
      <c r="B412" s="145"/>
    </row>
    <row r="413" spans="2:2" s="140" customFormat="1">
      <c r="B413" s="145"/>
    </row>
    <row r="414" spans="2:2" s="140" customFormat="1">
      <c r="B414" s="145"/>
    </row>
    <row r="415" spans="2:2" s="140" customFormat="1">
      <c r="B415" s="145"/>
    </row>
    <row r="416" spans="2:2" s="140" customFormat="1">
      <c r="B416" s="145"/>
    </row>
    <row r="417" spans="2:2" s="140" customFormat="1">
      <c r="B417" s="145"/>
    </row>
    <row r="418" spans="2:2" s="140" customFormat="1">
      <c r="B418" s="145"/>
    </row>
    <row r="419" spans="2:2" s="140" customFormat="1">
      <c r="B419" s="145"/>
    </row>
    <row r="420" spans="2:2" s="140" customFormat="1">
      <c r="B420" s="145"/>
    </row>
    <row r="421" spans="2:2" s="140" customFormat="1">
      <c r="B421" s="145"/>
    </row>
    <row r="422" spans="2:2" s="140" customFormat="1">
      <c r="B422" s="145"/>
    </row>
    <row r="423" spans="2:2" s="140" customFormat="1">
      <c r="B423" s="145"/>
    </row>
    <row r="424" spans="2:2" s="140" customFormat="1">
      <c r="B424" s="145"/>
    </row>
    <row r="425" spans="2:2" s="140" customFormat="1">
      <c r="B425" s="145"/>
    </row>
    <row r="426" spans="2:2" s="140" customFormat="1">
      <c r="B426" s="145"/>
    </row>
    <row r="427" spans="2:2" s="140" customFormat="1">
      <c r="B427" s="145"/>
    </row>
    <row r="428" spans="2:2" s="140" customFormat="1">
      <c r="B428" s="145"/>
    </row>
    <row r="429" spans="2:2" s="140" customFormat="1">
      <c r="B429" s="145"/>
    </row>
    <row r="430" spans="2:2" s="140" customFormat="1">
      <c r="B430" s="145"/>
    </row>
    <row r="431" spans="2:2" s="140" customFormat="1">
      <c r="B431" s="145"/>
    </row>
    <row r="432" spans="2:2" s="140" customFormat="1">
      <c r="B432" s="145"/>
    </row>
    <row r="433" spans="2:2" s="140" customFormat="1">
      <c r="B433" s="145"/>
    </row>
    <row r="434" spans="2:2" s="140" customFormat="1">
      <c r="B434" s="145"/>
    </row>
    <row r="435" spans="2:2" s="140" customFormat="1">
      <c r="B435" s="145"/>
    </row>
    <row r="436" spans="2:2" s="140" customFormat="1">
      <c r="B436" s="145"/>
    </row>
    <row r="437" spans="2:2" s="140" customFormat="1">
      <c r="B437" s="145"/>
    </row>
    <row r="438" spans="2:2" s="140" customFormat="1">
      <c r="B438" s="145"/>
    </row>
    <row r="439" spans="2:2" s="140" customFormat="1">
      <c r="B439" s="145"/>
    </row>
    <row r="440" spans="2:2" s="140" customFormat="1">
      <c r="B440" s="145"/>
    </row>
    <row r="441" spans="2:2" s="140" customFormat="1">
      <c r="B441" s="145"/>
    </row>
    <row r="442" spans="2:2" s="140" customFormat="1">
      <c r="B442" s="145"/>
    </row>
    <row r="443" spans="2:2" s="140" customFormat="1">
      <c r="B443" s="145"/>
    </row>
    <row r="444" spans="2:2" s="140" customFormat="1">
      <c r="B444" s="145"/>
    </row>
    <row r="445" spans="2:2" s="140" customFormat="1">
      <c r="B445" s="145"/>
    </row>
    <row r="446" spans="2:2" s="140" customFormat="1">
      <c r="B446" s="145"/>
    </row>
    <row r="447" spans="2:2" s="140" customFormat="1">
      <c r="B447" s="145"/>
    </row>
    <row r="448" spans="2:2" s="140" customFormat="1">
      <c r="B448" s="145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374:K374"/>
  </mergeCells>
  <phoneticPr fontId="5" type="noConversion"/>
  <conditionalFormatting sqref="B12:B366">
    <cfRule type="cellIs" dxfId="13" priority="2" operator="equal">
      <formula>"NR3"</formula>
    </cfRule>
  </conditionalFormatting>
  <conditionalFormatting sqref="B12:B366">
    <cfRule type="containsText" dxfId="12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$BA$7:$BA$24</formula1>
    </dataValidation>
    <dataValidation allowBlank="1" showInputMessage="1" showErrorMessage="1" sqref="H2 B34 Q9 B36 B372 B374"/>
    <dataValidation type="list" allowBlank="1" showInputMessage="1" showErrorMessage="1" sqref="I12:I35 I375:I828 I37:I373">
      <formula1>$BC$7:$BC$10</formula1>
    </dataValidation>
    <dataValidation type="list" allowBlank="1" showInputMessage="1" showErrorMessage="1" sqref="E12:E35 E375:E822 E37:E373">
      <formula1>$AY$7:$AY$24</formula1>
    </dataValidation>
    <dataValidation type="list" allowBlank="1" showInputMessage="1" showErrorMessage="1" sqref="L12:L828">
      <formula1>$BD$7:$BD$20</formula1>
    </dataValidation>
    <dataValidation type="list" allowBlank="1" showInputMessage="1" showErrorMessage="1" sqref="G12:G35 G375:G555 G37:G373">
      <formula1>$BA$7:$BA$29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Z363"/>
  <sheetViews>
    <sheetView rightToLeft="1" zoomScale="90" zoomScaleNormal="90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10.140625" style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6.140625" style="1" customWidth="1"/>
    <col min="17" max="18" width="5.7109375" style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52">
      <c r="B1" s="56" t="s">
        <v>196</v>
      </c>
      <c r="C1" s="77" t="s" vm="1">
        <v>276</v>
      </c>
    </row>
    <row r="2" spans="2:52">
      <c r="B2" s="56" t="s">
        <v>195</v>
      </c>
      <c r="C2" s="77" t="s">
        <v>277</v>
      </c>
    </row>
    <row r="3" spans="2:52">
      <c r="B3" s="56" t="s">
        <v>197</v>
      </c>
      <c r="C3" s="77" t="s">
        <v>278</v>
      </c>
    </row>
    <row r="4" spans="2:52">
      <c r="B4" s="56" t="s">
        <v>198</v>
      </c>
      <c r="C4" s="77" t="s">
        <v>279</v>
      </c>
    </row>
    <row r="6" spans="2:52" ht="26.25" customHeight="1">
      <c r="B6" s="215" t="s">
        <v>226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7"/>
      <c r="AZ6" s="3"/>
    </row>
    <row r="7" spans="2:52" ht="26.25" customHeight="1">
      <c r="B7" s="215" t="s">
        <v>108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7"/>
      <c r="AV7" s="3"/>
      <c r="AZ7" s="3"/>
    </row>
    <row r="8" spans="2:52" s="3" customFormat="1" ht="63">
      <c r="B8" s="22" t="s">
        <v>134</v>
      </c>
      <c r="C8" s="30" t="s">
        <v>52</v>
      </c>
      <c r="D8" s="30" t="s">
        <v>138</v>
      </c>
      <c r="E8" s="30" t="s">
        <v>244</v>
      </c>
      <c r="F8" s="30" t="s">
        <v>136</v>
      </c>
      <c r="G8" s="30" t="s">
        <v>75</v>
      </c>
      <c r="H8" s="30" t="s">
        <v>120</v>
      </c>
      <c r="I8" s="13" t="s">
        <v>259</v>
      </c>
      <c r="J8" s="13" t="s">
        <v>258</v>
      </c>
      <c r="K8" s="30" t="s">
        <v>274</v>
      </c>
      <c r="L8" s="13" t="s">
        <v>72</v>
      </c>
      <c r="M8" s="13" t="s">
        <v>67</v>
      </c>
      <c r="N8" s="13" t="s">
        <v>199</v>
      </c>
      <c r="O8" s="14" t="s">
        <v>201</v>
      </c>
      <c r="AV8" s="1"/>
      <c r="AW8" s="1"/>
      <c r="AX8" s="1"/>
      <c r="AZ8" s="4"/>
    </row>
    <row r="9" spans="2:52" s="3" customFormat="1" ht="24" customHeight="1">
      <c r="B9" s="15"/>
      <c r="C9" s="16"/>
      <c r="D9" s="16"/>
      <c r="E9" s="16"/>
      <c r="F9" s="16"/>
      <c r="G9" s="16"/>
      <c r="H9" s="16"/>
      <c r="I9" s="16" t="s">
        <v>266</v>
      </c>
      <c r="J9" s="16"/>
      <c r="K9" s="16" t="s">
        <v>262</v>
      </c>
      <c r="L9" s="16" t="s">
        <v>262</v>
      </c>
      <c r="M9" s="16" t="s">
        <v>20</v>
      </c>
      <c r="N9" s="16" t="s">
        <v>20</v>
      </c>
      <c r="O9" s="17" t="s">
        <v>20</v>
      </c>
      <c r="AV9" s="1"/>
      <c r="AX9" s="1"/>
      <c r="AZ9" s="4"/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AV10" s="1"/>
      <c r="AW10" s="3"/>
      <c r="AX10" s="1"/>
      <c r="AZ10" s="1"/>
    </row>
    <row r="11" spans="2:52" s="143" customFormat="1" ht="18" customHeight="1">
      <c r="B11" s="78" t="s">
        <v>32</v>
      </c>
      <c r="C11" s="79"/>
      <c r="D11" s="79"/>
      <c r="E11" s="79"/>
      <c r="F11" s="79"/>
      <c r="G11" s="79"/>
      <c r="H11" s="79"/>
      <c r="I11" s="87"/>
      <c r="J11" s="89"/>
      <c r="K11" s="87">
        <v>25887.641936886997</v>
      </c>
      <c r="L11" s="87">
        <v>8175812.8704080423</v>
      </c>
      <c r="M11" s="79"/>
      <c r="N11" s="88">
        <f>L11/$L$11</f>
        <v>1</v>
      </c>
      <c r="O11" s="88">
        <f>L11/'סכום נכסי הקרן'!$C$42</f>
        <v>0.11773106075815357</v>
      </c>
      <c r="AV11" s="140"/>
      <c r="AW11" s="148"/>
      <c r="AX11" s="140"/>
      <c r="AZ11" s="140"/>
    </row>
    <row r="12" spans="2:52" s="140" customFormat="1" ht="20.25">
      <c r="B12" s="80" t="s">
        <v>253</v>
      </c>
      <c r="C12" s="81"/>
      <c r="D12" s="81"/>
      <c r="E12" s="81"/>
      <c r="F12" s="81"/>
      <c r="G12" s="81"/>
      <c r="H12" s="81"/>
      <c r="I12" s="90"/>
      <c r="J12" s="92"/>
      <c r="K12" s="90">
        <v>22634.522055914993</v>
      </c>
      <c r="L12" s="90">
        <v>5955930.2910180259</v>
      </c>
      <c r="M12" s="81"/>
      <c r="N12" s="91">
        <f t="shared" ref="N12:N40" si="0">L12/$L$11</f>
        <v>0.72848172841323544</v>
      </c>
      <c r="O12" s="91">
        <f>L12/'סכום נכסי הקרן'!$C$42</f>
        <v>8.5764926629023339E-2</v>
      </c>
      <c r="AW12" s="143"/>
    </row>
    <row r="13" spans="2:52" s="140" customFormat="1">
      <c r="B13" s="101" t="s">
        <v>1201</v>
      </c>
      <c r="C13" s="81"/>
      <c r="D13" s="81"/>
      <c r="E13" s="81"/>
      <c r="F13" s="81"/>
      <c r="G13" s="81"/>
      <c r="H13" s="81"/>
      <c r="I13" s="90"/>
      <c r="J13" s="92"/>
      <c r="K13" s="90">
        <v>11802.478572019003</v>
      </c>
      <c r="L13" s="90">
        <v>4316946.4876399068</v>
      </c>
      <c r="M13" s="81"/>
      <c r="N13" s="91">
        <f t="shared" si="0"/>
        <v>0.52801434622664678</v>
      </c>
      <c r="O13" s="91">
        <f>L13/'סכום נכסי הקרן'!$C$42</f>
        <v>6.2163689076786086E-2</v>
      </c>
    </row>
    <row r="14" spans="2:52" s="140" customFormat="1">
      <c r="B14" s="86" t="s">
        <v>1202</v>
      </c>
      <c r="C14" s="83" t="s">
        <v>1203</v>
      </c>
      <c r="D14" s="96" t="s">
        <v>139</v>
      </c>
      <c r="E14" s="96" t="s">
        <v>371</v>
      </c>
      <c r="F14" s="83" t="s">
        <v>1204</v>
      </c>
      <c r="G14" s="96" t="s">
        <v>207</v>
      </c>
      <c r="H14" s="96" t="s">
        <v>181</v>
      </c>
      <c r="I14" s="93">
        <v>614366.36419500003</v>
      </c>
      <c r="J14" s="95">
        <v>19820</v>
      </c>
      <c r="K14" s="83"/>
      <c r="L14" s="93">
        <v>121767.41354502301</v>
      </c>
      <c r="M14" s="94">
        <v>1.2117732110026275E-2</v>
      </c>
      <c r="N14" s="94">
        <f t="shared" si="0"/>
        <v>1.4893615530971146E-2</v>
      </c>
      <c r="O14" s="94">
        <f>L14/'סכום נכסי הקרן'!$C$42</f>
        <v>1.7534411549853437E-3</v>
      </c>
    </row>
    <row r="15" spans="2:52" s="140" customFormat="1">
      <c r="B15" s="86" t="s">
        <v>1205</v>
      </c>
      <c r="C15" s="83" t="s">
        <v>1206</v>
      </c>
      <c r="D15" s="96" t="s">
        <v>139</v>
      </c>
      <c r="E15" s="96" t="s">
        <v>371</v>
      </c>
      <c r="F15" s="83">
        <v>29389</v>
      </c>
      <c r="G15" s="96" t="s">
        <v>1074</v>
      </c>
      <c r="H15" s="96" t="s">
        <v>181</v>
      </c>
      <c r="I15" s="93">
        <v>174528.25180699999</v>
      </c>
      <c r="J15" s="95">
        <v>46950</v>
      </c>
      <c r="K15" s="93">
        <v>462.73723622</v>
      </c>
      <c r="L15" s="93">
        <v>82403.751460120009</v>
      </c>
      <c r="M15" s="94">
        <v>1.6369365369583041E-3</v>
      </c>
      <c r="N15" s="94">
        <f t="shared" si="0"/>
        <v>1.0078967408656866E-2</v>
      </c>
      <c r="O15" s="94">
        <f>L15/'סכום נכסי הקרן'!$C$42</f>
        <v>1.1866075243680313E-3</v>
      </c>
    </row>
    <row r="16" spans="2:52" s="140" customFormat="1" ht="20.25">
      <c r="B16" s="86" t="s">
        <v>1207</v>
      </c>
      <c r="C16" s="83" t="s">
        <v>1208</v>
      </c>
      <c r="D16" s="96" t="s">
        <v>139</v>
      </c>
      <c r="E16" s="96" t="s">
        <v>371</v>
      </c>
      <c r="F16" s="83" t="s">
        <v>446</v>
      </c>
      <c r="G16" s="96" t="s">
        <v>429</v>
      </c>
      <c r="H16" s="96" t="s">
        <v>181</v>
      </c>
      <c r="I16" s="93">
        <v>1265608.4511249999</v>
      </c>
      <c r="J16" s="95">
        <v>5416</v>
      </c>
      <c r="K16" s="83"/>
      <c r="L16" s="93">
        <v>68545.353711864009</v>
      </c>
      <c r="M16" s="94">
        <v>9.6251754694808445E-3</v>
      </c>
      <c r="N16" s="94">
        <f t="shared" si="0"/>
        <v>8.3839191036233947E-3</v>
      </c>
      <c r="O16" s="94">
        <f>L16/'סכום נכסי הקרן'!$C$42</f>
        <v>9.8704768938013025E-4</v>
      </c>
      <c r="AV16" s="143"/>
    </row>
    <row r="17" spans="2:15" s="140" customFormat="1">
      <c r="B17" s="86" t="s">
        <v>1209</v>
      </c>
      <c r="C17" s="83" t="s">
        <v>1210</v>
      </c>
      <c r="D17" s="96" t="s">
        <v>139</v>
      </c>
      <c r="E17" s="96" t="s">
        <v>371</v>
      </c>
      <c r="F17" s="83" t="s">
        <v>756</v>
      </c>
      <c r="G17" s="96" t="s">
        <v>757</v>
      </c>
      <c r="H17" s="96" t="s">
        <v>181</v>
      </c>
      <c r="I17" s="93">
        <v>398226.47109000006</v>
      </c>
      <c r="J17" s="95">
        <v>46960</v>
      </c>
      <c r="K17" s="83"/>
      <c r="L17" s="93">
        <v>187007.15082518494</v>
      </c>
      <c r="M17" s="94">
        <v>9.3145457825805824E-3</v>
      </c>
      <c r="N17" s="94">
        <f t="shared" si="0"/>
        <v>2.2873218087225092E-2</v>
      </c>
      <c r="O17" s="94">
        <f>L17/'סכום נכסי הקרן'!$C$42</f>
        <v>2.6928882283615949E-3</v>
      </c>
    </row>
    <row r="18" spans="2:15" s="140" customFormat="1">
      <c r="B18" s="86" t="s">
        <v>1211</v>
      </c>
      <c r="C18" s="83" t="s">
        <v>1212</v>
      </c>
      <c r="D18" s="96" t="s">
        <v>139</v>
      </c>
      <c r="E18" s="96" t="s">
        <v>371</v>
      </c>
      <c r="F18" s="83" t="s">
        <v>454</v>
      </c>
      <c r="G18" s="96" t="s">
        <v>429</v>
      </c>
      <c r="H18" s="96" t="s">
        <v>181</v>
      </c>
      <c r="I18" s="93">
        <v>2852384.9026700002</v>
      </c>
      <c r="J18" s="95">
        <v>2050</v>
      </c>
      <c r="K18" s="93">
        <v>1455.1194628320004</v>
      </c>
      <c r="L18" s="93">
        <v>59929.009967570993</v>
      </c>
      <c r="M18" s="94">
        <v>8.1729696950874481E-3</v>
      </c>
      <c r="N18" s="94">
        <f t="shared" si="0"/>
        <v>7.3300368926594609E-3</v>
      </c>
      <c r="O18" s="94">
        <f>L18/'סכום נכסי הקרן'!$C$42</f>
        <v>8.6297301876919817E-4</v>
      </c>
    </row>
    <row r="19" spans="2:15" s="140" customFormat="1">
      <c r="B19" s="86" t="s">
        <v>1213</v>
      </c>
      <c r="C19" s="83" t="s">
        <v>1214</v>
      </c>
      <c r="D19" s="96" t="s">
        <v>139</v>
      </c>
      <c r="E19" s="96" t="s">
        <v>371</v>
      </c>
      <c r="F19" s="83" t="s">
        <v>463</v>
      </c>
      <c r="G19" s="96" t="s">
        <v>464</v>
      </c>
      <c r="H19" s="96" t="s">
        <v>181</v>
      </c>
      <c r="I19" s="93">
        <v>42908990.660676993</v>
      </c>
      <c r="J19" s="95">
        <v>255.1</v>
      </c>
      <c r="K19" s="83"/>
      <c r="L19" s="93">
        <v>109460.83517624901</v>
      </c>
      <c r="M19" s="94">
        <v>1.5515896480077434E-2</v>
      </c>
      <c r="N19" s="94">
        <f t="shared" si="0"/>
        <v>1.3388373353362475E-2</v>
      </c>
      <c r="O19" s="94">
        <f>L19/'סכום נכסי הקרן'!$C$42</f>
        <v>1.5762273967175619E-3</v>
      </c>
    </row>
    <row r="20" spans="2:15" s="140" customFormat="1">
      <c r="B20" s="86" t="s">
        <v>1215</v>
      </c>
      <c r="C20" s="83" t="s">
        <v>1216</v>
      </c>
      <c r="D20" s="96" t="s">
        <v>139</v>
      </c>
      <c r="E20" s="96" t="s">
        <v>371</v>
      </c>
      <c r="F20" s="83" t="s">
        <v>410</v>
      </c>
      <c r="G20" s="96" t="s">
        <v>379</v>
      </c>
      <c r="H20" s="96" t="s">
        <v>181</v>
      </c>
      <c r="I20" s="93">
        <v>1084790.6485400002</v>
      </c>
      <c r="J20" s="95">
        <v>8642</v>
      </c>
      <c r="K20" s="83"/>
      <c r="L20" s="93">
        <v>93747.607846740982</v>
      </c>
      <c r="M20" s="94">
        <v>1.0812221828477296E-2</v>
      </c>
      <c r="N20" s="94">
        <f t="shared" si="0"/>
        <v>1.1466457137987576E-2</v>
      </c>
      <c r="O20" s="94">
        <f>L20/'סכום נכסי הקרן'!$C$42</f>
        <v>1.3499581619931789E-3</v>
      </c>
    </row>
    <row r="21" spans="2:15" s="140" customFormat="1">
      <c r="B21" s="86" t="s">
        <v>1217</v>
      </c>
      <c r="C21" s="83" t="s">
        <v>1218</v>
      </c>
      <c r="D21" s="96" t="s">
        <v>139</v>
      </c>
      <c r="E21" s="96" t="s">
        <v>371</v>
      </c>
      <c r="F21" s="83" t="s">
        <v>727</v>
      </c>
      <c r="G21" s="96" t="s">
        <v>549</v>
      </c>
      <c r="H21" s="96" t="s">
        <v>181</v>
      </c>
      <c r="I21" s="93">
        <v>20316229.475508999</v>
      </c>
      <c r="J21" s="95">
        <v>179.3</v>
      </c>
      <c r="K21" s="83"/>
      <c r="L21" s="93">
        <v>36426.999448663009</v>
      </c>
      <c r="M21" s="94">
        <v>6.3393098184002395E-3</v>
      </c>
      <c r="N21" s="94">
        <f t="shared" si="0"/>
        <v>4.4554590505011147E-3</v>
      </c>
      <c r="O21" s="94">
        <f>L21/'סכום נכסי הקרן'!$C$42</f>
        <v>5.2454592018001201E-4</v>
      </c>
    </row>
    <row r="22" spans="2:15" s="140" customFormat="1">
      <c r="B22" s="86" t="s">
        <v>1219</v>
      </c>
      <c r="C22" s="83" t="s">
        <v>1220</v>
      </c>
      <c r="D22" s="96" t="s">
        <v>139</v>
      </c>
      <c r="E22" s="96" t="s">
        <v>371</v>
      </c>
      <c r="F22" s="83" t="s">
        <v>483</v>
      </c>
      <c r="G22" s="96" t="s">
        <v>379</v>
      </c>
      <c r="H22" s="96" t="s">
        <v>181</v>
      </c>
      <c r="I22" s="93">
        <v>13709260.882112999</v>
      </c>
      <c r="J22" s="95">
        <v>1277</v>
      </c>
      <c r="K22" s="83"/>
      <c r="L22" s="93">
        <v>175067.261464854</v>
      </c>
      <c r="M22" s="94">
        <v>1.1777543596490261E-2</v>
      </c>
      <c r="N22" s="94">
        <f t="shared" si="0"/>
        <v>2.1412826374549429E-2</v>
      </c>
      <c r="O22" s="94">
        <f>L22/'סכום נכסי הקרן'!$C$42</f>
        <v>2.5209547629058723E-3</v>
      </c>
    </row>
    <row r="23" spans="2:15" s="140" customFormat="1">
      <c r="B23" s="86" t="s">
        <v>1221</v>
      </c>
      <c r="C23" s="83" t="s">
        <v>1222</v>
      </c>
      <c r="D23" s="96" t="s">
        <v>139</v>
      </c>
      <c r="E23" s="96" t="s">
        <v>371</v>
      </c>
      <c r="F23" s="83" t="s">
        <v>1223</v>
      </c>
      <c r="G23" s="96" t="s">
        <v>924</v>
      </c>
      <c r="H23" s="96" t="s">
        <v>181</v>
      </c>
      <c r="I23" s="93">
        <v>21989831.966492005</v>
      </c>
      <c r="J23" s="95">
        <v>1121</v>
      </c>
      <c r="K23" s="83"/>
      <c r="L23" s="93">
        <v>246506.01635985903</v>
      </c>
      <c r="M23" s="94">
        <v>1.8733648620259093E-2</v>
      </c>
      <c r="N23" s="94">
        <f t="shared" si="0"/>
        <v>3.0150643155260511E-2</v>
      </c>
      <c r="O23" s="94">
        <f>L23/'סכום נכסי הקרן'!$C$42</f>
        <v>3.5496672012093823E-3</v>
      </c>
    </row>
    <row r="24" spans="2:15" s="140" customFormat="1">
      <c r="B24" s="86" t="s">
        <v>1224</v>
      </c>
      <c r="C24" s="83" t="s">
        <v>1225</v>
      </c>
      <c r="D24" s="96" t="s">
        <v>139</v>
      </c>
      <c r="E24" s="96" t="s">
        <v>371</v>
      </c>
      <c r="F24" s="83" t="s">
        <v>633</v>
      </c>
      <c r="G24" s="96" t="s">
        <v>496</v>
      </c>
      <c r="H24" s="96" t="s">
        <v>181</v>
      </c>
      <c r="I24" s="93">
        <v>3067401.7560549993</v>
      </c>
      <c r="J24" s="95">
        <v>1955</v>
      </c>
      <c r="K24" s="83"/>
      <c r="L24" s="93">
        <v>59967.704332253998</v>
      </c>
      <c r="M24" s="94">
        <v>1.197757940886747E-2</v>
      </c>
      <c r="N24" s="94">
        <f t="shared" si="0"/>
        <v>7.3347696776799032E-3</v>
      </c>
      <c r="O24" s="94">
        <f>L24/'סכום נכסי הקרן'!$C$42</f>
        <v>8.6353021456999518E-4</v>
      </c>
    </row>
    <row r="25" spans="2:15" s="140" customFormat="1">
      <c r="B25" s="86" t="s">
        <v>1226</v>
      </c>
      <c r="C25" s="83" t="s">
        <v>1227</v>
      </c>
      <c r="D25" s="96" t="s">
        <v>139</v>
      </c>
      <c r="E25" s="96" t="s">
        <v>371</v>
      </c>
      <c r="F25" s="83" t="s">
        <v>495</v>
      </c>
      <c r="G25" s="96" t="s">
        <v>496</v>
      </c>
      <c r="H25" s="96" t="s">
        <v>181</v>
      </c>
      <c r="I25" s="93">
        <v>2568780.1686139996</v>
      </c>
      <c r="J25" s="95">
        <v>2484</v>
      </c>
      <c r="K25" s="83"/>
      <c r="L25" s="93">
        <v>63808.499388331984</v>
      </c>
      <c r="M25" s="94">
        <v>1.198243712596489E-2</v>
      </c>
      <c r="N25" s="94">
        <f t="shared" si="0"/>
        <v>7.8045449913957485E-3</v>
      </c>
      <c r="O25" s="94">
        <f>L25/'סכום נכסי הקרן'!$C$42</f>
        <v>9.1883736057175598E-4</v>
      </c>
    </row>
    <row r="26" spans="2:15" s="140" customFormat="1">
      <c r="B26" s="86" t="s">
        <v>1228</v>
      </c>
      <c r="C26" s="83" t="s">
        <v>1229</v>
      </c>
      <c r="D26" s="96" t="s">
        <v>139</v>
      </c>
      <c r="E26" s="96" t="s">
        <v>371</v>
      </c>
      <c r="F26" s="83" t="s">
        <v>1230</v>
      </c>
      <c r="G26" s="96" t="s">
        <v>628</v>
      </c>
      <c r="H26" s="96" t="s">
        <v>181</v>
      </c>
      <c r="I26" s="93">
        <v>32510.188168999994</v>
      </c>
      <c r="J26" s="95">
        <v>84650</v>
      </c>
      <c r="K26" s="83"/>
      <c r="L26" s="93">
        <v>27519.874286219005</v>
      </c>
      <c r="M26" s="94">
        <v>4.2229431091930373E-3</v>
      </c>
      <c r="N26" s="94">
        <f t="shared" si="0"/>
        <v>3.3660107835669592E-3</v>
      </c>
      <c r="O26" s="94">
        <f>L26/'סכום נכסי הקרן'!$C$42</f>
        <v>3.9628402007272181E-4</v>
      </c>
    </row>
    <row r="27" spans="2:15" s="140" customFormat="1">
      <c r="B27" s="86" t="s">
        <v>1231</v>
      </c>
      <c r="C27" s="83" t="s">
        <v>1232</v>
      </c>
      <c r="D27" s="96" t="s">
        <v>139</v>
      </c>
      <c r="E27" s="96" t="s">
        <v>371</v>
      </c>
      <c r="F27" s="83" t="s">
        <v>1233</v>
      </c>
      <c r="G27" s="96" t="s">
        <v>1234</v>
      </c>
      <c r="H27" s="96" t="s">
        <v>181</v>
      </c>
      <c r="I27" s="93">
        <v>501625.49994900008</v>
      </c>
      <c r="J27" s="95">
        <v>5985</v>
      </c>
      <c r="K27" s="83"/>
      <c r="L27" s="93">
        <v>30022.286144068999</v>
      </c>
      <c r="M27" s="94">
        <v>4.7375687943083849E-3</v>
      </c>
      <c r="N27" s="94">
        <f t="shared" si="0"/>
        <v>3.672085775438086E-3</v>
      </c>
      <c r="O27" s="94">
        <f>L27/'סכום נכסי הקרן'!$C$42</f>
        <v>4.3231855353725277E-4</v>
      </c>
    </row>
    <row r="28" spans="2:15" s="140" customFormat="1">
      <c r="B28" s="86" t="s">
        <v>1235</v>
      </c>
      <c r="C28" s="83" t="s">
        <v>1236</v>
      </c>
      <c r="D28" s="96" t="s">
        <v>139</v>
      </c>
      <c r="E28" s="96" t="s">
        <v>371</v>
      </c>
      <c r="F28" s="83" t="s">
        <v>968</v>
      </c>
      <c r="G28" s="96" t="s">
        <v>549</v>
      </c>
      <c r="H28" s="96" t="s">
        <v>181</v>
      </c>
      <c r="I28" s="93">
        <v>1296513.7366240001</v>
      </c>
      <c r="J28" s="95">
        <v>5692</v>
      </c>
      <c r="K28" s="83"/>
      <c r="L28" s="93">
        <v>73797.561888442971</v>
      </c>
      <c r="M28" s="94">
        <v>1.1898829954825234E-3</v>
      </c>
      <c r="N28" s="94">
        <f t="shared" si="0"/>
        <v>9.0263271748243726E-3</v>
      </c>
      <c r="O28" s="94">
        <f>L28/'סכום נכסי הקרן'!$C$42</f>
        <v>1.0626790730422209E-3</v>
      </c>
    </row>
    <row r="29" spans="2:15" s="140" customFormat="1">
      <c r="B29" s="86" t="s">
        <v>1237</v>
      </c>
      <c r="C29" s="83" t="s">
        <v>1238</v>
      </c>
      <c r="D29" s="96" t="s">
        <v>139</v>
      </c>
      <c r="E29" s="96" t="s">
        <v>371</v>
      </c>
      <c r="F29" s="83" t="s">
        <v>946</v>
      </c>
      <c r="G29" s="96" t="s">
        <v>924</v>
      </c>
      <c r="H29" s="96" t="s">
        <v>181</v>
      </c>
      <c r="I29" s="93">
        <v>698000945.56916308</v>
      </c>
      <c r="J29" s="95">
        <v>38.700000000000003</v>
      </c>
      <c r="K29" s="83"/>
      <c r="L29" s="93">
        <v>270126.36593472998</v>
      </c>
      <c r="M29" s="94">
        <v>5.3890178046638905E-2</v>
      </c>
      <c r="N29" s="94">
        <f t="shared" si="0"/>
        <v>3.3039695283687234E-2</v>
      </c>
      <c r="O29" s="94">
        <f>L29/'סכום נכסי הקרן'!$C$42</f>
        <v>3.8897983728746616E-3</v>
      </c>
    </row>
    <row r="30" spans="2:15" s="140" customFormat="1">
      <c r="B30" s="86" t="s">
        <v>1239</v>
      </c>
      <c r="C30" s="83" t="s">
        <v>1240</v>
      </c>
      <c r="D30" s="96" t="s">
        <v>139</v>
      </c>
      <c r="E30" s="96" t="s">
        <v>371</v>
      </c>
      <c r="F30" s="83" t="s">
        <v>794</v>
      </c>
      <c r="G30" s="96" t="s">
        <v>549</v>
      </c>
      <c r="H30" s="96" t="s">
        <v>181</v>
      </c>
      <c r="I30" s="93">
        <v>14250178.126497995</v>
      </c>
      <c r="J30" s="95">
        <v>1919</v>
      </c>
      <c r="K30" s="83"/>
      <c r="L30" s="93">
        <v>273460.91824751708</v>
      </c>
      <c r="M30" s="94">
        <v>1.1130333015704152E-2</v>
      </c>
      <c r="N30" s="94">
        <f t="shared" si="0"/>
        <v>3.3447551036459702E-2</v>
      </c>
      <c r="O30" s="94">
        <f>L30/'סכום נכסי הקרן'!$C$42</f>
        <v>3.9378156632848792E-3</v>
      </c>
    </row>
    <row r="31" spans="2:15" s="140" customFormat="1">
      <c r="B31" s="86" t="s">
        <v>1241</v>
      </c>
      <c r="C31" s="83" t="s">
        <v>1242</v>
      </c>
      <c r="D31" s="96" t="s">
        <v>139</v>
      </c>
      <c r="E31" s="96" t="s">
        <v>371</v>
      </c>
      <c r="F31" s="83" t="s">
        <v>378</v>
      </c>
      <c r="G31" s="96" t="s">
        <v>379</v>
      </c>
      <c r="H31" s="96" t="s">
        <v>181</v>
      </c>
      <c r="I31" s="93">
        <v>22510795.679958001</v>
      </c>
      <c r="J31" s="95">
        <v>2382</v>
      </c>
      <c r="K31" s="93">
        <v>4140.8833753439994</v>
      </c>
      <c r="L31" s="93">
        <v>540348.03647192789</v>
      </c>
      <c r="M31" s="94">
        <v>1.5066310401529023E-2</v>
      </c>
      <c r="N31" s="94">
        <f t="shared" si="0"/>
        <v>6.6091047463634034E-2</v>
      </c>
      <c r="O31" s="94">
        <f>L31/'סכום נכסי הקרן'!$C$42</f>
        <v>7.7809691245111093E-3</v>
      </c>
    </row>
    <row r="32" spans="2:15" s="140" customFormat="1">
      <c r="B32" s="86" t="s">
        <v>1243</v>
      </c>
      <c r="C32" s="83" t="s">
        <v>1244</v>
      </c>
      <c r="D32" s="96" t="s">
        <v>139</v>
      </c>
      <c r="E32" s="96" t="s">
        <v>371</v>
      </c>
      <c r="F32" s="83" t="s">
        <v>384</v>
      </c>
      <c r="G32" s="96" t="s">
        <v>379</v>
      </c>
      <c r="H32" s="96" t="s">
        <v>181</v>
      </c>
      <c r="I32" s="93">
        <v>3726733.2836460005</v>
      </c>
      <c r="J32" s="95">
        <v>7460</v>
      </c>
      <c r="K32" s="83"/>
      <c r="L32" s="93">
        <v>278014.30296012497</v>
      </c>
      <c r="M32" s="94">
        <v>1.5945607354921121E-2</v>
      </c>
      <c r="N32" s="94">
        <f t="shared" si="0"/>
        <v>3.4004484614170202E-2</v>
      </c>
      <c r="O32" s="94">
        <f>L32/'סכום נכסי הקרן'!$C$42</f>
        <v>4.0033840441605698E-3</v>
      </c>
    </row>
    <row r="33" spans="2:15" s="140" customFormat="1">
      <c r="B33" s="86" t="s">
        <v>1245</v>
      </c>
      <c r="C33" s="83" t="s">
        <v>1246</v>
      </c>
      <c r="D33" s="96" t="s">
        <v>139</v>
      </c>
      <c r="E33" s="96" t="s">
        <v>371</v>
      </c>
      <c r="F33" s="83" t="s">
        <v>521</v>
      </c>
      <c r="G33" s="96" t="s">
        <v>429</v>
      </c>
      <c r="H33" s="96" t="s">
        <v>181</v>
      </c>
      <c r="I33" s="93">
        <v>713906.19494000007</v>
      </c>
      <c r="J33" s="95">
        <v>18410</v>
      </c>
      <c r="K33" s="83"/>
      <c r="L33" s="93">
        <v>131430.13048773701</v>
      </c>
      <c r="M33" s="94">
        <v>1.593447354353502E-2</v>
      </c>
      <c r="N33" s="94">
        <f t="shared" si="0"/>
        <v>1.6075481737533644E-2</v>
      </c>
      <c r="O33" s="94">
        <f>L33/'סכום נכסי הקרן'!$C$42</f>
        <v>1.8925835171581618E-3</v>
      </c>
    </row>
    <row r="34" spans="2:15" s="140" customFormat="1">
      <c r="B34" s="86" t="s">
        <v>1247</v>
      </c>
      <c r="C34" s="83" t="s">
        <v>1248</v>
      </c>
      <c r="D34" s="96" t="s">
        <v>139</v>
      </c>
      <c r="E34" s="96" t="s">
        <v>371</v>
      </c>
      <c r="F34" s="83" t="s">
        <v>1249</v>
      </c>
      <c r="G34" s="96" t="s">
        <v>209</v>
      </c>
      <c r="H34" s="96" t="s">
        <v>181</v>
      </c>
      <c r="I34" s="93">
        <v>129594.87794600001</v>
      </c>
      <c r="J34" s="95">
        <v>44590</v>
      </c>
      <c r="K34" s="83"/>
      <c r="L34" s="93">
        <v>57786.356075806965</v>
      </c>
      <c r="M34" s="94">
        <v>2.0893141648056501E-3</v>
      </c>
      <c r="N34" s="94">
        <f t="shared" si="0"/>
        <v>7.0679646160887412E-3</v>
      </c>
      <c r="O34" s="94">
        <f>L34/'סכום נכסי הקרן'!$C$42</f>
        <v>8.3211897165322312E-4</v>
      </c>
    </row>
    <row r="35" spans="2:15" s="140" customFormat="1">
      <c r="B35" s="86" t="s">
        <v>1250</v>
      </c>
      <c r="C35" s="83" t="s">
        <v>1251</v>
      </c>
      <c r="D35" s="96" t="s">
        <v>139</v>
      </c>
      <c r="E35" s="96" t="s">
        <v>371</v>
      </c>
      <c r="F35" s="83" t="s">
        <v>399</v>
      </c>
      <c r="G35" s="96" t="s">
        <v>379</v>
      </c>
      <c r="H35" s="96" t="s">
        <v>181</v>
      </c>
      <c r="I35" s="93">
        <v>20863934.038657997</v>
      </c>
      <c r="J35" s="95">
        <v>2415</v>
      </c>
      <c r="K35" s="83"/>
      <c r="L35" s="93">
        <v>503864.00703359104</v>
      </c>
      <c r="M35" s="94">
        <v>1.5632854869823781E-2</v>
      </c>
      <c r="N35" s="94">
        <f t="shared" si="0"/>
        <v>6.1628612961201978E-2</v>
      </c>
      <c r="O35" s="94">
        <f>L35/'סכום נכסי הקרן'!$C$42</f>
        <v>7.2556019769760014E-3</v>
      </c>
    </row>
    <row r="36" spans="2:15" s="140" customFormat="1">
      <c r="B36" s="86" t="s">
        <v>1252</v>
      </c>
      <c r="C36" s="83" t="s">
        <v>1253</v>
      </c>
      <c r="D36" s="96" t="s">
        <v>139</v>
      </c>
      <c r="E36" s="96" t="s">
        <v>371</v>
      </c>
      <c r="F36" s="83" t="s">
        <v>627</v>
      </c>
      <c r="G36" s="96" t="s">
        <v>628</v>
      </c>
      <c r="H36" s="96" t="s">
        <v>181</v>
      </c>
      <c r="I36" s="93">
        <v>309201.63957700005</v>
      </c>
      <c r="J36" s="95">
        <v>54120</v>
      </c>
      <c r="K36" s="83"/>
      <c r="L36" s="93">
        <v>167339.927338871</v>
      </c>
      <c r="M36" s="94">
        <v>3.0411800303821328E-2</v>
      </c>
      <c r="N36" s="94">
        <f t="shared" si="0"/>
        <v>2.0467680705431718E-2</v>
      </c>
      <c r="O36" s="94">
        <f>L36/'סכום נכסי הקרן'!$C$42</f>
        <v>2.4096817607096692E-3</v>
      </c>
    </row>
    <row r="37" spans="2:15" s="140" customFormat="1">
      <c r="B37" s="86" t="s">
        <v>1254</v>
      </c>
      <c r="C37" s="83" t="s">
        <v>1255</v>
      </c>
      <c r="D37" s="96" t="s">
        <v>139</v>
      </c>
      <c r="E37" s="96" t="s">
        <v>371</v>
      </c>
      <c r="F37" s="83" t="s">
        <v>1256</v>
      </c>
      <c r="G37" s="96" t="s">
        <v>549</v>
      </c>
      <c r="H37" s="96" t="s">
        <v>181</v>
      </c>
      <c r="I37" s="93">
        <v>333440.02066900011</v>
      </c>
      <c r="J37" s="95">
        <v>17330</v>
      </c>
      <c r="K37" s="83"/>
      <c r="L37" s="93">
        <v>57785.155582021995</v>
      </c>
      <c r="M37" s="94">
        <v>2.3877302173011959E-3</v>
      </c>
      <c r="N37" s="94">
        <f t="shared" si="0"/>
        <v>7.0678177812964092E-3</v>
      </c>
      <c r="O37" s="94">
        <f>L37/'סכום נכסי הקרן'!$C$42</f>
        <v>8.321016846373657E-4</v>
      </c>
    </row>
    <row r="38" spans="2:15" s="140" customFormat="1">
      <c r="B38" s="86" t="s">
        <v>1257</v>
      </c>
      <c r="C38" s="83" t="s">
        <v>1258</v>
      </c>
      <c r="D38" s="96" t="s">
        <v>139</v>
      </c>
      <c r="E38" s="96" t="s">
        <v>371</v>
      </c>
      <c r="F38" s="83" t="s">
        <v>428</v>
      </c>
      <c r="G38" s="96" t="s">
        <v>429</v>
      </c>
      <c r="H38" s="96" t="s">
        <v>181</v>
      </c>
      <c r="I38" s="93">
        <v>1607377.3973759995</v>
      </c>
      <c r="J38" s="95">
        <v>21190</v>
      </c>
      <c r="K38" s="83"/>
      <c r="L38" s="93">
        <v>340603.27050360106</v>
      </c>
      <c r="M38" s="94">
        <v>1.3254232833292485E-2</v>
      </c>
      <c r="N38" s="94">
        <f t="shared" si="0"/>
        <v>4.1659866230108818E-2</v>
      </c>
      <c r="O38" s="94">
        <f>L38/'סכום נכסי הקרן'!$C$42</f>
        <v>4.9046602423134912E-3</v>
      </c>
    </row>
    <row r="39" spans="2:15" s="140" customFormat="1">
      <c r="B39" s="86" t="s">
        <v>1259</v>
      </c>
      <c r="C39" s="83" t="s">
        <v>1260</v>
      </c>
      <c r="D39" s="96" t="s">
        <v>139</v>
      </c>
      <c r="E39" s="96" t="s">
        <v>371</v>
      </c>
      <c r="F39" s="83" t="s">
        <v>804</v>
      </c>
      <c r="G39" s="96" t="s">
        <v>170</v>
      </c>
      <c r="H39" s="96" t="s">
        <v>181</v>
      </c>
      <c r="I39" s="93">
        <v>3531868.0794449998</v>
      </c>
      <c r="J39" s="95">
        <v>2398</v>
      </c>
      <c r="K39" s="93">
        <v>2361.3096818340005</v>
      </c>
      <c r="L39" s="93">
        <v>87055.506227321021</v>
      </c>
      <c r="M39" s="94">
        <v>1.4830035397597686E-2</v>
      </c>
      <c r="N39" s="94">
        <f t="shared" si="0"/>
        <v>1.0647932824198337E-2</v>
      </c>
      <c r="O39" s="94">
        <f>L39/'סכום נכסי הקרן'!$C$42</f>
        <v>1.2535924262744322E-3</v>
      </c>
    </row>
    <row r="40" spans="2:15" s="140" customFormat="1">
      <c r="B40" s="86" t="s">
        <v>1261</v>
      </c>
      <c r="C40" s="83" t="s">
        <v>1262</v>
      </c>
      <c r="D40" s="96" t="s">
        <v>139</v>
      </c>
      <c r="E40" s="96" t="s">
        <v>371</v>
      </c>
      <c r="F40" s="83" t="s">
        <v>807</v>
      </c>
      <c r="G40" s="96" t="s">
        <v>808</v>
      </c>
      <c r="H40" s="96" t="s">
        <v>181</v>
      </c>
      <c r="I40" s="93">
        <v>1949170.5638940001</v>
      </c>
      <c r="J40" s="95">
        <v>8710</v>
      </c>
      <c r="K40" s="93">
        <v>3382.4288157890005</v>
      </c>
      <c r="L40" s="93">
        <v>173155.18493121202</v>
      </c>
      <c r="M40" s="94">
        <v>1.691214165812327E-2</v>
      </c>
      <c r="N40" s="94">
        <f t="shared" si="0"/>
        <v>2.1178956475133966E-2</v>
      </c>
      <c r="O40" s="94">
        <f>L40/'סכום נכסי הקרן'!$C$42</f>
        <v>2.4934210115682867E-3</v>
      </c>
    </row>
    <row r="41" spans="2:15" s="140" customFormat="1">
      <c r="B41" s="82"/>
      <c r="C41" s="83"/>
      <c r="D41" s="83"/>
      <c r="E41" s="83"/>
      <c r="F41" s="83"/>
      <c r="G41" s="83"/>
      <c r="H41" s="83"/>
      <c r="I41" s="93"/>
      <c r="J41" s="95"/>
      <c r="K41" s="83"/>
      <c r="L41" s="83"/>
      <c r="M41" s="83"/>
      <c r="N41" s="94"/>
      <c r="O41" s="83"/>
    </row>
    <row r="42" spans="2:15" s="140" customFormat="1">
      <c r="B42" s="101" t="s">
        <v>1263</v>
      </c>
      <c r="C42" s="81"/>
      <c r="D42" s="81"/>
      <c r="E42" s="81"/>
      <c r="F42" s="81"/>
      <c r="G42" s="81"/>
      <c r="H42" s="81"/>
      <c r="I42" s="90"/>
      <c r="J42" s="92"/>
      <c r="K42" s="90">
        <v>9352.3068286109992</v>
      </c>
      <c r="L42" s="90">
        <v>1403954.8458162239</v>
      </c>
      <c r="M42" s="81"/>
      <c r="N42" s="91">
        <f t="shared" ref="N42:N81" si="1">L42/$L$11</f>
        <v>0.17172052101360713</v>
      </c>
      <c r="O42" s="91">
        <f>L42/'סכום נכסי הקרן'!$C$42</f>
        <v>2.0216839092874767E-2</v>
      </c>
    </row>
    <row r="43" spans="2:15" s="140" customFormat="1">
      <c r="B43" s="86" t="s">
        <v>1264</v>
      </c>
      <c r="C43" s="83" t="s">
        <v>1265</v>
      </c>
      <c r="D43" s="96" t="s">
        <v>139</v>
      </c>
      <c r="E43" s="96" t="s">
        <v>371</v>
      </c>
      <c r="F43" s="83" t="s">
        <v>1266</v>
      </c>
      <c r="G43" s="96" t="s">
        <v>1267</v>
      </c>
      <c r="H43" s="96" t="s">
        <v>181</v>
      </c>
      <c r="I43" s="93">
        <v>8277320.9176190011</v>
      </c>
      <c r="J43" s="95">
        <v>381.8</v>
      </c>
      <c r="K43" s="83"/>
      <c r="L43" s="93">
        <v>31602.811264143002</v>
      </c>
      <c r="M43" s="94">
        <v>2.7884252000839011E-2</v>
      </c>
      <c r="N43" s="94">
        <f t="shared" si="1"/>
        <v>3.8654029593225944E-3</v>
      </c>
      <c r="O43" s="94">
        <f>L43/'סכום נכסי הקרן'!$C$42</f>
        <v>4.5507799065875497E-4</v>
      </c>
    </row>
    <row r="44" spans="2:15" s="140" customFormat="1">
      <c r="B44" s="86" t="s">
        <v>1268</v>
      </c>
      <c r="C44" s="83" t="s">
        <v>1269</v>
      </c>
      <c r="D44" s="96" t="s">
        <v>139</v>
      </c>
      <c r="E44" s="96" t="s">
        <v>371</v>
      </c>
      <c r="F44" s="83" t="s">
        <v>923</v>
      </c>
      <c r="G44" s="96" t="s">
        <v>924</v>
      </c>
      <c r="H44" s="96" t="s">
        <v>181</v>
      </c>
      <c r="I44" s="93">
        <v>3046774.9953490002</v>
      </c>
      <c r="J44" s="95">
        <v>2206</v>
      </c>
      <c r="K44" s="83"/>
      <c r="L44" s="93">
        <v>67211.856397364012</v>
      </c>
      <c r="M44" s="94">
        <v>2.3101453825279349E-2</v>
      </c>
      <c r="N44" s="94">
        <f t="shared" si="1"/>
        <v>8.2208163839749878E-3</v>
      </c>
      <c r="O44" s="94">
        <f>L44/'סכום נכסי הקרן'!$C$42</f>
        <v>9.6784543318338364E-4</v>
      </c>
    </row>
    <row r="45" spans="2:15" s="140" customFormat="1">
      <c r="B45" s="86" t="s">
        <v>1270</v>
      </c>
      <c r="C45" s="83" t="s">
        <v>1271</v>
      </c>
      <c r="D45" s="96" t="s">
        <v>139</v>
      </c>
      <c r="E45" s="96" t="s">
        <v>371</v>
      </c>
      <c r="F45" s="83" t="s">
        <v>689</v>
      </c>
      <c r="G45" s="96" t="s">
        <v>429</v>
      </c>
      <c r="H45" s="96" t="s">
        <v>181</v>
      </c>
      <c r="I45" s="93">
        <v>3556720.3330890001</v>
      </c>
      <c r="J45" s="95">
        <v>418.1</v>
      </c>
      <c r="K45" s="83"/>
      <c r="L45" s="93">
        <v>14870.647711683998</v>
      </c>
      <c r="M45" s="94">
        <v>1.687726494364318E-2</v>
      </c>
      <c r="N45" s="94">
        <f t="shared" si="1"/>
        <v>1.8188586196129298E-3</v>
      </c>
      <c r="O45" s="94">
        <f>L45/'סכום נכסי הקרן'!$C$42</f>
        <v>2.1413615465614119E-4</v>
      </c>
    </row>
    <row r="46" spans="2:15" s="140" customFormat="1">
      <c r="B46" s="86" t="s">
        <v>1272</v>
      </c>
      <c r="C46" s="83" t="s">
        <v>1273</v>
      </c>
      <c r="D46" s="96" t="s">
        <v>139</v>
      </c>
      <c r="E46" s="96" t="s">
        <v>371</v>
      </c>
      <c r="F46" s="83" t="s">
        <v>920</v>
      </c>
      <c r="G46" s="96" t="s">
        <v>496</v>
      </c>
      <c r="H46" s="96" t="s">
        <v>181</v>
      </c>
      <c r="I46" s="93">
        <v>234008.27011999997</v>
      </c>
      <c r="J46" s="95">
        <v>17190</v>
      </c>
      <c r="K46" s="93">
        <v>398.65367931200001</v>
      </c>
      <c r="L46" s="93">
        <v>40624.675312671985</v>
      </c>
      <c r="M46" s="94">
        <v>1.594614360712053E-2</v>
      </c>
      <c r="N46" s="94">
        <f t="shared" si="1"/>
        <v>4.9688851685574928E-3</v>
      </c>
      <c r="O46" s="94">
        <f>L46/'סכום נכסי הקרן'!$C$42</f>
        <v>5.8499212167973031E-4</v>
      </c>
    </row>
    <row r="47" spans="2:15" s="140" customFormat="1">
      <c r="B47" s="86" t="s">
        <v>1274</v>
      </c>
      <c r="C47" s="83" t="s">
        <v>1275</v>
      </c>
      <c r="D47" s="96" t="s">
        <v>139</v>
      </c>
      <c r="E47" s="96" t="s">
        <v>371</v>
      </c>
      <c r="F47" s="83" t="s">
        <v>1276</v>
      </c>
      <c r="G47" s="96" t="s">
        <v>1277</v>
      </c>
      <c r="H47" s="96" t="s">
        <v>181</v>
      </c>
      <c r="I47" s="93">
        <v>3367212.8151509995</v>
      </c>
      <c r="J47" s="95">
        <v>1260</v>
      </c>
      <c r="K47" s="83"/>
      <c r="L47" s="93">
        <v>42426.881470920001</v>
      </c>
      <c r="M47" s="94">
        <v>3.0944420781784762E-2</v>
      </c>
      <c r="N47" s="94">
        <f t="shared" si="1"/>
        <v>5.1893166029376775E-3</v>
      </c>
      <c r="O47" s="94">
        <f>L47/'סכום נכסי הקרן'!$C$42</f>
        <v>6.1094374827375076E-4</v>
      </c>
    </row>
    <row r="48" spans="2:15" s="140" customFormat="1">
      <c r="B48" s="86" t="s">
        <v>1278</v>
      </c>
      <c r="C48" s="83" t="s">
        <v>1279</v>
      </c>
      <c r="D48" s="96" t="s">
        <v>139</v>
      </c>
      <c r="E48" s="96" t="s">
        <v>371</v>
      </c>
      <c r="F48" s="83" t="s">
        <v>1280</v>
      </c>
      <c r="G48" s="96" t="s">
        <v>209</v>
      </c>
      <c r="H48" s="96" t="s">
        <v>181</v>
      </c>
      <c r="I48" s="93">
        <v>48476.473142000003</v>
      </c>
      <c r="J48" s="95">
        <v>2909</v>
      </c>
      <c r="K48" s="83"/>
      <c r="L48" s="93">
        <v>1410.180603647</v>
      </c>
      <c r="M48" s="94">
        <v>1.4301421959784888E-3</v>
      </c>
      <c r="N48" s="94">
        <f t="shared" si="1"/>
        <v>1.724820058872776E-4</v>
      </c>
      <c r="O48" s="94">
        <f>L48/'סכום נכסי הקרן'!$C$42</f>
        <v>2.0306489514803284E-5</v>
      </c>
    </row>
    <row r="49" spans="2:15" s="140" customFormat="1">
      <c r="B49" s="86" t="s">
        <v>1281</v>
      </c>
      <c r="C49" s="83" t="s">
        <v>1282</v>
      </c>
      <c r="D49" s="96" t="s">
        <v>139</v>
      </c>
      <c r="E49" s="96" t="s">
        <v>371</v>
      </c>
      <c r="F49" s="83" t="s">
        <v>816</v>
      </c>
      <c r="G49" s="96" t="s">
        <v>628</v>
      </c>
      <c r="H49" s="96" t="s">
        <v>181</v>
      </c>
      <c r="I49" s="93">
        <v>99762.33352700001</v>
      </c>
      <c r="J49" s="95">
        <v>93000</v>
      </c>
      <c r="K49" s="83"/>
      <c r="L49" s="93">
        <v>92778.970181321012</v>
      </c>
      <c r="M49" s="94">
        <v>2.7612003281201308E-2</v>
      </c>
      <c r="N49" s="94">
        <f t="shared" si="1"/>
        <v>1.1347981130675091E-2</v>
      </c>
      <c r="O49" s="94">
        <f>L49/'סכום נכסי הקרן'!$C$42</f>
        <v>1.3360098559778892E-3</v>
      </c>
    </row>
    <row r="50" spans="2:15" s="140" customFormat="1">
      <c r="B50" s="86" t="s">
        <v>1283</v>
      </c>
      <c r="C50" s="83" t="s">
        <v>1284</v>
      </c>
      <c r="D50" s="96" t="s">
        <v>139</v>
      </c>
      <c r="E50" s="96" t="s">
        <v>371</v>
      </c>
      <c r="F50" s="83" t="s">
        <v>1285</v>
      </c>
      <c r="G50" s="96" t="s">
        <v>207</v>
      </c>
      <c r="H50" s="96" t="s">
        <v>181</v>
      </c>
      <c r="I50" s="93">
        <v>9499471.7820820007</v>
      </c>
      <c r="J50" s="95">
        <v>224.8</v>
      </c>
      <c r="K50" s="83"/>
      <c r="L50" s="93">
        <v>21354.812564746</v>
      </c>
      <c r="M50" s="94">
        <v>1.7701193584588382E-2</v>
      </c>
      <c r="N50" s="94">
        <f t="shared" si="1"/>
        <v>2.6119497722408382E-3</v>
      </c>
      <c r="O50" s="94">
        <f>L50/'סכום נכסי הקרן'!$C$42</f>
        <v>3.0750761733293151E-4</v>
      </c>
    </row>
    <row r="51" spans="2:15" s="140" customFormat="1">
      <c r="B51" s="86" t="s">
        <v>1286</v>
      </c>
      <c r="C51" s="83" t="s">
        <v>1287</v>
      </c>
      <c r="D51" s="96" t="s">
        <v>139</v>
      </c>
      <c r="E51" s="96" t="s">
        <v>371</v>
      </c>
      <c r="F51" s="83" t="s">
        <v>1288</v>
      </c>
      <c r="G51" s="96" t="s">
        <v>207</v>
      </c>
      <c r="H51" s="96" t="s">
        <v>181</v>
      </c>
      <c r="I51" s="93">
        <v>6905918.3648560001</v>
      </c>
      <c r="J51" s="95">
        <v>581</v>
      </c>
      <c r="K51" s="83"/>
      <c r="L51" s="93">
        <v>40123.385700460996</v>
      </c>
      <c r="M51" s="94">
        <v>1.7138996789738115E-2</v>
      </c>
      <c r="N51" s="94">
        <f t="shared" si="1"/>
        <v>4.9075714349683369E-3</v>
      </c>
      <c r="O51" s="94">
        <f>L51/'סכום נכסי הקרן'!$C$42</f>
        <v>5.7777359078523623E-4</v>
      </c>
    </row>
    <row r="52" spans="2:15" s="140" customFormat="1">
      <c r="B52" s="86" t="s">
        <v>1289</v>
      </c>
      <c r="C52" s="83" t="s">
        <v>1290</v>
      </c>
      <c r="D52" s="96" t="s">
        <v>139</v>
      </c>
      <c r="E52" s="96" t="s">
        <v>371</v>
      </c>
      <c r="F52" s="83" t="s">
        <v>1291</v>
      </c>
      <c r="G52" s="96" t="s">
        <v>503</v>
      </c>
      <c r="H52" s="96" t="s">
        <v>181</v>
      </c>
      <c r="I52" s="93">
        <v>97353.672351000016</v>
      </c>
      <c r="J52" s="95">
        <v>18230</v>
      </c>
      <c r="K52" s="83"/>
      <c r="L52" s="93">
        <v>17747.574470063995</v>
      </c>
      <c r="M52" s="94">
        <v>1.9249754982898323E-2</v>
      </c>
      <c r="N52" s="94">
        <f t="shared" si="1"/>
        <v>2.1707412769072149E-3</v>
      </c>
      <c r="O52" s="94">
        <f>L52/'סכום נכסי הקרן'!$C$42</f>
        <v>2.5556367316179518E-4</v>
      </c>
    </row>
    <row r="53" spans="2:15" s="140" customFormat="1">
      <c r="B53" s="86" t="s">
        <v>1292</v>
      </c>
      <c r="C53" s="83" t="s">
        <v>1293</v>
      </c>
      <c r="D53" s="96" t="s">
        <v>139</v>
      </c>
      <c r="E53" s="96" t="s">
        <v>371</v>
      </c>
      <c r="F53" s="83" t="s">
        <v>1294</v>
      </c>
      <c r="G53" s="96" t="s">
        <v>1295</v>
      </c>
      <c r="H53" s="96" t="s">
        <v>181</v>
      </c>
      <c r="I53" s="93">
        <v>561128.05153099995</v>
      </c>
      <c r="J53" s="95">
        <v>4841</v>
      </c>
      <c r="K53" s="83"/>
      <c r="L53" s="93">
        <v>27164.208974565998</v>
      </c>
      <c r="M53" s="94">
        <v>2.2689508029484613E-2</v>
      </c>
      <c r="N53" s="94">
        <f t="shared" si="1"/>
        <v>3.32250864900364E-3</v>
      </c>
      <c r="O53" s="94">
        <f>L53/'סכום נכסי הקרן'!$C$42</f>
        <v>3.9116246762533832E-4</v>
      </c>
    </row>
    <row r="54" spans="2:15" s="140" customFormat="1">
      <c r="B54" s="86" t="s">
        <v>1296</v>
      </c>
      <c r="C54" s="83" t="s">
        <v>1297</v>
      </c>
      <c r="D54" s="96" t="s">
        <v>139</v>
      </c>
      <c r="E54" s="96" t="s">
        <v>371</v>
      </c>
      <c r="F54" s="83" t="s">
        <v>480</v>
      </c>
      <c r="G54" s="96" t="s">
        <v>429</v>
      </c>
      <c r="H54" s="96" t="s">
        <v>181</v>
      </c>
      <c r="I54" s="93">
        <v>66618.750014000005</v>
      </c>
      <c r="J54" s="95">
        <v>173600</v>
      </c>
      <c r="K54" s="93">
        <v>6235.5066755509997</v>
      </c>
      <c r="L54" s="93">
        <v>121885.65669514198</v>
      </c>
      <c r="M54" s="94">
        <v>3.1177533228657475E-2</v>
      </c>
      <c r="N54" s="94">
        <f t="shared" si="1"/>
        <v>1.4908078086804211E-2</v>
      </c>
      <c r="O54" s="94">
        <f>L54/'סכום נכסי הקרן'!$C$42</f>
        <v>1.7551438470248446E-3</v>
      </c>
    </row>
    <row r="55" spans="2:15" s="140" customFormat="1">
      <c r="B55" s="86" t="s">
        <v>1298</v>
      </c>
      <c r="C55" s="83" t="s">
        <v>1299</v>
      </c>
      <c r="D55" s="96" t="s">
        <v>139</v>
      </c>
      <c r="E55" s="96" t="s">
        <v>371</v>
      </c>
      <c r="F55" s="83" t="s">
        <v>1300</v>
      </c>
      <c r="G55" s="96" t="s">
        <v>429</v>
      </c>
      <c r="H55" s="96" t="s">
        <v>181</v>
      </c>
      <c r="I55" s="93">
        <v>258525.22117499998</v>
      </c>
      <c r="J55" s="95">
        <v>5933</v>
      </c>
      <c r="K55" s="83"/>
      <c r="L55" s="93">
        <v>15338.301372165</v>
      </c>
      <c r="M55" s="94">
        <v>1.441440012394617E-2</v>
      </c>
      <c r="N55" s="94">
        <f t="shared" si="1"/>
        <v>1.8760582727720247E-3</v>
      </c>
      <c r="O55" s="94">
        <f>L55/'סכום נכסי הקרן'!$C$42</f>
        <v>2.2087033049755987E-4</v>
      </c>
    </row>
    <row r="56" spans="2:15" s="140" customFormat="1">
      <c r="B56" s="86" t="s">
        <v>1301</v>
      </c>
      <c r="C56" s="83" t="s">
        <v>1302</v>
      </c>
      <c r="D56" s="96" t="s">
        <v>139</v>
      </c>
      <c r="E56" s="96" t="s">
        <v>371</v>
      </c>
      <c r="F56" s="83" t="s">
        <v>1303</v>
      </c>
      <c r="G56" s="96" t="s">
        <v>425</v>
      </c>
      <c r="H56" s="96" t="s">
        <v>181</v>
      </c>
      <c r="I56" s="93">
        <v>202175.27773000003</v>
      </c>
      <c r="J56" s="95">
        <v>19360</v>
      </c>
      <c r="K56" s="93">
        <v>555.98201375499991</v>
      </c>
      <c r="L56" s="93">
        <v>39697.115782143992</v>
      </c>
      <c r="M56" s="94">
        <v>3.8370383576150899E-2</v>
      </c>
      <c r="N56" s="94">
        <f t="shared" si="1"/>
        <v>4.8554335099603094E-3</v>
      </c>
      <c r="O56" s="94">
        <f>L56/'סכום נכסי הקרן'!$C$42</f>
        <v>5.7163533756831198E-4</v>
      </c>
    </row>
    <row r="57" spans="2:15" s="140" customFormat="1">
      <c r="B57" s="86" t="s">
        <v>1304</v>
      </c>
      <c r="C57" s="83" t="s">
        <v>1305</v>
      </c>
      <c r="D57" s="96" t="s">
        <v>139</v>
      </c>
      <c r="E57" s="96" t="s">
        <v>371</v>
      </c>
      <c r="F57" s="83" t="s">
        <v>1306</v>
      </c>
      <c r="G57" s="96" t="s">
        <v>1277</v>
      </c>
      <c r="H57" s="96" t="s">
        <v>181</v>
      </c>
      <c r="I57" s="93">
        <v>265450.82269600005</v>
      </c>
      <c r="J57" s="95">
        <v>7529</v>
      </c>
      <c r="K57" s="83"/>
      <c r="L57" s="93">
        <v>19985.792440812995</v>
      </c>
      <c r="M57" s="94">
        <v>1.8918185511529906E-2</v>
      </c>
      <c r="N57" s="94">
        <f t="shared" si="1"/>
        <v>2.4445021868284927E-3</v>
      </c>
      <c r="O57" s="94">
        <f>L57/'סכום נכסי הקרן'!$C$42</f>
        <v>2.8779383548094452E-4</v>
      </c>
    </row>
    <row r="58" spans="2:15" s="140" customFormat="1">
      <c r="B58" s="86" t="s">
        <v>1307</v>
      </c>
      <c r="C58" s="83" t="s">
        <v>1308</v>
      </c>
      <c r="D58" s="96" t="s">
        <v>139</v>
      </c>
      <c r="E58" s="96" t="s">
        <v>371</v>
      </c>
      <c r="F58" s="83" t="s">
        <v>1309</v>
      </c>
      <c r="G58" s="96" t="s">
        <v>1310</v>
      </c>
      <c r="H58" s="96" t="s">
        <v>181</v>
      </c>
      <c r="I58" s="93">
        <v>152306.08764699995</v>
      </c>
      <c r="J58" s="95">
        <v>14890</v>
      </c>
      <c r="K58" s="93">
        <v>284.82868245099996</v>
      </c>
      <c r="L58" s="93">
        <v>22963.205133006999</v>
      </c>
      <c r="M58" s="94">
        <v>2.2423292386131614E-2</v>
      </c>
      <c r="N58" s="94">
        <f t="shared" si="1"/>
        <v>2.8086754793668536E-3</v>
      </c>
      <c r="O58" s="94">
        <f>L58/'סכום נכסי הקרן'!$C$42</f>
        <v>3.3066834351127514E-4</v>
      </c>
    </row>
    <row r="59" spans="2:15" s="140" customFormat="1">
      <c r="B59" s="86" t="s">
        <v>1311</v>
      </c>
      <c r="C59" s="83" t="s">
        <v>1312</v>
      </c>
      <c r="D59" s="96" t="s">
        <v>139</v>
      </c>
      <c r="E59" s="96" t="s">
        <v>371</v>
      </c>
      <c r="F59" s="83" t="s">
        <v>1313</v>
      </c>
      <c r="G59" s="96" t="s">
        <v>1310</v>
      </c>
      <c r="H59" s="96" t="s">
        <v>181</v>
      </c>
      <c r="I59" s="93">
        <v>634898.93343800015</v>
      </c>
      <c r="J59" s="95">
        <v>10110</v>
      </c>
      <c r="K59" s="83"/>
      <c r="L59" s="93">
        <v>64188.282170545011</v>
      </c>
      <c r="M59" s="94">
        <v>2.8239472258485953E-2</v>
      </c>
      <c r="N59" s="94">
        <f t="shared" si="1"/>
        <v>7.850996981947982E-3</v>
      </c>
      <c r="O59" s="94">
        <f>L59/'סכום נכסי הקרן'!$C$42</f>
        <v>9.2430620269379822E-4</v>
      </c>
    </row>
    <row r="60" spans="2:15" s="140" customFormat="1">
      <c r="B60" s="86" t="s">
        <v>1314</v>
      </c>
      <c r="C60" s="83" t="s">
        <v>1315</v>
      </c>
      <c r="D60" s="96" t="s">
        <v>139</v>
      </c>
      <c r="E60" s="96" t="s">
        <v>371</v>
      </c>
      <c r="F60" s="83" t="s">
        <v>589</v>
      </c>
      <c r="G60" s="96" t="s">
        <v>429</v>
      </c>
      <c r="H60" s="96" t="s">
        <v>181</v>
      </c>
      <c r="I60" s="93">
        <v>58725.774827000008</v>
      </c>
      <c r="J60" s="95">
        <v>50880</v>
      </c>
      <c r="K60" s="83"/>
      <c r="L60" s="93">
        <v>29879.674232086993</v>
      </c>
      <c r="M60" s="94">
        <v>1.0867302928664802E-2</v>
      </c>
      <c r="N60" s="94">
        <f t="shared" si="1"/>
        <v>3.6546426276749828E-3</v>
      </c>
      <c r="O60" s="94">
        <f>L60/'סכום נכסי הקרן'!$C$42</f>
        <v>4.3026495324814142E-4</v>
      </c>
    </row>
    <row r="61" spans="2:15" s="140" customFormat="1">
      <c r="B61" s="86" t="s">
        <v>1316</v>
      </c>
      <c r="C61" s="83" t="s">
        <v>1317</v>
      </c>
      <c r="D61" s="96" t="s">
        <v>139</v>
      </c>
      <c r="E61" s="96" t="s">
        <v>371</v>
      </c>
      <c r="F61" s="83" t="s">
        <v>1318</v>
      </c>
      <c r="G61" s="96" t="s">
        <v>496</v>
      </c>
      <c r="H61" s="96" t="s">
        <v>181</v>
      </c>
      <c r="I61" s="93">
        <v>832895.71130499989</v>
      </c>
      <c r="J61" s="95">
        <v>4960</v>
      </c>
      <c r="K61" s="83"/>
      <c r="L61" s="93">
        <v>41311.627281376015</v>
      </c>
      <c r="M61" s="94">
        <v>1.4985834657352764E-2</v>
      </c>
      <c r="N61" s="94">
        <f t="shared" si="1"/>
        <v>5.0529076357534357E-3</v>
      </c>
      <c r="O61" s="94">
        <f>L61/'סכום נכסי הקרן'!$C$42</f>
        <v>5.9488417587022589E-4</v>
      </c>
    </row>
    <row r="62" spans="2:15" s="140" customFormat="1">
      <c r="B62" s="86" t="s">
        <v>1319</v>
      </c>
      <c r="C62" s="83" t="s">
        <v>1320</v>
      </c>
      <c r="D62" s="96" t="s">
        <v>139</v>
      </c>
      <c r="E62" s="96" t="s">
        <v>371</v>
      </c>
      <c r="F62" s="83" t="s">
        <v>1321</v>
      </c>
      <c r="G62" s="96" t="s">
        <v>1310</v>
      </c>
      <c r="H62" s="96" t="s">
        <v>181</v>
      </c>
      <c r="I62" s="93">
        <v>1784287.010372</v>
      </c>
      <c r="J62" s="95">
        <v>4616</v>
      </c>
      <c r="K62" s="83"/>
      <c r="L62" s="93">
        <v>82362.688398733968</v>
      </c>
      <c r="M62" s="94">
        <v>2.8739174275811588E-2</v>
      </c>
      <c r="N62" s="94">
        <f t="shared" si="1"/>
        <v>1.0073944903612179E-2</v>
      </c>
      <c r="O62" s="94">
        <f>L62/'סכום נכסי הקרן'!$C$42</f>
        <v>1.186016219521457E-3</v>
      </c>
    </row>
    <row r="63" spans="2:15" s="140" customFormat="1">
      <c r="B63" s="86" t="s">
        <v>1322</v>
      </c>
      <c r="C63" s="83" t="s">
        <v>1323</v>
      </c>
      <c r="D63" s="96" t="s">
        <v>139</v>
      </c>
      <c r="E63" s="96" t="s">
        <v>371</v>
      </c>
      <c r="F63" s="83" t="s">
        <v>1324</v>
      </c>
      <c r="G63" s="96" t="s">
        <v>1295</v>
      </c>
      <c r="H63" s="96" t="s">
        <v>181</v>
      </c>
      <c r="I63" s="93">
        <v>3200361.776901999</v>
      </c>
      <c r="J63" s="95">
        <v>2329</v>
      </c>
      <c r="K63" s="83"/>
      <c r="L63" s="93">
        <v>74536.425783150989</v>
      </c>
      <c r="M63" s="94">
        <v>2.9725504176049449E-2</v>
      </c>
      <c r="N63" s="94">
        <f t="shared" si="1"/>
        <v>9.1166990933625649E-3</v>
      </c>
      <c r="O63" s="94">
        <f>L63/'סכום נכסי הקרן'!$C$42</f>
        <v>1.0733186548744717E-3</v>
      </c>
    </row>
    <row r="64" spans="2:15" s="140" customFormat="1">
      <c r="B64" s="86" t="s">
        <v>1325</v>
      </c>
      <c r="C64" s="83" t="s">
        <v>1326</v>
      </c>
      <c r="D64" s="96" t="s">
        <v>139</v>
      </c>
      <c r="E64" s="96" t="s">
        <v>371</v>
      </c>
      <c r="F64" s="83" t="s">
        <v>532</v>
      </c>
      <c r="G64" s="96" t="s">
        <v>496</v>
      </c>
      <c r="H64" s="96" t="s">
        <v>181</v>
      </c>
      <c r="I64" s="93">
        <v>768027.61675599997</v>
      </c>
      <c r="J64" s="95">
        <v>4649</v>
      </c>
      <c r="K64" s="83"/>
      <c r="L64" s="93">
        <v>35705.603902966999</v>
      </c>
      <c r="M64" s="94">
        <v>1.2138520266688241E-2</v>
      </c>
      <c r="N64" s="94">
        <f t="shared" si="1"/>
        <v>4.3672237206164172E-3</v>
      </c>
      <c r="O64" s="94">
        <f>L64/'סכום נכסי הקרן'!$C$42</f>
        <v>5.1415788119634094E-4</v>
      </c>
    </row>
    <row r="65" spans="2:15" s="140" customFormat="1">
      <c r="B65" s="86" t="s">
        <v>1327</v>
      </c>
      <c r="C65" s="83" t="s">
        <v>1328</v>
      </c>
      <c r="D65" s="96" t="s">
        <v>139</v>
      </c>
      <c r="E65" s="96" t="s">
        <v>371</v>
      </c>
      <c r="F65" s="83" t="s">
        <v>1329</v>
      </c>
      <c r="G65" s="96" t="s">
        <v>1234</v>
      </c>
      <c r="H65" s="96" t="s">
        <v>181</v>
      </c>
      <c r="I65" s="93">
        <v>63194.103534000002</v>
      </c>
      <c r="J65" s="95">
        <v>9165</v>
      </c>
      <c r="K65" s="83"/>
      <c r="L65" s="93">
        <v>5791.7395889019999</v>
      </c>
      <c r="M65" s="94">
        <v>2.2636014047100555E-3</v>
      </c>
      <c r="N65" s="94">
        <f t="shared" si="1"/>
        <v>7.0839923573409074E-4</v>
      </c>
      <c r="O65" s="94">
        <f>L65/'סכום נכסי הקרן'!$C$42</f>
        <v>8.3400593463239795E-5</v>
      </c>
    </row>
    <row r="66" spans="2:15" s="140" customFormat="1">
      <c r="B66" s="86" t="s">
        <v>1330</v>
      </c>
      <c r="C66" s="83" t="s">
        <v>1331</v>
      </c>
      <c r="D66" s="96" t="s">
        <v>139</v>
      </c>
      <c r="E66" s="96" t="s">
        <v>371</v>
      </c>
      <c r="F66" s="83" t="s">
        <v>1332</v>
      </c>
      <c r="G66" s="96" t="s">
        <v>924</v>
      </c>
      <c r="H66" s="96" t="s">
        <v>181</v>
      </c>
      <c r="I66" s="93">
        <v>2235005.8282409995</v>
      </c>
      <c r="J66" s="95">
        <v>2322</v>
      </c>
      <c r="K66" s="83"/>
      <c r="L66" s="93">
        <v>51896.835332578004</v>
      </c>
      <c r="M66" s="94">
        <v>2.2764903111816628E-2</v>
      </c>
      <c r="N66" s="94">
        <f t="shared" si="1"/>
        <v>6.347605572091318E-3</v>
      </c>
      <c r="O66" s="94">
        <f>L66/'סכום נכסי הקרן'!$C$42</f>
        <v>7.4731033727667713E-4</v>
      </c>
    </row>
    <row r="67" spans="2:15" s="140" customFormat="1">
      <c r="B67" s="86" t="s">
        <v>1333</v>
      </c>
      <c r="C67" s="83" t="s">
        <v>1334</v>
      </c>
      <c r="D67" s="96" t="s">
        <v>139</v>
      </c>
      <c r="E67" s="96" t="s">
        <v>371</v>
      </c>
      <c r="F67" s="83" t="s">
        <v>1335</v>
      </c>
      <c r="G67" s="96" t="s">
        <v>209</v>
      </c>
      <c r="H67" s="96" t="s">
        <v>181</v>
      </c>
      <c r="I67" s="93">
        <v>94920.332362999994</v>
      </c>
      <c r="J67" s="95">
        <v>5548</v>
      </c>
      <c r="K67" s="83"/>
      <c r="L67" s="93">
        <v>5266.1800395579994</v>
      </c>
      <c r="M67" s="94">
        <v>1.9061718194006924E-3</v>
      </c>
      <c r="N67" s="94">
        <f t="shared" si="1"/>
        <v>6.4411699766498841E-4</v>
      </c>
      <c r="O67" s="94">
        <f>L67/'סכום נכסי הקרן'!$C$42</f>
        <v>7.5832577387456221E-5</v>
      </c>
    </row>
    <row r="68" spans="2:15" s="140" customFormat="1">
      <c r="B68" s="86" t="s">
        <v>1336</v>
      </c>
      <c r="C68" s="83" t="s">
        <v>1337</v>
      </c>
      <c r="D68" s="96" t="s">
        <v>139</v>
      </c>
      <c r="E68" s="96" t="s">
        <v>371</v>
      </c>
      <c r="F68" s="83" t="s">
        <v>674</v>
      </c>
      <c r="G68" s="96" t="s">
        <v>464</v>
      </c>
      <c r="H68" s="96" t="s">
        <v>181</v>
      </c>
      <c r="I68" s="93">
        <v>942568.58437800023</v>
      </c>
      <c r="J68" s="95">
        <v>1324</v>
      </c>
      <c r="K68" s="83"/>
      <c r="L68" s="93">
        <v>12479.608057157999</v>
      </c>
      <c r="M68" s="94">
        <v>8.1118340635733411E-3</v>
      </c>
      <c r="N68" s="94">
        <f t="shared" si="1"/>
        <v>1.5264057843504875E-3</v>
      </c>
      <c r="O68" s="94">
        <f>L68/'סכום נכסי הקרן'!$C$42</f>
        <v>1.7970537213896431E-4</v>
      </c>
    </row>
    <row r="69" spans="2:15" s="140" customFormat="1">
      <c r="B69" s="86" t="s">
        <v>1338</v>
      </c>
      <c r="C69" s="83" t="s">
        <v>1339</v>
      </c>
      <c r="D69" s="96" t="s">
        <v>139</v>
      </c>
      <c r="E69" s="96" t="s">
        <v>371</v>
      </c>
      <c r="F69" s="83" t="s">
        <v>1340</v>
      </c>
      <c r="G69" s="96" t="s">
        <v>170</v>
      </c>
      <c r="H69" s="96" t="s">
        <v>181</v>
      </c>
      <c r="I69" s="93">
        <v>288692.42828399997</v>
      </c>
      <c r="J69" s="95">
        <v>9567</v>
      </c>
      <c r="K69" s="83"/>
      <c r="L69" s="93">
        <v>27619.204614005997</v>
      </c>
      <c r="M69" s="94">
        <v>2.6500442476651089E-2</v>
      </c>
      <c r="N69" s="94">
        <f t="shared" si="1"/>
        <v>3.3781600743300238E-3</v>
      </c>
      <c r="O69" s="94">
        <f>L69/'סכום נכסי הקרן'!$C$42</f>
        <v>3.9771436896171661E-4</v>
      </c>
    </row>
    <row r="70" spans="2:15" s="140" customFormat="1">
      <c r="B70" s="86" t="s">
        <v>1341</v>
      </c>
      <c r="C70" s="83" t="s">
        <v>1342</v>
      </c>
      <c r="D70" s="96" t="s">
        <v>139</v>
      </c>
      <c r="E70" s="96" t="s">
        <v>371</v>
      </c>
      <c r="F70" s="83" t="s">
        <v>1343</v>
      </c>
      <c r="G70" s="96" t="s">
        <v>549</v>
      </c>
      <c r="H70" s="96" t="s">
        <v>181</v>
      </c>
      <c r="I70" s="93">
        <v>183091.29151499999</v>
      </c>
      <c r="J70" s="95">
        <v>15630</v>
      </c>
      <c r="K70" s="83"/>
      <c r="L70" s="93">
        <v>28617.168863812996</v>
      </c>
      <c r="M70" s="94">
        <v>1.9175969253625514E-2</v>
      </c>
      <c r="N70" s="94">
        <f t="shared" si="1"/>
        <v>3.5002230747466652E-3</v>
      </c>
      <c r="O70" s="94">
        <f>L70/'סכום נכסי הקרן'!$C$42</f>
        <v>4.1208497548009075E-4</v>
      </c>
    </row>
    <row r="71" spans="2:15" s="140" customFormat="1">
      <c r="B71" s="86" t="s">
        <v>1344</v>
      </c>
      <c r="C71" s="83" t="s">
        <v>1345</v>
      </c>
      <c r="D71" s="96" t="s">
        <v>139</v>
      </c>
      <c r="E71" s="96" t="s">
        <v>371</v>
      </c>
      <c r="F71" s="83" t="s">
        <v>899</v>
      </c>
      <c r="G71" s="96" t="s">
        <v>464</v>
      </c>
      <c r="H71" s="96" t="s">
        <v>181</v>
      </c>
      <c r="I71" s="93">
        <v>1781831.7906990005</v>
      </c>
      <c r="J71" s="95">
        <v>1396</v>
      </c>
      <c r="K71" s="83"/>
      <c r="L71" s="93">
        <v>24874.371798165001</v>
      </c>
      <c r="M71" s="94">
        <v>1.0911237744237315E-2</v>
      </c>
      <c r="N71" s="94">
        <f t="shared" si="1"/>
        <v>3.0424340909509539E-3</v>
      </c>
      <c r="O71" s="94">
        <f>L71/'סכום נכסי הקרן'!$C$42</f>
        <v>3.5818899281442448E-4</v>
      </c>
    </row>
    <row r="72" spans="2:15" s="140" customFormat="1">
      <c r="B72" s="86" t="s">
        <v>1346</v>
      </c>
      <c r="C72" s="83" t="s">
        <v>1347</v>
      </c>
      <c r="D72" s="96" t="s">
        <v>139</v>
      </c>
      <c r="E72" s="96" t="s">
        <v>371</v>
      </c>
      <c r="F72" s="83" t="s">
        <v>1348</v>
      </c>
      <c r="G72" s="96" t="s">
        <v>1277</v>
      </c>
      <c r="H72" s="96" t="s">
        <v>181</v>
      </c>
      <c r="I72" s="93">
        <v>44897.498570999996</v>
      </c>
      <c r="J72" s="95">
        <v>27900</v>
      </c>
      <c r="K72" s="83"/>
      <c r="L72" s="93">
        <v>12526.402100851998</v>
      </c>
      <c r="M72" s="94">
        <v>1.9166308180243345E-2</v>
      </c>
      <c r="N72" s="94">
        <f t="shared" si="1"/>
        <v>1.5321292572865386E-3</v>
      </c>
      <c r="O72" s="94">
        <f>L72/'סכום נכסי הקרן'!$C$42</f>
        <v>1.8037920267894618E-4</v>
      </c>
    </row>
    <row r="73" spans="2:15" s="140" customFormat="1">
      <c r="B73" s="86" t="s">
        <v>1349</v>
      </c>
      <c r="C73" s="83" t="s">
        <v>1350</v>
      </c>
      <c r="D73" s="96" t="s">
        <v>139</v>
      </c>
      <c r="E73" s="96" t="s">
        <v>371</v>
      </c>
      <c r="F73" s="83" t="s">
        <v>1351</v>
      </c>
      <c r="G73" s="96" t="s">
        <v>1352</v>
      </c>
      <c r="H73" s="96" t="s">
        <v>181</v>
      </c>
      <c r="I73" s="93">
        <v>415308.53448900004</v>
      </c>
      <c r="J73" s="95">
        <v>2055</v>
      </c>
      <c r="K73" s="83"/>
      <c r="L73" s="93">
        <v>8534.5903837530004</v>
      </c>
      <c r="M73" s="94">
        <v>1.0313733308951405E-2</v>
      </c>
      <c r="N73" s="94">
        <f t="shared" si="1"/>
        <v>1.0438827941676033E-3</v>
      </c>
      <c r="O73" s="94">
        <f>L73/'סכום נכסי הקרן'!$C$42</f>
        <v>1.2289742866453723E-4</v>
      </c>
    </row>
    <row r="74" spans="2:15" s="140" customFormat="1">
      <c r="B74" s="86" t="s">
        <v>1353</v>
      </c>
      <c r="C74" s="83" t="s">
        <v>1354</v>
      </c>
      <c r="D74" s="96" t="s">
        <v>139</v>
      </c>
      <c r="E74" s="96" t="s">
        <v>371</v>
      </c>
      <c r="F74" s="83" t="s">
        <v>1355</v>
      </c>
      <c r="G74" s="96" t="s">
        <v>808</v>
      </c>
      <c r="H74" s="96" t="s">
        <v>181</v>
      </c>
      <c r="I74" s="93">
        <v>314639.39508800005</v>
      </c>
      <c r="J74" s="95">
        <v>8913</v>
      </c>
      <c r="K74" s="93">
        <v>875.55931242899976</v>
      </c>
      <c r="L74" s="93">
        <v>28919.368596718003</v>
      </c>
      <c r="M74" s="94">
        <v>2.5015984459910826E-2</v>
      </c>
      <c r="N74" s="94">
        <f t="shared" si="1"/>
        <v>3.5371857275978335E-3</v>
      </c>
      <c r="O74" s="94">
        <f>L74/'סכום נכסי הקרן'!$C$42</f>
        <v>4.164366278086942E-4</v>
      </c>
    </row>
    <row r="75" spans="2:15" s="140" customFormat="1">
      <c r="B75" s="86" t="s">
        <v>1356</v>
      </c>
      <c r="C75" s="83" t="s">
        <v>1357</v>
      </c>
      <c r="D75" s="96" t="s">
        <v>139</v>
      </c>
      <c r="E75" s="96" t="s">
        <v>371</v>
      </c>
      <c r="F75" s="83" t="s">
        <v>1358</v>
      </c>
      <c r="G75" s="96" t="s">
        <v>1352</v>
      </c>
      <c r="H75" s="96" t="s">
        <v>181</v>
      </c>
      <c r="I75" s="93">
        <v>1712407.0753510001</v>
      </c>
      <c r="J75" s="95">
        <v>310.8</v>
      </c>
      <c r="K75" s="83"/>
      <c r="L75" s="93">
        <v>5322.1611901870001</v>
      </c>
      <c r="M75" s="94">
        <v>6.0362569687248315E-3</v>
      </c>
      <c r="N75" s="94">
        <f t="shared" si="1"/>
        <v>6.5096416399772357E-4</v>
      </c>
      <c r="O75" s="94">
        <f>L75/'סכום נכסי הקרן'!$C$42</f>
        <v>7.6638701542996635E-5</v>
      </c>
    </row>
    <row r="76" spans="2:15" s="140" customFormat="1">
      <c r="B76" s="86" t="s">
        <v>1359</v>
      </c>
      <c r="C76" s="83" t="s">
        <v>1360</v>
      </c>
      <c r="D76" s="96" t="s">
        <v>139</v>
      </c>
      <c r="E76" s="96" t="s">
        <v>371</v>
      </c>
      <c r="F76" s="83" t="s">
        <v>539</v>
      </c>
      <c r="G76" s="96" t="s">
        <v>429</v>
      </c>
      <c r="H76" s="96" t="s">
        <v>181</v>
      </c>
      <c r="I76" s="93">
        <v>3067887.8313770001</v>
      </c>
      <c r="J76" s="95">
        <v>1598</v>
      </c>
      <c r="K76" s="83"/>
      <c r="L76" s="93">
        <v>49024.847545422002</v>
      </c>
      <c r="M76" s="94">
        <v>1.7390260588848044E-2</v>
      </c>
      <c r="N76" s="94">
        <f t="shared" si="1"/>
        <v>5.9963270102310019E-3</v>
      </c>
      <c r="O76" s="94">
        <f>L76/'סכום נכסי הקרן'!$C$42</f>
        <v>7.0595393956726345E-4</v>
      </c>
    </row>
    <row r="77" spans="2:15" s="140" customFormat="1">
      <c r="B77" s="86" t="s">
        <v>1361</v>
      </c>
      <c r="C77" s="83" t="s">
        <v>1362</v>
      </c>
      <c r="D77" s="96" t="s">
        <v>139</v>
      </c>
      <c r="E77" s="96" t="s">
        <v>371</v>
      </c>
      <c r="F77" s="83" t="s">
        <v>1363</v>
      </c>
      <c r="G77" s="96" t="s">
        <v>170</v>
      </c>
      <c r="H77" s="96" t="s">
        <v>181</v>
      </c>
      <c r="I77" s="93">
        <v>136701.84064399998</v>
      </c>
      <c r="J77" s="95">
        <v>19400</v>
      </c>
      <c r="K77" s="83"/>
      <c r="L77" s="93">
        <v>26520.157084849001</v>
      </c>
      <c r="M77" s="94">
        <v>9.9234885844032873E-3</v>
      </c>
      <c r="N77" s="94">
        <f t="shared" si="1"/>
        <v>3.2437333761438478E-3</v>
      </c>
      <c r="O77" s="94">
        <f>L77/'סכום נכסי הקרן'!$C$42</f>
        <v>3.8188817119004195E-4</v>
      </c>
    </row>
    <row r="78" spans="2:15" s="140" customFormat="1">
      <c r="B78" s="86" t="s">
        <v>1364</v>
      </c>
      <c r="C78" s="83" t="s">
        <v>1365</v>
      </c>
      <c r="D78" s="96" t="s">
        <v>139</v>
      </c>
      <c r="E78" s="96" t="s">
        <v>371</v>
      </c>
      <c r="F78" s="83" t="s">
        <v>1366</v>
      </c>
      <c r="G78" s="96" t="s">
        <v>924</v>
      </c>
      <c r="H78" s="96" t="s">
        <v>181</v>
      </c>
      <c r="I78" s="93">
        <v>21314945.624791004</v>
      </c>
      <c r="J78" s="95">
        <v>270.8</v>
      </c>
      <c r="K78" s="83"/>
      <c r="L78" s="93">
        <v>57720.872752826006</v>
      </c>
      <c r="M78" s="94">
        <v>1.8966558272049294E-2</v>
      </c>
      <c r="N78" s="94">
        <f t="shared" si="1"/>
        <v>7.05995522007896E-3</v>
      </c>
      <c r="O78" s="94">
        <f>L78/'סכום נכסי הקרן'!$C$42</f>
        <v>8.3117601696495959E-4</v>
      </c>
    </row>
    <row r="79" spans="2:15" s="140" customFormat="1">
      <c r="B79" s="86" t="s">
        <v>1367</v>
      </c>
      <c r="C79" s="83" t="s">
        <v>1368</v>
      </c>
      <c r="D79" s="96" t="s">
        <v>139</v>
      </c>
      <c r="E79" s="96" t="s">
        <v>371</v>
      </c>
      <c r="F79" s="83" t="s">
        <v>712</v>
      </c>
      <c r="G79" s="96" t="s">
        <v>429</v>
      </c>
      <c r="H79" s="96" t="s">
        <v>181</v>
      </c>
      <c r="I79" s="93">
        <v>1938930.9462109997</v>
      </c>
      <c r="J79" s="95">
        <v>840.1</v>
      </c>
      <c r="K79" s="83"/>
      <c r="L79" s="93">
        <v>16288.958880497001</v>
      </c>
      <c r="M79" s="94">
        <v>4.8412043071439101E-3</v>
      </c>
      <c r="N79" s="94">
        <f t="shared" si="1"/>
        <v>1.9923350911631179E-3</v>
      </c>
      <c r="O79" s="94">
        <f>L79/'סכום נכסי הקרן'!$C$42</f>
        <v>2.3455972366832648E-4</v>
      </c>
    </row>
    <row r="80" spans="2:15" s="140" customFormat="1">
      <c r="B80" s="86" t="s">
        <v>1369</v>
      </c>
      <c r="C80" s="83" t="s">
        <v>1370</v>
      </c>
      <c r="D80" s="96" t="s">
        <v>139</v>
      </c>
      <c r="E80" s="96" t="s">
        <v>371</v>
      </c>
      <c r="F80" s="83" t="s">
        <v>909</v>
      </c>
      <c r="G80" s="96" t="s">
        <v>429</v>
      </c>
      <c r="H80" s="96" t="s">
        <v>181</v>
      </c>
      <c r="I80" s="93">
        <v>5072902.3410409996</v>
      </c>
      <c r="J80" s="95">
        <v>1224</v>
      </c>
      <c r="K80" s="93">
        <v>1001.7764651130001</v>
      </c>
      <c r="L80" s="93">
        <v>63094.101119464998</v>
      </c>
      <c r="M80" s="94">
        <v>1.4311066687669611E-2</v>
      </c>
      <c r="N80" s="94">
        <f t="shared" si="1"/>
        <v>7.717165512414189E-3</v>
      </c>
      <c r="O80" s="94">
        <f>L80/'סכום נכסי הקרן'!$C$42</f>
        <v>9.0855008182276216E-4</v>
      </c>
    </row>
    <row r="81" spans="2:15" s="140" customFormat="1">
      <c r="B81" s="86" t="s">
        <v>1371</v>
      </c>
      <c r="C81" s="83" t="s">
        <v>1372</v>
      </c>
      <c r="D81" s="96" t="s">
        <v>139</v>
      </c>
      <c r="E81" s="96" t="s">
        <v>371</v>
      </c>
      <c r="F81" s="83" t="s">
        <v>949</v>
      </c>
      <c r="G81" s="96" t="s">
        <v>924</v>
      </c>
      <c r="H81" s="96" t="s">
        <v>181</v>
      </c>
      <c r="I81" s="93">
        <v>2238113.5785739999</v>
      </c>
      <c r="J81" s="95">
        <v>1532</v>
      </c>
      <c r="K81" s="83"/>
      <c r="L81" s="93">
        <v>34287.900023755996</v>
      </c>
      <c r="M81" s="94">
        <v>2.5290683215328187E-2</v>
      </c>
      <c r="N81" s="94">
        <f t="shared" si="1"/>
        <v>4.1938215278702609E-3</v>
      </c>
      <c r="O81" s="94">
        <f>L81/'סכום נכסי הקרן'!$C$42</f>
        <v>4.937430571065461E-4</v>
      </c>
    </row>
    <row r="82" spans="2:15" s="140" customFormat="1">
      <c r="B82" s="82"/>
      <c r="C82" s="83"/>
      <c r="D82" s="83"/>
      <c r="E82" s="83"/>
      <c r="F82" s="83"/>
      <c r="G82" s="83"/>
      <c r="H82" s="83"/>
      <c r="I82" s="93"/>
      <c r="J82" s="95"/>
      <c r="K82" s="83"/>
      <c r="L82" s="83"/>
      <c r="M82" s="83"/>
      <c r="N82" s="94"/>
      <c r="O82" s="83"/>
    </row>
    <row r="83" spans="2:15" s="140" customFormat="1">
      <c r="B83" s="101" t="s">
        <v>31</v>
      </c>
      <c r="C83" s="81"/>
      <c r="D83" s="81"/>
      <c r="E83" s="81"/>
      <c r="F83" s="81"/>
      <c r="G83" s="81"/>
      <c r="H83" s="81"/>
      <c r="I83" s="90"/>
      <c r="J83" s="92"/>
      <c r="K83" s="90">
        <v>1479.7366552850001</v>
      </c>
      <c r="L83" s="90">
        <v>235028.957561894</v>
      </c>
      <c r="M83" s="81"/>
      <c r="N83" s="91">
        <f t="shared" ref="N83:N124" si="2">L83/$L$11</f>
        <v>2.8746861172981333E-2</v>
      </c>
      <c r="O83" s="91">
        <f>L83/'סכום נכסי הקרן'!$C$42</f>
        <v>3.3843984593624711E-3</v>
      </c>
    </row>
    <row r="84" spans="2:15" s="140" customFormat="1">
      <c r="B84" s="86" t="s">
        <v>1373</v>
      </c>
      <c r="C84" s="83" t="s">
        <v>1374</v>
      </c>
      <c r="D84" s="96" t="s">
        <v>139</v>
      </c>
      <c r="E84" s="96" t="s">
        <v>371</v>
      </c>
      <c r="F84" s="83" t="s">
        <v>1375</v>
      </c>
      <c r="G84" s="96" t="s">
        <v>1352</v>
      </c>
      <c r="H84" s="96" t="s">
        <v>181</v>
      </c>
      <c r="I84" s="93">
        <v>629542.61935799988</v>
      </c>
      <c r="J84" s="95">
        <v>638.20000000000005</v>
      </c>
      <c r="K84" s="83"/>
      <c r="L84" s="93">
        <v>4017.7409960609984</v>
      </c>
      <c r="M84" s="94">
        <v>2.4444177969913133E-2</v>
      </c>
      <c r="N84" s="94">
        <f t="shared" si="2"/>
        <v>4.9141792501183792E-4</v>
      </c>
      <c r="O84" s="94">
        <f>L84/'סכום נכסי הקרן'!$C$42</f>
        <v>5.785515358721444E-5</v>
      </c>
    </row>
    <row r="85" spans="2:15" s="140" customFormat="1">
      <c r="B85" s="86" t="s">
        <v>1376</v>
      </c>
      <c r="C85" s="83" t="s">
        <v>1377</v>
      </c>
      <c r="D85" s="96" t="s">
        <v>139</v>
      </c>
      <c r="E85" s="96" t="s">
        <v>371</v>
      </c>
      <c r="F85" s="83" t="s">
        <v>1378</v>
      </c>
      <c r="G85" s="96" t="s">
        <v>1295</v>
      </c>
      <c r="H85" s="96" t="s">
        <v>181</v>
      </c>
      <c r="I85" s="93">
        <v>114274.64938500003</v>
      </c>
      <c r="J85" s="95">
        <v>3139</v>
      </c>
      <c r="K85" s="83"/>
      <c r="L85" s="93">
        <v>3587.0812442020001</v>
      </c>
      <c r="M85" s="94">
        <v>2.3148400671027154E-2</v>
      </c>
      <c r="N85" s="94">
        <f t="shared" si="2"/>
        <v>4.3874307069640333E-4</v>
      </c>
      <c r="O85" s="94">
        <f>L85/'סכום נכסי הקרן'!$C$42</f>
        <v>5.165368711337713E-5</v>
      </c>
    </row>
    <row r="86" spans="2:15" s="140" customFormat="1">
      <c r="B86" s="86" t="s">
        <v>1379</v>
      </c>
      <c r="C86" s="83" t="s">
        <v>1380</v>
      </c>
      <c r="D86" s="96" t="s">
        <v>139</v>
      </c>
      <c r="E86" s="96" t="s">
        <v>371</v>
      </c>
      <c r="F86" s="83" t="s">
        <v>1381</v>
      </c>
      <c r="G86" s="96" t="s">
        <v>170</v>
      </c>
      <c r="H86" s="96" t="s">
        <v>181</v>
      </c>
      <c r="I86" s="93">
        <v>1493692.0007079998</v>
      </c>
      <c r="J86" s="95">
        <v>480.4</v>
      </c>
      <c r="K86" s="93">
        <v>73.343263055999998</v>
      </c>
      <c r="L86" s="93">
        <v>7249.0396358360003</v>
      </c>
      <c r="M86" s="94">
        <v>2.7164012459250122E-2</v>
      </c>
      <c r="N86" s="94">
        <f t="shared" si="2"/>
        <v>8.8664451483149126E-4</v>
      </c>
      <c r="O86" s="94">
        <f>L86/'סכום נכסי הקרן'!$C$42</f>
        <v>1.0438559924650989E-4</v>
      </c>
    </row>
    <row r="87" spans="2:15" s="140" customFormat="1">
      <c r="B87" s="86" t="s">
        <v>1382</v>
      </c>
      <c r="C87" s="83" t="s">
        <v>1383</v>
      </c>
      <c r="D87" s="96" t="s">
        <v>139</v>
      </c>
      <c r="E87" s="96" t="s">
        <v>371</v>
      </c>
      <c r="F87" s="83" t="s">
        <v>1384</v>
      </c>
      <c r="G87" s="96" t="s">
        <v>425</v>
      </c>
      <c r="H87" s="96" t="s">
        <v>181</v>
      </c>
      <c r="I87" s="93">
        <v>475461.24534799991</v>
      </c>
      <c r="J87" s="95">
        <v>2148</v>
      </c>
      <c r="K87" s="83"/>
      <c r="L87" s="93">
        <v>10212.907550086004</v>
      </c>
      <c r="M87" s="94">
        <v>3.5816969583754049E-2</v>
      </c>
      <c r="N87" s="94">
        <f t="shared" si="2"/>
        <v>1.2491611185294035E-3</v>
      </c>
      <c r="O87" s="94">
        <f>L87/'סכום נכסי הקרן'!$C$42</f>
        <v>1.4706506354230829E-4</v>
      </c>
    </row>
    <row r="88" spans="2:15" s="140" customFormat="1">
      <c r="B88" s="86" t="s">
        <v>1385</v>
      </c>
      <c r="C88" s="83" t="s">
        <v>1386</v>
      </c>
      <c r="D88" s="96" t="s">
        <v>139</v>
      </c>
      <c r="E88" s="96" t="s">
        <v>371</v>
      </c>
      <c r="F88" s="83" t="s">
        <v>1387</v>
      </c>
      <c r="G88" s="96" t="s">
        <v>1388</v>
      </c>
      <c r="H88" s="96" t="s">
        <v>181</v>
      </c>
      <c r="I88" s="93">
        <v>1</v>
      </c>
      <c r="J88" s="95">
        <v>74.8</v>
      </c>
      <c r="K88" s="83"/>
      <c r="L88" s="93">
        <v>7.5000000000000002E-4</v>
      </c>
      <c r="M88" s="94">
        <v>9.4534953259083054E-9</v>
      </c>
      <c r="N88" s="94">
        <f t="shared" si="2"/>
        <v>9.1733997816240221E-11</v>
      </c>
      <c r="O88" s="94">
        <f>L88/'סכום נכסי הקרן'!$C$42</f>
        <v>1.0799940870492105E-11</v>
      </c>
    </row>
    <row r="89" spans="2:15" s="140" customFormat="1">
      <c r="B89" s="86" t="s">
        <v>1389</v>
      </c>
      <c r="C89" s="83" t="s">
        <v>1390</v>
      </c>
      <c r="D89" s="96" t="s">
        <v>139</v>
      </c>
      <c r="E89" s="96" t="s">
        <v>371</v>
      </c>
      <c r="F89" s="83" t="s">
        <v>1391</v>
      </c>
      <c r="G89" s="96" t="s">
        <v>170</v>
      </c>
      <c r="H89" s="96" t="s">
        <v>181</v>
      </c>
      <c r="I89" s="93">
        <v>51338.557786999998</v>
      </c>
      <c r="J89" s="95">
        <v>6464</v>
      </c>
      <c r="K89" s="83"/>
      <c r="L89" s="93">
        <v>3318.5243752830002</v>
      </c>
      <c r="M89" s="94">
        <v>5.1159499538614844E-3</v>
      </c>
      <c r="N89" s="94">
        <f t="shared" si="2"/>
        <v>4.0589534372713419E-4</v>
      </c>
      <c r="O89" s="94">
        <f>L89/'סכום נכסי הקרן'!$C$42</f>
        <v>4.7786489373790866E-5</v>
      </c>
    </row>
    <row r="90" spans="2:15" s="140" customFormat="1">
      <c r="B90" s="86" t="s">
        <v>1392</v>
      </c>
      <c r="C90" s="83" t="s">
        <v>1393</v>
      </c>
      <c r="D90" s="96" t="s">
        <v>139</v>
      </c>
      <c r="E90" s="96" t="s">
        <v>371</v>
      </c>
      <c r="F90" s="83" t="s">
        <v>1394</v>
      </c>
      <c r="G90" s="96" t="s">
        <v>1388</v>
      </c>
      <c r="H90" s="96" t="s">
        <v>181</v>
      </c>
      <c r="I90" s="93">
        <v>7013420.7108160006</v>
      </c>
      <c r="J90" s="95">
        <v>135.69999999999999</v>
      </c>
      <c r="K90" s="83"/>
      <c r="L90" s="93">
        <v>9517.2119059450015</v>
      </c>
      <c r="M90" s="94">
        <v>2.3475843105486515E-2</v>
      </c>
      <c r="N90" s="94">
        <f t="shared" si="2"/>
        <v>1.1640691949288721E-3</v>
      </c>
      <c r="O90" s="94">
        <f>L90/'סכום נכסי הקרן'!$C$42</f>
        <v>1.3704710111486597E-4</v>
      </c>
    </row>
    <row r="91" spans="2:15" s="140" customFormat="1">
      <c r="B91" s="86" t="s">
        <v>1395</v>
      </c>
      <c r="C91" s="83" t="s">
        <v>1396</v>
      </c>
      <c r="D91" s="96" t="s">
        <v>139</v>
      </c>
      <c r="E91" s="96" t="s">
        <v>371</v>
      </c>
      <c r="F91" s="83" t="s">
        <v>1397</v>
      </c>
      <c r="G91" s="96" t="s">
        <v>503</v>
      </c>
      <c r="H91" s="96" t="s">
        <v>181</v>
      </c>
      <c r="I91" s="93">
        <v>748387.57033700019</v>
      </c>
      <c r="J91" s="95">
        <v>231.6</v>
      </c>
      <c r="K91" s="83"/>
      <c r="L91" s="93">
        <v>1733.2656122179999</v>
      </c>
      <c r="M91" s="94">
        <v>3.8769856688864568E-2</v>
      </c>
      <c r="N91" s="94">
        <f t="shared" si="2"/>
        <v>2.1199917851489369E-4</v>
      </c>
      <c r="O91" s="94">
        <f>L91/'סכום נכסי הקרן'!$C$42</f>
        <v>2.4958888166415594E-5</v>
      </c>
    </row>
    <row r="92" spans="2:15" s="140" customFormat="1">
      <c r="B92" s="86" t="s">
        <v>1398</v>
      </c>
      <c r="C92" s="83" t="s">
        <v>1399</v>
      </c>
      <c r="D92" s="96" t="s">
        <v>139</v>
      </c>
      <c r="E92" s="96" t="s">
        <v>371</v>
      </c>
      <c r="F92" s="83" t="s">
        <v>1400</v>
      </c>
      <c r="G92" s="96" t="s">
        <v>206</v>
      </c>
      <c r="H92" s="96" t="s">
        <v>181</v>
      </c>
      <c r="I92" s="93">
        <v>449180.19072799996</v>
      </c>
      <c r="J92" s="95">
        <v>918.2</v>
      </c>
      <c r="K92" s="83"/>
      <c r="L92" s="93">
        <v>4124.3725106769998</v>
      </c>
      <c r="M92" s="94">
        <v>1.5101657793647992E-2</v>
      </c>
      <c r="N92" s="94">
        <f t="shared" si="2"/>
        <v>5.0446023851707347E-4</v>
      </c>
      <c r="O92" s="94">
        <f>L92/'סכום נכסי הקרן'!$C$42</f>
        <v>5.9390638990926217E-5</v>
      </c>
    </row>
    <row r="93" spans="2:15" s="140" customFormat="1">
      <c r="B93" s="86" t="s">
        <v>1401</v>
      </c>
      <c r="C93" s="83" t="s">
        <v>1402</v>
      </c>
      <c r="D93" s="96" t="s">
        <v>139</v>
      </c>
      <c r="E93" s="96" t="s">
        <v>371</v>
      </c>
      <c r="F93" s="83" t="s">
        <v>1403</v>
      </c>
      <c r="G93" s="96" t="s">
        <v>628</v>
      </c>
      <c r="H93" s="96" t="s">
        <v>181</v>
      </c>
      <c r="I93" s="93">
        <v>470874.860782</v>
      </c>
      <c r="J93" s="95">
        <v>2280</v>
      </c>
      <c r="K93" s="83"/>
      <c r="L93" s="93">
        <v>10735.946825848001</v>
      </c>
      <c r="M93" s="94">
        <v>1.6820699516328166E-2</v>
      </c>
      <c r="N93" s="94">
        <f t="shared" si="2"/>
        <v>1.3131350969034822E-3</v>
      </c>
      <c r="O93" s="94">
        <f>L93/'סכום נכסי הקרן'!$C$42</f>
        <v>1.5459678787720774E-4</v>
      </c>
    </row>
    <row r="94" spans="2:15" s="140" customFormat="1">
      <c r="B94" s="86" t="s">
        <v>1404</v>
      </c>
      <c r="C94" s="83" t="s">
        <v>1405</v>
      </c>
      <c r="D94" s="96" t="s">
        <v>139</v>
      </c>
      <c r="E94" s="96" t="s">
        <v>371</v>
      </c>
      <c r="F94" s="83" t="s">
        <v>1406</v>
      </c>
      <c r="G94" s="96" t="s">
        <v>425</v>
      </c>
      <c r="H94" s="96" t="s">
        <v>181</v>
      </c>
      <c r="I94" s="93">
        <v>251372.062702</v>
      </c>
      <c r="J94" s="95">
        <v>1951</v>
      </c>
      <c r="K94" s="83"/>
      <c r="L94" s="93">
        <v>4904.2689433440009</v>
      </c>
      <c r="M94" s="94">
        <v>3.7786616083795195E-2</v>
      </c>
      <c r="N94" s="94">
        <f t="shared" si="2"/>
        <v>5.9985092871863105E-4</v>
      </c>
      <c r="O94" s="94">
        <f>L94/'סכום נכסי הקרן'!$C$42</f>
        <v>7.0621086134808E-5</v>
      </c>
    </row>
    <row r="95" spans="2:15" s="140" customFormat="1">
      <c r="B95" s="86" t="s">
        <v>1407</v>
      </c>
      <c r="C95" s="83" t="s">
        <v>1408</v>
      </c>
      <c r="D95" s="96" t="s">
        <v>139</v>
      </c>
      <c r="E95" s="96" t="s">
        <v>371</v>
      </c>
      <c r="F95" s="83" t="s">
        <v>1409</v>
      </c>
      <c r="G95" s="96" t="s">
        <v>1277</v>
      </c>
      <c r="H95" s="96" t="s">
        <v>181</v>
      </c>
      <c r="I95" s="93">
        <v>41778.428562000001</v>
      </c>
      <c r="J95" s="95">
        <v>0</v>
      </c>
      <c r="K95" s="83"/>
      <c r="L95" s="93">
        <v>4.106300000000001E-5</v>
      </c>
      <c r="M95" s="94">
        <v>2.6426471846019844E-2</v>
      </c>
      <c r="N95" s="94">
        <f t="shared" si="2"/>
        <v>5.0224975364376968E-12</v>
      </c>
      <c r="O95" s="94">
        <f>L95/'סכום נכסי הקרן'!$C$42</f>
        <v>5.9130396262002316E-13</v>
      </c>
    </row>
    <row r="96" spans="2:15" s="140" customFormat="1">
      <c r="B96" s="86" t="s">
        <v>1410</v>
      </c>
      <c r="C96" s="83" t="s">
        <v>1411</v>
      </c>
      <c r="D96" s="96" t="s">
        <v>139</v>
      </c>
      <c r="E96" s="96" t="s">
        <v>371</v>
      </c>
      <c r="F96" s="83" t="s">
        <v>1412</v>
      </c>
      <c r="G96" s="96" t="s">
        <v>628</v>
      </c>
      <c r="H96" s="96" t="s">
        <v>181</v>
      </c>
      <c r="I96" s="93">
        <v>216648.46405800001</v>
      </c>
      <c r="J96" s="95">
        <v>10530</v>
      </c>
      <c r="K96" s="83"/>
      <c r="L96" s="93">
        <v>22813.083266951002</v>
      </c>
      <c r="M96" s="94">
        <v>5.9631786468963164E-3</v>
      </c>
      <c r="N96" s="94">
        <f t="shared" si="2"/>
        <v>2.7903137741229194E-3</v>
      </c>
      <c r="O96" s="94">
        <f>L96/'סכום נכסי הקרן'!$C$42</f>
        <v>3.2850660047557823E-4</v>
      </c>
    </row>
    <row r="97" spans="2:15" s="140" customFormat="1">
      <c r="B97" s="86" t="s">
        <v>1413</v>
      </c>
      <c r="C97" s="83" t="s">
        <v>1414</v>
      </c>
      <c r="D97" s="96" t="s">
        <v>139</v>
      </c>
      <c r="E97" s="96" t="s">
        <v>371</v>
      </c>
      <c r="F97" s="83" t="s">
        <v>1415</v>
      </c>
      <c r="G97" s="96" t="s">
        <v>1388</v>
      </c>
      <c r="H97" s="96" t="s">
        <v>181</v>
      </c>
      <c r="I97" s="93">
        <v>468049.74644099991</v>
      </c>
      <c r="J97" s="95">
        <v>712.4</v>
      </c>
      <c r="K97" s="83"/>
      <c r="L97" s="93">
        <v>3334.3863981129998</v>
      </c>
      <c r="M97" s="94">
        <v>1.7296309704995856E-2</v>
      </c>
      <c r="N97" s="94">
        <f t="shared" si="2"/>
        <v>4.0783545941733198E-4</v>
      </c>
      <c r="O97" s="94">
        <f>L97/'סכום נכסי הקרן'!$C$42</f>
        <v>4.801490125199139E-5</v>
      </c>
    </row>
    <row r="98" spans="2:15" s="140" customFormat="1">
      <c r="B98" s="86" t="s">
        <v>1416</v>
      </c>
      <c r="C98" s="83" t="s">
        <v>1417</v>
      </c>
      <c r="D98" s="96" t="s">
        <v>139</v>
      </c>
      <c r="E98" s="96" t="s">
        <v>371</v>
      </c>
      <c r="F98" s="83" t="s">
        <v>1418</v>
      </c>
      <c r="G98" s="96" t="s">
        <v>204</v>
      </c>
      <c r="H98" s="96" t="s">
        <v>181</v>
      </c>
      <c r="I98" s="93">
        <v>289546.53675699997</v>
      </c>
      <c r="J98" s="95">
        <v>700.1</v>
      </c>
      <c r="K98" s="83"/>
      <c r="L98" s="93">
        <v>2027.115305558</v>
      </c>
      <c r="M98" s="94">
        <v>4.79974181302283E-2</v>
      </c>
      <c r="N98" s="94">
        <f t="shared" si="2"/>
        <v>2.4794052135109959E-4</v>
      </c>
      <c r="O98" s="94">
        <f>L98/'סכום נכסי הקרן'!$C$42</f>
        <v>2.9190300583594578E-5</v>
      </c>
    </row>
    <row r="99" spans="2:15" s="140" customFormat="1">
      <c r="B99" s="86" t="s">
        <v>1419</v>
      </c>
      <c r="C99" s="83" t="s">
        <v>1420</v>
      </c>
      <c r="D99" s="96" t="s">
        <v>139</v>
      </c>
      <c r="E99" s="96" t="s">
        <v>371</v>
      </c>
      <c r="F99" s="83" t="s">
        <v>1421</v>
      </c>
      <c r="G99" s="96" t="s">
        <v>207</v>
      </c>
      <c r="H99" s="96" t="s">
        <v>181</v>
      </c>
      <c r="I99" s="93">
        <v>661609.09543999995</v>
      </c>
      <c r="J99" s="95">
        <v>355</v>
      </c>
      <c r="K99" s="83"/>
      <c r="L99" s="93">
        <v>2348.7122901759999</v>
      </c>
      <c r="M99" s="94">
        <v>4.2896641162664534E-2</v>
      </c>
      <c r="N99" s="94">
        <f t="shared" si="2"/>
        <v>2.8727569079730898E-4</v>
      </c>
      <c r="O99" s="94">
        <f>L99/'סכום נכסי הקרן'!$C$42</f>
        <v>3.3821271807598524E-5</v>
      </c>
    </row>
    <row r="100" spans="2:15" s="140" customFormat="1">
      <c r="B100" s="86" t="s">
        <v>1422</v>
      </c>
      <c r="C100" s="83" t="s">
        <v>1423</v>
      </c>
      <c r="D100" s="96" t="s">
        <v>139</v>
      </c>
      <c r="E100" s="96" t="s">
        <v>371</v>
      </c>
      <c r="F100" s="83" t="s">
        <v>1424</v>
      </c>
      <c r="G100" s="96" t="s">
        <v>549</v>
      </c>
      <c r="H100" s="96" t="s">
        <v>181</v>
      </c>
      <c r="I100" s="93">
        <v>926202.87366500031</v>
      </c>
      <c r="J100" s="95">
        <v>680.1</v>
      </c>
      <c r="K100" s="83"/>
      <c r="L100" s="93">
        <v>6299.1057483220011</v>
      </c>
      <c r="M100" s="94">
        <v>2.7056767260495926E-2</v>
      </c>
      <c r="N100" s="94">
        <f t="shared" si="2"/>
        <v>7.7045620394778215E-4</v>
      </c>
      <c r="O100" s="94">
        <f>L100/'סכום נכסי הקרן'!$C$42</f>
        <v>9.070662615847271E-5</v>
      </c>
    </row>
    <row r="101" spans="2:15" s="140" customFormat="1">
      <c r="B101" s="86" t="s">
        <v>1425</v>
      </c>
      <c r="C101" s="83" t="s">
        <v>1426</v>
      </c>
      <c r="D101" s="96" t="s">
        <v>139</v>
      </c>
      <c r="E101" s="96" t="s">
        <v>371</v>
      </c>
      <c r="F101" s="83" t="s">
        <v>1427</v>
      </c>
      <c r="G101" s="96" t="s">
        <v>549</v>
      </c>
      <c r="H101" s="96" t="s">
        <v>181</v>
      </c>
      <c r="I101" s="93">
        <v>578250.94172399992</v>
      </c>
      <c r="J101" s="95">
        <v>1647</v>
      </c>
      <c r="K101" s="83"/>
      <c r="L101" s="93">
        <v>9523.7930102079972</v>
      </c>
      <c r="M101" s="94">
        <v>3.8093532115743275E-2</v>
      </c>
      <c r="N101" s="94">
        <f t="shared" si="2"/>
        <v>1.1648741429343256E-3</v>
      </c>
      <c r="O101" s="94">
        <f>L101/'סכום נכסי הקרן'!$C$42</f>
        <v>1.3714186849740317E-4</v>
      </c>
    </row>
    <row r="102" spans="2:15" s="140" customFormat="1">
      <c r="B102" s="86" t="s">
        <v>1428</v>
      </c>
      <c r="C102" s="83" t="s">
        <v>1429</v>
      </c>
      <c r="D102" s="96" t="s">
        <v>139</v>
      </c>
      <c r="E102" s="96" t="s">
        <v>371</v>
      </c>
      <c r="F102" s="83" t="s">
        <v>1430</v>
      </c>
      <c r="G102" s="96" t="s">
        <v>924</v>
      </c>
      <c r="H102" s="96" t="s">
        <v>181</v>
      </c>
      <c r="I102" s="93">
        <v>544254.61849999987</v>
      </c>
      <c r="J102" s="95">
        <v>1130</v>
      </c>
      <c r="K102" s="83"/>
      <c r="L102" s="93">
        <v>6150.0771890210026</v>
      </c>
      <c r="M102" s="94">
        <v>2.7211370356482169E-2</v>
      </c>
      <c r="N102" s="94">
        <f t="shared" si="2"/>
        <v>7.5222822323648189E-4</v>
      </c>
      <c r="O102" s="94">
        <f>L102/'סכום נכסי הקרן'!$C$42</f>
        <v>8.856062665385216E-5</v>
      </c>
    </row>
    <row r="103" spans="2:15" s="140" customFormat="1">
      <c r="B103" s="86" t="s">
        <v>1431</v>
      </c>
      <c r="C103" s="83" t="s">
        <v>1432</v>
      </c>
      <c r="D103" s="96" t="s">
        <v>139</v>
      </c>
      <c r="E103" s="96" t="s">
        <v>371</v>
      </c>
      <c r="F103" s="83" t="s">
        <v>1433</v>
      </c>
      <c r="G103" s="96" t="s">
        <v>808</v>
      </c>
      <c r="H103" s="96" t="s">
        <v>181</v>
      </c>
      <c r="I103" s="93">
        <v>401131.56571099994</v>
      </c>
      <c r="J103" s="95">
        <v>1444</v>
      </c>
      <c r="K103" s="83"/>
      <c r="L103" s="93">
        <v>5792.3398088449994</v>
      </c>
      <c r="M103" s="94">
        <v>2.7761232168895148E-2</v>
      </c>
      <c r="N103" s="94">
        <f t="shared" si="2"/>
        <v>7.0847264983401128E-4</v>
      </c>
      <c r="O103" s="94">
        <f>L103/'סכום נכסי הקרן'!$C$42</f>
        <v>8.3409236583098043E-5</v>
      </c>
    </row>
    <row r="104" spans="2:15" s="140" customFormat="1">
      <c r="B104" s="86" t="s">
        <v>1434</v>
      </c>
      <c r="C104" s="83" t="s">
        <v>1435</v>
      </c>
      <c r="D104" s="96" t="s">
        <v>139</v>
      </c>
      <c r="E104" s="96" t="s">
        <v>371</v>
      </c>
      <c r="F104" s="83" t="s">
        <v>1436</v>
      </c>
      <c r="G104" s="96" t="s">
        <v>1277</v>
      </c>
      <c r="H104" s="96" t="s">
        <v>181</v>
      </c>
      <c r="I104" s="93">
        <v>299403.34548900009</v>
      </c>
      <c r="J104" s="95">
        <v>1406</v>
      </c>
      <c r="K104" s="83"/>
      <c r="L104" s="93">
        <v>4209.6110375780008</v>
      </c>
      <c r="M104" s="94">
        <v>2.436055046491193E-2</v>
      </c>
      <c r="N104" s="94">
        <f t="shared" si="2"/>
        <v>5.1488593297120135E-4</v>
      </c>
      <c r="O104" s="94">
        <f>L104/'סכום נכסי הקרן'!$C$42</f>
        <v>6.06180670581511E-5</v>
      </c>
    </row>
    <row r="105" spans="2:15" s="140" customFormat="1">
      <c r="B105" s="86" t="s">
        <v>1437</v>
      </c>
      <c r="C105" s="83" t="s">
        <v>1438</v>
      </c>
      <c r="D105" s="96" t="s">
        <v>139</v>
      </c>
      <c r="E105" s="96" t="s">
        <v>371</v>
      </c>
      <c r="F105" s="83" t="s">
        <v>1439</v>
      </c>
      <c r="G105" s="96" t="s">
        <v>206</v>
      </c>
      <c r="H105" s="96" t="s">
        <v>181</v>
      </c>
      <c r="I105" s="93">
        <v>0.99235299999999993</v>
      </c>
      <c r="J105" s="95">
        <v>283</v>
      </c>
      <c r="K105" s="83"/>
      <c r="L105" s="93">
        <v>2.8093879999999999E-3</v>
      </c>
      <c r="M105" s="94">
        <v>6.1546698496160717E-9</v>
      </c>
      <c r="N105" s="94">
        <f t="shared" si="2"/>
        <v>3.4362185687596192E-10</v>
      </c>
      <c r="O105" s="94">
        <f>L105/'סכום נכסי הקרן'!$C$42</f>
        <v>4.0454965709693426E-11</v>
      </c>
    </row>
    <row r="106" spans="2:15" s="140" customFormat="1">
      <c r="B106" s="86" t="s">
        <v>1440</v>
      </c>
      <c r="C106" s="83" t="s">
        <v>1441</v>
      </c>
      <c r="D106" s="96" t="s">
        <v>139</v>
      </c>
      <c r="E106" s="96" t="s">
        <v>371</v>
      </c>
      <c r="F106" s="83" t="s">
        <v>1442</v>
      </c>
      <c r="G106" s="96" t="s">
        <v>425</v>
      </c>
      <c r="H106" s="96" t="s">
        <v>181</v>
      </c>
      <c r="I106" s="93">
        <v>401464.17526000011</v>
      </c>
      <c r="J106" s="95">
        <v>637.79999999999995</v>
      </c>
      <c r="K106" s="83"/>
      <c r="L106" s="93">
        <v>2560.5385111719997</v>
      </c>
      <c r="M106" s="94">
        <v>3.4835181072335582E-2</v>
      </c>
      <c r="N106" s="94">
        <f t="shared" si="2"/>
        <v>3.1318457892300159E-4</v>
      </c>
      <c r="O106" s="94">
        <f>L106/'סכום נכסי הקרן'!$C$42</f>
        <v>3.6871552689700646E-5</v>
      </c>
    </row>
    <row r="107" spans="2:15" s="140" customFormat="1">
      <c r="B107" s="86" t="s">
        <v>1443</v>
      </c>
      <c r="C107" s="83" t="s">
        <v>1444</v>
      </c>
      <c r="D107" s="96" t="s">
        <v>139</v>
      </c>
      <c r="E107" s="96" t="s">
        <v>371</v>
      </c>
      <c r="F107" s="83" t="s">
        <v>1445</v>
      </c>
      <c r="G107" s="96" t="s">
        <v>429</v>
      </c>
      <c r="H107" s="96" t="s">
        <v>181</v>
      </c>
      <c r="I107" s="93">
        <v>168402.40515599999</v>
      </c>
      <c r="J107" s="95">
        <v>13400</v>
      </c>
      <c r="K107" s="83"/>
      <c r="L107" s="93">
        <v>22565.922290949002</v>
      </c>
      <c r="M107" s="94">
        <v>4.613521840933299E-2</v>
      </c>
      <c r="N107" s="94">
        <f t="shared" si="2"/>
        <v>2.7600830215458163E-3</v>
      </c>
      <c r="O107" s="94">
        <f>L107/'סכום נכסי הקרן'!$C$42</f>
        <v>3.2494750190715859E-4</v>
      </c>
    </row>
    <row r="108" spans="2:15" s="140" customFormat="1">
      <c r="B108" s="86" t="s">
        <v>1446</v>
      </c>
      <c r="C108" s="83" t="s">
        <v>1447</v>
      </c>
      <c r="D108" s="96" t="s">
        <v>139</v>
      </c>
      <c r="E108" s="96" t="s">
        <v>371</v>
      </c>
      <c r="F108" s="83" t="s">
        <v>1448</v>
      </c>
      <c r="G108" s="96" t="s">
        <v>170</v>
      </c>
      <c r="H108" s="96" t="s">
        <v>181</v>
      </c>
      <c r="I108" s="93">
        <v>416256.40326799988</v>
      </c>
      <c r="J108" s="95">
        <v>1581</v>
      </c>
      <c r="K108" s="93">
        <v>433.75665815999992</v>
      </c>
      <c r="L108" s="93">
        <v>7014.7703938329996</v>
      </c>
      <c r="M108" s="94">
        <v>2.8917104829127366E-2</v>
      </c>
      <c r="N108" s="94">
        <f t="shared" si="2"/>
        <v>8.5799057598573718E-4</v>
      </c>
      <c r="O108" s="94">
        <f>L108/'סכום נכסי הקרן'!$C$42</f>
        <v>1.0101214063130001E-4</v>
      </c>
    </row>
    <row r="109" spans="2:15" s="140" customFormat="1">
      <c r="B109" s="86" t="s">
        <v>1449</v>
      </c>
      <c r="C109" s="83" t="s">
        <v>1450</v>
      </c>
      <c r="D109" s="96" t="s">
        <v>139</v>
      </c>
      <c r="E109" s="96" t="s">
        <v>371</v>
      </c>
      <c r="F109" s="83" t="s">
        <v>1451</v>
      </c>
      <c r="G109" s="96" t="s">
        <v>1352</v>
      </c>
      <c r="H109" s="96" t="s">
        <v>181</v>
      </c>
      <c r="I109" s="93">
        <v>1.72</v>
      </c>
      <c r="J109" s="95">
        <v>53.7</v>
      </c>
      <c r="K109" s="83"/>
      <c r="L109" s="93">
        <v>9.2000000000000003E-4</v>
      </c>
      <c r="M109" s="94">
        <v>2.2651829086470962E-8</v>
      </c>
      <c r="N109" s="94">
        <f t="shared" si="2"/>
        <v>1.1252703732125467E-10</v>
      </c>
      <c r="O109" s="94">
        <f>L109/'סכום נכסי הקרן'!$C$42</f>
        <v>1.3247927467803648E-11</v>
      </c>
    </row>
    <row r="110" spans="2:15" s="140" customFormat="1">
      <c r="B110" s="86" t="s">
        <v>1452</v>
      </c>
      <c r="C110" s="83" t="s">
        <v>1453</v>
      </c>
      <c r="D110" s="96" t="s">
        <v>139</v>
      </c>
      <c r="E110" s="96" t="s">
        <v>371</v>
      </c>
      <c r="F110" s="83" t="s">
        <v>1454</v>
      </c>
      <c r="G110" s="96" t="s">
        <v>1388</v>
      </c>
      <c r="H110" s="96" t="s">
        <v>181</v>
      </c>
      <c r="I110" s="93">
        <v>8.0000000000000004E-4</v>
      </c>
      <c r="J110" s="95">
        <v>474</v>
      </c>
      <c r="K110" s="83"/>
      <c r="L110" s="93">
        <v>-7.0000000000000007E-5</v>
      </c>
      <c r="M110" s="94">
        <v>0</v>
      </c>
      <c r="N110" s="94">
        <f t="shared" si="2"/>
        <v>-8.5618397961824206E-12</v>
      </c>
      <c r="O110" s="94">
        <f>L110/'סכום נכסי הקרן'!$C$42</f>
        <v>-1.0079944812459297E-12</v>
      </c>
    </row>
    <row r="111" spans="2:15" s="140" customFormat="1">
      <c r="B111" s="86" t="s">
        <v>1455</v>
      </c>
      <c r="C111" s="83" t="s">
        <v>1456</v>
      </c>
      <c r="D111" s="96" t="s">
        <v>139</v>
      </c>
      <c r="E111" s="96" t="s">
        <v>371</v>
      </c>
      <c r="F111" s="83" t="s">
        <v>1457</v>
      </c>
      <c r="G111" s="96" t="s">
        <v>170</v>
      </c>
      <c r="H111" s="96" t="s">
        <v>181</v>
      </c>
      <c r="I111" s="93">
        <v>1087914.8514129999</v>
      </c>
      <c r="J111" s="95">
        <v>725</v>
      </c>
      <c r="K111" s="93">
        <v>373.43764937000009</v>
      </c>
      <c r="L111" s="93">
        <v>8260.8203220939995</v>
      </c>
      <c r="M111" s="94">
        <v>2.7458655056459082E-2</v>
      </c>
      <c r="N111" s="94">
        <f t="shared" si="2"/>
        <v>1.0103974311830982E-3</v>
      </c>
      <c r="O111" s="94">
        <f>L111/'סכום נכסי הקרן'!$C$42</f>
        <v>1.1895516136049964E-4</v>
      </c>
    </row>
    <row r="112" spans="2:15" s="140" customFormat="1">
      <c r="B112" s="86" t="s">
        <v>1458</v>
      </c>
      <c r="C112" s="83" t="s">
        <v>1459</v>
      </c>
      <c r="D112" s="96" t="s">
        <v>139</v>
      </c>
      <c r="E112" s="96" t="s">
        <v>371</v>
      </c>
      <c r="F112" s="83" t="s">
        <v>1460</v>
      </c>
      <c r="G112" s="96" t="s">
        <v>170</v>
      </c>
      <c r="H112" s="96" t="s">
        <v>181</v>
      </c>
      <c r="I112" s="93">
        <v>1779653.403461</v>
      </c>
      <c r="J112" s="95">
        <v>96.9</v>
      </c>
      <c r="K112" s="83"/>
      <c r="L112" s="93">
        <v>1724.4841486400007</v>
      </c>
      <c r="M112" s="94">
        <v>1.0178476095422901E-2</v>
      </c>
      <c r="N112" s="94">
        <f t="shared" si="2"/>
        <v>2.1092510016731025E-4</v>
      </c>
      <c r="O112" s="94">
        <f>L112/'סכום נכסי הקרן'!$C$42</f>
        <v>2.4832435783217233E-5</v>
      </c>
    </row>
    <row r="113" spans="2:15" s="140" customFormat="1">
      <c r="B113" s="86" t="s">
        <v>1461</v>
      </c>
      <c r="C113" s="83" t="s">
        <v>1462</v>
      </c>
      <c r="D113" s="96" t="s">
        <v>139</v>
      </c>
      <c r="E113" s="96" t="s">
        <v>371</v>
      </c>
      <c r="F113" s="83" t="s">
        <v>1463</v>
      </c>
      <c r="G113" s="96" t="s">
        <v>170</v>
      </c>
      <c r="H113" s="96" t="s">
        <v>181</v>
      </c>
      <c r="I113" s="93">
        <v>4331999.1699600006</v>
      </c>
      <c r="J113" s="95">
        <v>117.5</v>
      </c>
      <c r="K113" s="93">
        <v>185.656487919</v>
      </c>
      <c r="L113" s="93">
        <v>5275.7555126220004</v>
      </c>
      <c r="M113" s="94">
        <v>1.2377140485600001E-2</v>
      </c>
      <c r="N113" s="94">
        <f t="shared" si="2"/>
        <v>6.4528819289851177E-4</v>
      </c>
      <c r="O113" s="94">
        <f>L113/'סכום נכסי הקרן'!$C$42</f>
        <v>7.5970463444653821E-5</v>
      </c>
    </row>
    <row r="114" spans="2:15" s="140" customFormat="1">
      <c r="B114" s="86" t="s">
        <v>1464</v>
      </c>
      <c r="C114" s="83" t="s">
        <v>1465</v>
      </c>
      <c r="D114" s="96" t="s">
        <v>139</v>
      </c>
      <c r="E114" s="96" t="s">
        <v>371</v>
      </c>
      <c r="F114" s="83" t="s">
        <v>1466</v>
      </c>
      <c r="G114" s="96" t="s">
        <v>1267</v>
      </c>
      <c r="H114" s="96" t="s">
        <v>181</v>
      </c>
      <c r="I114" s="93">
        <v>199830.12717999998</v>
      </c>
      <c r="J114" s="95">
        <v>3035</v>
      </c>
      <c r="K114" s="83"/>
      <c r="L114" s="93">
        <v>6064.8443595979988</v>
      </c>
      <c r="M114" s="94">
        <v>1.8975879309192208E-2</v>
      </c>
      <c r="N114" s="94">
        <f t="shared" si="2"/>
        <v>7.4180322565226616E-4</v>
      </c>
      <c r="O114" s="94">
        <f>L114/'סכום נכסי הקרן'!$C$42</f>
        <v>8.7333280629861253E-5</v>
      </c>
    </row>
    <row r="115" spans="2:15" s="140" customFormat="1">
      <c r="B115" s="86" t="s">
        <v>1467</v>
      </c>
      <c r="C115" s="83" t="s">
        <v>1468</v>
      </c>
      <c r="D115" s="96" t="s">
        <v>139</v>
      </c>
      <c r="E115" s="96" t="s">
        <v>371</v>
      </c>
      <c r="F115" s="83" t="s">
        <v>1469</v>
      </c>
      <c r="G115" s="96" t="s">
        <v>549</v>
      </c>
      <c r="H115" s="96" t="s">
        <v>181</v>
      </c>
      <c r="I115" s="93">
        <v>0.67</v>
      </c>
      <c r="J115" s="95">
        <v>450.2</v>
      </c>
      <c r="K115" s="83"/>
      <c r="L115" s="93">
        <v>3.0200000000000005E-3</v>
      </c>
      <c r="M115" s="94">
        <v>1.1862700747438675E-7</v>
      </c>
      <c r="N115" s="94">
        <f t="shared" si="2"/>
        <v>3.6938223120672735E-10</v>
      </c>
      <c r="O115" s="94">
        <f>L115/'סכום נכסי הקרן'!$C$42</f>
        <v>4.3487761905181544E-11</v>
      </c>
    </row>
    <row r="116" spans="2:15" s="140" customFormat="1">
      <c r="B116" s="86" t="s">
        <v>1470</v>
      </c>
      <c r="C116" s="83" t="s">
        <v>1471</v>
      </c>
      <c r="D116" s="96" t="s">
        <v>139</v>
      </c>
      <c r="E116" s="96" t="s">
        <v>371</v>
      </c>
      <c r="F116" s="83" t="s">
        <v>1472</v>
      </c>
      <c r="G116" s="96" t="s">
        <v>429</v>
      </c>
      <c r="H116" s="96" t="s">
        <v>181</v>
      </c>
      <c r="I116" s="93">
        <v>5233.1356239999996</v>
      </c>
      <c r="J116" s="95">
        <v>42.3</v>
      </c>
      <c r="K116" s="83"/>
      <c r="L116" s="93">
        <v>2.2136157920000001</v>
      </c>
      <c r="M116" s="94">
        <v>7.6333702870484178E-4</v>
      </c>
      <c r="N116" s="94">
        <f t="shared" si="2"/>
        <v>2.7075176830576383E-7</v>
      </c>
      <c r="O116" s="94">
        <f>L116/'סכום נכסי הקרן'!$C$42</f>
        <v>3.1875892884783398E-8</v>
      </c>
    </row>
    <row r="117" spans="2:15" s="140" customFormat="1">
      <c r="B117" s="86" t="s">
        <v>1473</v>
      </c>
      <c r="C117" s="83" t="s">
        <v>1474</v>
      </c>
      <c r="D117" s="96" t="s">
        <v>139</v>
      </c>
      <c r="E117" s="96" t="s">
        <v>371</v>
      </c>
      <c r="F117" s="83" t="s">
        <v>1475</v>
      </c>
      <c r="G117" s="96" t="s">
        <v>549</v>
      </c>
      <c r="H117" s="96" t="s">
        <v>181</v>
      </c>
      <c r="I117" s="93">
        <v>252641.93311500002</v>
      </c>
      <c r="J117" s="95">
        <v>530</v>
      </c>
      <c r="K117" s="83"/>
      <c r="L117" s="93">
        <v>1339.0022455089997</v>
      </c>
      <c r="M117" s="94">
        <v>1.9248362169593202E-2</v>
      </c>
      <c r="N117" s="94">
        <f t="shared" si="2"/>
        <v>1.6377603875395111E-4</v>
      </c>
      <c r="O117" s="94">
        <f>L117/'סכום נכסי הקרן'!$C$42</f>
        <v>1.9281526769271131E-5</v>
      </c>
    </row>
    <row r="118" spans="2:15" s="140" customFormat="1">
      <c r="B118" s="86" t="s">
        <v>1476</v>
      </c>
      <c r="C118" s="83" t="s">
        <v>1477</v>
      </c>
      <c r="D118" s="96" t="s">
        <v>139</v>
      </c>
      <c r="E118" s="96" t="s">
        <v>371</v>
      </c>
      <c r="F118" s="83" t="s">
        <v>1478</v>
      </c>
      <c r="G118" s="96" t="s">
        <v>549</v>
      </c>
      <c r="H118" s="96" t="s">
        <v>181</v>
      </c>
      <c r="I118" s="93">
        <v>554286.62896499992</v>
      </c>
      <c r="J118" s="95">
        <v>1809</v>
      </c>
      <c r="K118" s="83"/>
      <c r="L118" s="93">
        <v>10027.045117997999</v>
      </c>
      <c r="M118" s="94">
        <v>2.1546205479608605E-2</v>
      </c>
      <c r="N118" s="94">
        <f t="shared" si="2"/>
        <v>1.2264279132770273E-3</v>
      </c>
      <c r="O118" s="94">
        <f>L118/'סכום נכסי הקרן'!$C$42</f>
        <v>1.4438865917351321E-4</v>
      </c>
    </row>
    <row r="119" spans="2:15" s="140" customFormat="1">
      <c r="B119" s="86" t="s">
        <v>1479</v>
      </c>
      <c r="C119" s="83" t="s">
        <v>1480</v>
      </c>
      <c r="D119" s="96" t="s">
        <v>139</v>
      </c>
      <c r="E119" s="96" t="s">
        <v>371</v>
      </c>
      <c r="F119" s="83" t="s">
        <v>1481</v>
      </c>
      <c r="G119" s="96" t="s">
        <v>373</v>
      </c>
      <c r="H119" s="96" t="s">
        <v>181</v>
      </c>
      <c r="I119" s="93">
        <v>4258803.5109470002</v>
      </c>
      <c r="J119" s="95">
        <v>197.2</v>
      </c>
      <c r="K119" s="93">
        <v>413.54259678</v>
      </c>
      <c r="L119" s="93">
        <v>8811.9031203689992</v>
      </c>
      <c r="M119" s="94">
        <v>2.953711800323449E-2</v>
      </c>
      <c r="N119" s="94">
        <f t="shared" si="2"/>
        <v>1.0778014688011335E-3</v>
      </c>
      <c r="O119" s="94">
        <f>L119/'סכום נכסי הקרן'!$C$42</f>
        <v>1.2689071020865342E-4</v>
      </c>
    </row>
    <row r="120" spans="2:15" s="140" customFormat="1">
      <c r="B120" s="86" t="s">
        <v>1482</v>
      </c>
      <c r="C120" s="83" t="s">
        <v>1483</v>
      </c>
      <c r="D120" s="96" t="s">
        <v>139</v>
      </c>
      <c r="E120" s="96" t="s">
        <v>371</v>
      </c>
      <c r="F120" s="83" t="s">
        <v>1484</v>
      </c>
      <c r="G120" s="96" t="s">
        <v>464</v>
      </c>
      <c r="H120" s="96" t="s">
        <v>181</v>
      </c>
      <c r="I120" s="93">
        <v>245795.71987699997</v>
      </c>
      <c r="J120" s="95">
        <v>1442</v>
      </c>
      <c r="K120" s="83"/>
      <c r="L120" s="93">
        <v>3544.3742806479995</v>
      </c>
      <c r="M120" s="94">
        <v>2.7789136686493618E-2</v>
      </c>
      <c r="N120" s="94">
        <f t="shared" si="2"/>
        <v>4.3351949669453543E-4</v>
      </c>
      <c r="O120" s="94">
        <f>L120/'סכום נכסי הקרן'!$C$42</f>
        <v>5.1038710205188504E-5</v>
      </c>
    </row>
    <row r="121" spans="2:15" s="140" customFormat="1">
      <c r="B121" s="86" t="s">
        <v>1485</v>
      </c>
      <c r="C121" s="83" t="s">
        <v>1486</v>
      </c>
      <c r="D121" s="96" t="s">
        <v>139</v>
      </c>
      <c r="E121" s="96" t="s">
        <v>371</v>
      </c>
      <c r="F121" s="83" t="s">
        <v>1487</v>
      </c>
      <c r="G121" s="96" t="s">
        <v>204</v>
      </c>
      <c r="H121" s="96" t="s">
        <v>181</v>
      </c>
      <c r="I121" s="93">
        <v>128669.92911400001</v>
      </c>
      <c r="J121" s="95">
        <v>6806</v>
      </c>
      <c r="K121" s="83"/>
      <c r="L121" s="93">
        <v>8757.2753757930004</v>
      </c>
      <c r="M121" s="94">
        <v>1.5600836739038974E-2</v>
      </c>
      <c r="N121" s="94">
        <f t="shared" si="2"/>
        <v>1.0711198402656124E-3</v>
      </c>
      <c r="O121" s="94">
        <f>L121/'סכום נכסי הקרן'!$C$42</f>
        <v>1.2610407499357457E-4</v>
      </c>
    </row>
    <row r="122" spans="2:15" s="140" customFormat="1">
      <c r="B122" s="86" t="s">
        <v>1488</v>
      </c>
      <c r="C122" s="83" t="s">
        <v>1489</v>
      </c>
      <c r="D122" s="96" t="s">
        <v>139</v>
      </c>
      <c r="E122" s="96" t="s">
        <v>371</v>
      </c>
      <c r="F122" s="83" t="s">
        <v>1490</v>
      </c>
      <c r="G122" s="96" t="s">
        <v>549</v>
      </c>
      <c r="H122" s="96" t="s">
        <v>181</v>
      </c>
      <c r="I122" s="93">
        <v>2833252.3253479991</v>
      </c>
      <c r="J122" s="95">
        <v>671.8</v>
      </c>
      <c r="K122" s="83"/>
      <c r="L122" s="93">
        <v>19033.789123065002</v>
      </c>
      <c r="M122" s="94">
        <v>3.3637727361946777E-2</v>
      </c>
      <c r="N122" s="94">
        <f t="shared" si="2"/>
        <v>2.3280607598000287E-3</v>
      </c>
      <c r="O122" s="94">
        <f>L122/'סכום נכסי הקרן'!$C$42</f>
        <v>2.7408506276069039E-4</v>
      </c>
    </row>
    <row r="123" spans="2:15" s="140" customFormat="1">
      <c r="B123" s="86" t="s">
        <v>1491</v>
      </c>
      <c r="C123" s="83" t="s">
        <v>1492</v>
      </c>
      <c r="D123" s="96" t="s">
        <v>139</v>
      </c>
      <c r="E123" s="96" t="s">
        <v>371</v>
      </c>
      <c r="F123" s="83" t="s">
        <v>1493</v>
      </c>
      <c r="G123" s="96" t="s">
        <v>549</v>
      </c>
      <c r="H123" s="96" t="s">
        <v>181</v>
      </c>
      <c r="I123" s="93">
        <v>670896.73121</v>
      </c>
      <c r="J123" s="95">
        <v>1155</v>
      </c>
      <c r="K123" s="83"/>
      <c r="L123" s="93">
        <v>7748.8572454719979</v>
      </c>
      <c r="M123" s="94">
        <v>3.994185399868487E-2</v>
      </c>
      <c r="N123" s="94">
        <f t="shared" si="2"/>
        <v>9.477782048459806E-4</v>
      </c>
      <c r="O123" s="94">
        <f>L123/'סכום נכסי הקרן'!$C$42</f>
        <v>1.1158293341997586E-4</v>
      </c>
    </row>
    <row r="124" spans="2:15" s="140" customFormat="1">
      <c r="B124" s="86" t="s">
        <v>1494</v>
      </c>
      <c r="C124" s="83" t="s">
        <v>1495</v>
      </c>
      <c r="D124" s="96" t="s">
        <v>139</v>
      </c>
      <c r="E124" s="96" t="s">
        <v>371</v>
      </c>
      <c r="F124" s="83" t="s">
        <v>1496</v>
      </c>
      <c r="G124" s="96" t="s">
        <v>1277</v>
      </c>
      <c r="H124" s="96" t="s">
        <v>181</v>
      </c>
      <c r="I124" s="93">
        <v>3467571.9296010002</v>
      </c>
      <c r="J124" s="95">
        <v>11.5</v>
      </c>
      <c r="K124" s="83"/>
      <c r="L124" s="93">
        <v>398.77077361700009</v>
      </c>
      <c r="M124" s="94">
        <v>8.4214567281596653E-3</v>
      </c>
      <c r="N124" s="94">
        <f t="shared" si="2"/>
        <v>4.8774449701549745E-5</v>
      </c>
      <c r="O124" s="94">
        <f>L124/'סכום נכסי הקרן'!$C$42</f>
        <v>5.7422677012586581E-6</v>
      </c>
    </row>
    <row r="125" spans="2:15" s="140" customFormat="1">
      <c r="B125" s="82"/>
      <c r="C125" s="83"/>
      <c r="D125" s="83"/>
      <c r="E125" s="83"/>
      <c r="F125" s="83"/>
      <c r="G125" s="83"/>
      <c r="H125" s="83"/>
      <c r="I125" s="93"/>
      <c r="J125" s="95"/>
      <c r="K125" s="83"/>
      <c r="L125" s="83"/>
      <c r="M125" s="83"/>
      <c r="N125" s="94"/>
      <c r="O125" s="83"/>
    </row>
    <row r="126" spans="2:15" s="140" customFormat="1">
      <c r="B126" s="80" t="s">
        <v>252</v>
      </c>
      <c r="C126" s="81"/>
      <c r="D126" s="81"/>
      <c r="E126" s="81"/>
      <c r="F126" s="81"/>
      <c r="G126" s="81"/>
      <c r="H126" s="81"/>
      <c r="I126" s="90"/>
      <c r="J126" s="92"/>
      <c r="K126" s="90">
        <v>3253.1198809719999</v>
      </c>
      <c r="L126" s="90">
        <v>2219882.5793900122</v>
      </c>
      <c r="M126" s="81"/>
      <c r="N126" s="91">
        <f t="shared" ref="N126:N149" si="3">L126/$L$11</f>
        <v>0.27151827158676411</v>
      </c>
      <c r="O126" s="91">
        <f>L126/'סכום נכסי הקרן'!$C$42</f>
        <v>3.1966134129130165E-2</v>
      </c>
    </row>
    <row r="127" spans="2:15" s="140" customFormat="1">
      <c r="B127" s="101" t="s">
        <v>74</v>
      </c>
      <c r="C127" s="81"/>
      <c r="D127" s="81"/>
      <c r="E127" s="81"/>
      <c r="F127" s="81"/>
      <c r="G127" s="81"/>
      <c r="H127" s="81"/>
      <c r="I127" s="90"/>
      <c r="J127" s="92"/>
      <c r="K127" s="90">
        <v>137.88210152800002</v>
      </c>
      <c r="L127" s="90">
        <f>SUM(L128:L149)</f>
        <v>546616.48949594004</v>
      </c>
      <c r="M127" s="81"/>
      <c r="N127" s="91">
        <f t="shared" si="3"/>
        <v>6.6857754471655276E-2</v>
      </c>
      <c r="O127" s="91">
        <f>L127/'סכום נכסי הקרן'!$C$42</f>
        <v>7.8712343538561609E-3</v>
      </c>
    </row>
    <row r="128" spans="2:15" s="140" customFormat="1">
      <c r="B128" s="86" t="s">
        <v>1497</v>
      </c>
      <c r="C128" s="83" t="s">
        <v>1498</v>
      </c>
      <c r="D128" s="96" t="s">
        <v>1499</v>
      </c>
      <c r="E128" s="96" t="s">
        <v>956</v>
      </c>
      <c r="F128" s="83" t="s">
        <v>1280</v>
      </c>
      <c r="G128" s="96" t="s">
        <v>209</v>
      </c>
      <c r="H128" s="96" t="s">
        <v>180</v>
      </c>
      <c r="I128" s="93">
        <v>689659.40017400007</v>
      </c>
      <c r="J128" s="95">
        <v>794</v>
      </c>
      <c r="K128" s="83"/>
      <c r="L128" s="93">
        <v>19888.452955697001</v>
      </c>
      <c r="M128" s="94">
        <v>2.0346179189911242E-2</v>
      </c>
      <c r="N128" s="94">
        <f t="shared" si="3"/>
        <v>2.4325964000084066E-3</v>
      </c>
      <c r="O128" s="94">
        <f>L128/'סכום נכסי הקרן'!$C$42</f>
        <v>2.8639215456945538E-4</v>
      </c>
    </row>
    <row r="129" spans="2:15" s="140" customFormat="1">
      <c r="B129" s="86" t="s">
        <v>1500</v>
      </c>
      <c r="C129" s="83" t="s">
        <v>1501</v>
      </c>
      <c r="D129" s="96" t="s">
        <v>1499</v>
      </c>
      <c r="E129" s="96" t="s">
        <v>956</v>
      </c>
      <c r="F129" s="83" t="s">
        <v>1502</v>
      </c>
      <c r="G129" s="96" t="s">
        <v>986</v>
      </c>
      <c r="H129" s="96" t="s">
        <v>180</v>
      </c>
      <c r="I129" s="93">
        <v>97407.717979000008</v>
      </c>
      <c r="J129" s="95">
        <v>12649</v>
      </c>
      <c r="K129" s="83"/>
      <c r="L129" s="93">
        <v>44750.243363053989</v>
      </c>
      <c r="M129" s="94">
        <v>6.235543629746523E-4</v>
      </c>
      <c r="N129" s="94">
        <f t="shared" si="3"/>
        <v>5.4734916359234836E-3</v>
      </c>
      <c r="O129" s="94">
        <f>L129/'סכום נכסי הקרן'!$C$42</f>
        <v>6.4439997634815308E-4</v>
      </c>
    </row>
    <row r="130" spans="2:15" s="140" customFormat="1">
      <c r="B130" s="86" t="s">
        <v>1503</v>
      </c>
      <c r="C130" s="83" t="s">
        <v>1504</v>
      </c>
      <c r="D130" s="96" t="s">
        <v>1499</v>
      </c>
      <c r="E130" s="96" t="s">
        <v>956</v>
      </c>
      <c r="F130" s="83" t="s">
        <v>1505</v>
      </c>
      <c r="G130" s="96" t="s">
        <v>986</v>
      </c>
      <c r="H130" s="96" t="s">
        <v>180</v>
      </c>
      <c r="I130" s="93">
        <v>36443.330319999979</v>
      </c>
      <c r="J130" s="95">
        <v>11905</v>
      </c>
      <c r="K130" s="83"/>
      <c r="L130" s="93">
        <v>15757.717018651003</v>
      </c>
      <c r="M130" s="94">
        <v>9.7981602973421455E-4</v>
      </c>
      <c r="N130" s="94">
        <f t="shared" si="3"/>
        <v>1.9273578381038166E-3</v>
      </c>
      <c r="O130" s="94">
        <f>L130/'סכום נכסי הקרן'!$C$42</f>
        <v>2.2690988274050395E-4</v>
      </c>
    </row>
    <row r="131" spans="2:15" s="140" customFormat="1">
      <c r="B131" s="86" t="s">
        <v>1506</v>
      </c>
      <c r="C131" s="83" t="s">
        <v>1507</v>
      </c>
      <c r="D131" s="96" t="s">
        <v>1508</v>
      </c>
      <c r="E131" s="96" t="s">
        <v>956</v>
      </c>
      <c r="F131" s="83" t="s">
        <v>1509</v>
      </c>
      <c r="G131" s="96" t="s">
        <v>958</v>
      </c>
      <c r="H131" s="96" t="s">
        <v>180</v>
      </c>
      <c r="I131" s="93">
        <v>1000</v>
      </c>
      <c r="J131" s="95">
        <v>795</v>
      </c>
      <c r="K131" s="83"/>
      <c r="L131" s="93">
        <v>28.874400000000001</v>
      </c>
      <c r="M131" s="94">
        <v>9.3640902496035713E-5</v>
      </c>
      <c r="N131" s="94">
        <f t="shared" si="3"/>
        <v>3.5316855287269953E-6</v>
      </c>
      <c r="O131" s="94">
        <f>L131/'סכום נכסי הקרן'!$C$42</f>
        <v>4.1578908356124964E-7</v>
      </c>
    </row>
    <row r="132" spans="2:15" s="140" customFormat="1">
      <c r="B132" s="86" t="s">
        <v>1510</v>
      </c>
      <c r="C132" s="83" t="s">
        <v>1511</v>
      </c>
      <c r="D132" s="96" t="s">
        <v>142</v>
      </c>
      <c r="E132" s="96" t="s">
        <v>956</v>
      </c>
      <c r="F132" s="83" t="s">
        <v>1512</v>
      </c>
      <c r="G132" s="96" t="s">
        <v>958</v>
      </c>
      <c r="H132" s="96" t="s">
        <v>183</v>
      </c>
      <c r="I132" s="93">
        <v>718600.87950000027</v>
      </c>
      <c r="J132" s="95">
        <v>764.5</v>
      </c>
      <c r="K132" s="83"/>
      <c r="L132" s="93">
        <v>25999.502243149997</v>
      </c>
      <c r="M132" s="94">
        <v>4.6867240830752869E-3</v>
      </c>
      <c r="N132" s="94">
        <f t="shared" si="3"/>
        <v>3.1800510426619392E-3</v>
      </c>
      <c r="O132" s="94">
        <f>L132/'סכום נכסי הקרן'!$C$42</f>
        <v>3.7439078251766237E-4</v>
      </c>
    </row>
    <row r="133" spans="2:15" s="140" customFormat="1">
      <c r="B133" s="86" t="s">
        <v>1513</v>
      </c>
      <c r="C133" s="83" t="s">
        <v>1514</v>
      </c>
      <c r="D133" s="96" t="s">
        <v>1499</v>
      </c>
      <c r="E133" s="96" t="s">
        <v>956</v>
      </c>
      <c r="F133" s="83" t="s">
        <v>1515</v>
      </c>
      <c r="G133" s="96" t="s">
        <v>1352</v>
      </c>
      <c r="H133" s="96" t="s">
        <v>180</v>
      </c>
      <c r="I133" s="93">
        <v>198194.571047</v>
      </c>
      <c r="J133" s="95">
        <v>733</v>
      </c>
      <c r="K133" s="83"/>
      <c r="L133" s="93">
        <v>5276.4468579969998</v>
      </c>
      <c r="M133" s="94">
        <v>5.9637902871387911E-3</v>
      </c>
      <c r="N133" s="94">
        <f t="shared" si="3"/>
        <v>6.4537275273200581E-4</v>
      </c>
      <c r="O133" s="94">
        <f>L133/'סכום נכסי הקרן'!$C$42</f>
        <v>7.5980418763548592E-5</v>
      </c>
    </row>
    <row r="134" spans="2:15" s="140" customFormat="1">
      <c r="B134" s="86" t="s">
        <v>1516</v>
      </c>
      <c r="C134" s="83" t="s">
        <v>1517</v>
      </c>
      <c r="D134" s="96" t="s">
        <v>1508</v>
      </c>
      <c r="E134" s="96" t="s">
        <v>956</v>
      </c>
      <c r="F134" s="83">
        <v>29389</v>
      </c>
      <c r="G134" s="96" t="s">
        <v>1074</v>
      </c>
      <c r="H134" s="96" t="s">
        <v>180</v>
      </c>
      <c r="I134" s="93">
        <v>18136.117435</v>
      </c>
      <c r="J134" s="95">
        <v>12879</v>
      </c>
      <c r="K134" s="93">
        <v>32.661765050999989</v>
      </c>
      <c r="L134" s="93">
        <v>8516.1078151449983</v>
      </c>
      <c r="M134" s="94">
        <v>1.7007696406369979E-4</v>
      </c>
      <c r="N134" s="94">
        <f t="shared" si="3"/>
        <v>1.0416221542898366E-3</v>
      </c>
      <c r="O134" s="94">
        <f>L134/'סכום נכסי הקרן'!$C$42</f>
        <v>1.2263128113373557E-4</v>
      </c>
    </row>
    <row r="135" spans="2:15" s="140" customFormat="1">
      <c r="B135" s="86" t="s">
        <v>1518</v>
      </c>
      <c r="C135" s="83" t="s">
        <v>1519</v>
      </c>
      <c r="D135" s="96" t="s">
        <v>1499</v>
      </c>
      <c r="E135" s="96" t="s">
        <v>956</v>
      </c>
      <c r="F135" s="83" t="s">
        <v>1520</v>
      </c>
      <c r="G135" s="96" t="s">
        <v>425</v>
      </c>
      <c r="H135" s="96" t="s">
        <v>180</v>
      </c>
      <c r="I135" s="93">
        <v>125958.07311499998</v>
      </c>
      <c r="J135" s="95">
        <v>3415</v>
      </c>
      <c r="K135" s="93">
        <v>105.22033647700005</v>
      </c>
      <c r="L135" s="93">
        <v>15728.152827176998</v>
      </c>
      <c r="M135" s="94">
        <v>5.9019959938816213E-3</v>
      </c>
      <c r="N135" s="94">
        <f t="shared" si="3"/>
        <v>1.9237417828023295E-3</v>
      </c>
      <c r="O135" s="94">
        <f>L135/'סכום נכסי הקרן'!$C$42</f>
        <v>2.2648416071409974E-4</v>
      </c>
    </row>
    <row r="136" spans="2:15" s="140" customFormat="1">
      <c r="B136" s="86" t="s">
        <v>1521</v>
      </c>
      <c r="C136" s="83" t="s">
        <v>1522</v>
      </c>
      <c r="D136" s="96" t="s">
        <v>1499</v>
      </c>
      <c r="E136" s="96" t="s">
        <v>956</v>
      </c>
      <c r="F136" s="83" t="s">
        <v>1351</v>
      </c>
      <c r="G136" s="96" t="s">
        <v>1352</v>
      </c>
      <c r="H136" s="96" t="s">
        <v>180</v>
      </c>
      <c r="I136" s="93">
        <v>157980.63925799998</v>
      </c>
      <c r="J136" s="95">
        <v>573</v>
      </c>
      <c r="K136" s="83"/>
      <c r="L136" s="93">
        <v>3287.7919577820003</v>
      </c>
      <c r="M136" s="94">
        <v>3.9232764221651846E-3</v>
      </c>
      <c r="N136" s="94">
        <f t="shared" si="3"/>
        <v>4.0213640036723485E-4</v>
      </c>
      <c r="O136" s="94">
        <f>L136/'סכום נכסי הקרן'!$C$42</f>
        <v>4.73439449847001E-5</v>
      </c>
    </row>
    <row r="137" spans="2:15" s="140" customFormat="1">
      <c r="B137" s="86" t="s">
        <v>1523</v>
      </c>
      <c r="C137" s="83" t="s">
        <v>1524</v>
      </c>
      <c r="D137" s="96" t="s">
        <v>1499</v>
      </c>
      <c r="E137" s="96" t="s">
        <v>956</v>
      </c>
      <c r="F137" s="83" t="s">
        <v>1525</v>
      </c>
      <c r="G137" s="96" t="s">
        <v>30</v>
      </c>
      <c r="H137" s="96" t="s">
        <v>180</v>
      </c>
      <c r="I137" s="93">
        <v>257188.28134899994</v>
      </c>
      <c r="J137" s="95">
        <v>2380</v>
      </c>
      <c r="K137" s="83"/>
      <c r="L137" s="93">
        <v>22231.766541187997</v>
      </c>
      <c r="M137" s="94">
        <v>7.3110309821896634E-3</v>
      </c>
      <c r="N137" s="94">
        <f t="shared" si="3"/>
        <v>2.7192117644540027E-3</v>
      </c>
      <c r="O137" s="94">
        <f>L137/'סכום נכסי הקרן'!$C$42</f>
        <v>3.2013568545522018E-4</v>
      </c>
    </row>
    <row r="138" spans="2:15" s="140" customFormat="1">
      <c r="B138" s="86" t="s">
        <v>1526</v>
      </c>
      <c r="C138" s="83" t="s">
        <v>1527</v>
      </c>
      <c r="D138" s="96" t="s">
        <v>1499</v>
      </c>
      <c r="E138" s="96" t="s">
        <v>956</v>
      </c>
      <c r="F138" s="83" t="s">
        <v>1528</v>
      </c>
      <c r="G138" s="96" t="s">
        <v>1024</v>
      </c>
      <c r="H138" s="96" t="s">
        <v>180</v>
      </c>
      <c r="I138" s="93">
        <v>653280.74393600028</v>
      </c>
      <c r="J138" s="95">
        <v>500</v>
      </c>
      <c r="K138" s="83"/>
      <c r="L138" s="93">
        <v>11863.578309864004</v>
      </c>
      <c r="M138" s="94">
        <v>2.4036374178308364E-2</v>
      </c>
      <c r="N138" s="94">
        <f t="shared" si="3"/>
        <v>1.4510579556931457E-3</v>
      </c>
      <c r="O138" s="94">
        <f>L138/'סכום נכסי הקרן'!$C$42</f>
        <v>1.7083459234531185E-4</v>
      </c>
    </row>
    <row r="139" spans="2:15" s="140" customFormat="1">
      <c r="B139" s="86" t="s">
        <v>1529</v>
      </c>
      <c r="C139" s="83" t="s">
        <v>1530</v>
      </c>
      <c r="D139" s="96" t="s">
        <v>1499</v>
      </c>
      <c r="E139" s="96" t="s">
        <v>956</v>
      </c>
      <c r="F139" s="83" t="s">
        <v>1249</v>
      </c>
      <c r="G139" s="96" t="s">
        <v>209</v>
      </c>
      <c r="H139" s="96" t="s">
        <v>180</v>
      </c>
      <c r="I139" s="93">
        <v>393851.45441699994</v>
      </c>
      <c r="J139" s="95">
        <v>12251</v>
      </c>
      <c r="K139" s="83"/>
      <c r="L139" s="93">
        <v>175246.693784409</v>
      </c>
      <c r="M139" s="94">
        <v>6.3496292105435269E-3</v>
      </c>
      <c r="N139" s="94">
        <f t="shared" si="3"/>
        <v>2.143477309989639E-2</v>
      </c>
      <c r="O139" s="94">
        <f>L139/'סכום נכסי הקרן'!$C$42</f>
        <v>2.5235385741611376E-3</v>
      </c>
    </row>
    <row r="140" spans="2:15" s="140" customFormat="1">
      <c r="B140" s="86" t="s">
        <v>1531</v>
      </c>
      <c r="C140" s="83" t="s">
        <v>1532</v>
      </c>
      <c r="D140" s="96" t="s">
        <v>1499</v>
      </c>
      <c r="E140" s="96" t="s">
        <v>956</v>
      </c>
      <c r="F140" s="83" t="s">
        <v>1329</v>
      </c>
      <c r="G140" s="96" t="s">
        <v>1234</v>
      </c>
      <c r="H140" s="96" t="s">
        <v>180</v>
      </c>
      <c r="I140" s="93">
        <v>291999.018904</v>
      </c>
      <c r="J140" s="95">
        <v>2518</v>
      </c>
      <c r="K140" s="83"/>
      <c r="L140" s="93">
        <v>26704.408194762003</v>
      </c>
      <c r="M140" s="94">
        <v>1.045935225601285E-2</v>
      </c>
      <c r="N140" s="94">
        <f t="shared" si="3"/>
        <v>3.2662694973630466E-3</v>
      </c>
      <c r="O140" s="94">
        <f>L140/'סכום נכסי הקרן'!$C$42</f>
        <v>3.8454137264655258E-4</v>
      </c>
    </row>
    <row r="141" spans="2:15" s="140" customFormat="1">
      <c r="B141" s="86" t="s">
        <v>1535</v>
      </c>
      <c r="C141" s="83" t="s">
        <v>1536</v>
      </c>
      <c r="D141" s="96" t="s">
        <v>1499</v>
      </c>
      <c r="E141" s="96" t="s">
        <v>956</v>
      </c>
      <c r="F141" s="83" t="s">
        <v>899</v>
      </c>
      <c r="G141" s="96" t="s">
        <v>464</v>
      </c>
      <c r="H141" s="96" t="s">
        <v>180</v>
      </c>
      <c r="I141" s="93">
        <v>25307.412021999993</v>
      </c>
      <c r="J141" s="95">
        <v>374</v>
      </c>
      <c r="K141" s="83"/>
      <c r="L141" s="93">
        <v>343.76778592599999</v>
      </c>
      <c r="M141" s="94">
        <v>1.5497264708420403E-4</v>
      </c>
      <c r="N141" s="94">
        <f t="shared" si="3"/>
        <v>4.2046924431239223E-5</v>
      </c>
      <c r="O141" s="94">
        <f>L141/'סכום נכסי הקרן'!$C$42</f>
        <v>4.950229014907717E-6</v>
      </c>
    </row>
    <row r="142" spans="2:15" s="140" customFormat="1">
      <c r="B142" s="86" t="s">
        <v>1539</v>
      </c>
      <c r="C142" s="83" t="s">
        <v>1540</v>
      </c>
      <c r="D142" s="96" t="s">
        <v>142</v>
      </c>
      <c r="E142" s="96" t="s">
        <v>956</v>
      </c>
      <c r="F142" s="83" t="s">
        <v>1472</v>
      </c>
      <c r="G142" s="96" t="s">
        <v>429</v>
      </c>
      <c r="H142" s="96" t="s">
        <v>183</v>
      </c>
      <c r="I142" s="93">
        <v>6418.474618000002</v>
      </c>
      <c r="J142" s="95">
        <v>35</v>
      </c>
      <c r="K142" s="83"/>
      <c r="L142" s="93">
        <v>10.631624731</v>
      </c>
      <c r="M142" s="94">
        <v>9.3623779235757997E-4</v>
      </c>
      <c r="N142" s="94">
        <f t="shared" si="3"/>
        <v>1.3003752531421861E-6</v>
      </c>
      <c r="O142" s="94">
        <f>L142/'סכום נכסי הקרן'!$C$42</f>
        <v>1.5309455793608204E-7</v>
      </c>
    </row>
    <row r="143" spans="2:15" s="140" customFormat="1">
      <c r="B143" s="86" t="s">
        <v>1541</v>
      </c>
      <c r="C143" s="83" t="s">
        <v>1542</v>
      </c>
      <c r="D143" s="96" t="s">
        <v>1499</v>
      </c>
      <c r="E143" s="96" t="s">
        <v>956</v>
      </c>
      <c r="F143" s="83" t="s">
        <v>1358</v>
      </c>
      <c r="G143" s="96" t="s">
        <v>1352</v>
      </c>
      <c r="H143" s="96" t="s">
        <v>180</v>
      </c>
      <c r="I143" s="93">
        <v>133425.02063099999</v>
      </c>
      <c r="J143" s="95">
        <v>831</v>
      </c>
      <c r="K143" s="83"/>
      <c r="L143" s="93">
        <v>4027.0232970740003</v>
      </c>
      <c r="M143" s="94">
        <v>4.7032491076518124E-3</v>
      </c>
      <c r="N143" s="94">
        <f t="shared" si="3"/>
        <v>4.9255326178631307E-4</v>
      </c>
      <c r="O143" s="94">
        <f>L143/'סכום נכסי הקרן'!$C$42</f>
        <v>5.7988817989991146E-5</v>
      </c>
    </row>
    <row r="144" spans="2:15" s="140" customFormat="1">
      <c r="B144" s="86" t="s">
        <v>1545</v>
      </c>
      <c r="C144" s="83" t="s">
        <v>1546</v>
      </c>
      <c r="D144" s="96" t="s">
        <v>1499</v>
      </c>
      <c r="E144" s="96" t="s">
        <v>956</v>
      </c>
      <c r="F144" s="83" t="s">
        <v>1547</v>
      </c>
      <c r="G144" s="96" t="s">
        <v>1085</v>
      </c>
      <c r="H144" s="96" t="s">
        <v>180</v>
      </c>
      <c r="I144" s="93">
        <v>185666.27799900004</v>
      </c>
      <c r="J144" s="95">
        <v>3768</v>
      </c>
      <c r="K144" s="83"/>
      <c r="L144" s="93">
        <v>25409.128247945013</v>
      </c>
      <c r="M144" s="94">
        <v>3.929010475984181E-3</v>
      </c>
      <c r="N144" s="94">
        <f t="shared" si="3"/>
        <v>3.1078412202794072E-3</v>
      </c>
      <c r="O144" s="94">
        <f>L144/'סכום נכסי הקרן'!$C$42</f>
        <v>3.6588944353140902E-4</v>
      </c>
    </row>
    <row r="145" spans="2:15" s="140" customFormat="1">
      <c r="B145" s="86" t="s">
        <v>1548</v>
      </c>
      <c r="C145" s="83" t="s">
        <v>1549</v>
      </c>
      <c r="D145" s="96" t="s">
        <v>1499</v>
      </c>
      <c r="E145" s="96" t="s">
        <v>956</v>
      </c>
      <c r="F145" s="83" t="s">
        <v>968</v>
      </c>
      <c r="G145" s="96" t="s">
        <v>549</v>
      </c>
      <c r="H145" s="96" t="s">
        <v>180</v>
      </c>
      <c r="I145" s="93">
        <v>1133609.9969540003</v>
      </c>
      <c r="J145" s="95">
        <v>1568</v>
      </c>
      <c r="K145" s="83"/>
      <c r="L145" s="93">
        <v>64558.817260928998</v>
      </c>
      <c r="M145" s="94">
        <v>1.0405927760424715E-3</v>
      </c>
      <c r="N145" s="94">
        <f t="shared" si="3"/>
        <v>7.8963178688441493E-3</v>
      </c>
      <c r="O145" s="94">
        <f>L145/'סכום נכסי הקרן'!$C$42</f>
        <v>9.2964187878258428E-4</v>
      </c>
    </row>
    <row r="146" spans="2:15" s="140" customFormat="1">
      <c r="B146" s="86" t="s">
        <v>1550</v>
      </c>
      <c r="C146" s="83" t="s">
        <v>1551</v>
      </c>
      <c r="D146" s="96" t="s">
        <v>1499</v>
      </c>
      <c r="E146" s="96" t="s">
        <v>956</v>
      </c>
      <c r="F146" s="83" t="s">
        <v>1233</v>
      </c>
      <c r="G146" s="96" t="s">
        <v>1234</v>
      </c>
      <c r="H146" s="96" t="s">
        <v>180</v>
      </c>
      <c r="I146" s="93">
        <v>331268.16163100005</v>
      </c>
      <c r="J146" s="95">
        <v>1656</v>
      </c>
      <c r="K146" s="83"/>
      <c r="L146" s="93">
        <v>19924.428346806999</v>
      </c>
      <c r="M146" s="94">
        <v>3.1286402012068613E-3</v>
      </c>
      <c r="N146" s="94">
        <f t="shared" si="3"/>
        <v>2.436996621941104E-3</v>
      </c>
      <c r="O146" s="94">
        <f>L146/'סכום נכסי הקרן'!$C$42</f>
        <v>2.8691019736516309E-4</v>
      </c>
    </row>
    <row r="147" spans="2:15" s="140" customFormat="1">
      <c r="B147" s="86" t="s">
        <v>1552</v>
      </c>
      <c r="C147" s="83" t="s">
        <v>1553</v>
      </c>
      <c r="D147" s="96" t="s">
        <v>1499</v>
      </c>
      <c r="E147" s="96" t="s">
        <v>956</v>
      </c>
      <c r="F147" s="83" t="s">
        <v>1554</v>
      </c>
      <c r="G147" s="96" t="s">
        <v>1019</v>
      </c>
      <c r="H147" s="96" t="s">
        <v>180</v>
      </c>
      <c r="I147" s="93">
        <v>120896.72758499999</v>
      </c>
      <c r="J147" s="95">
        <v>3694</v>
      </c>
      <c r="K147" s="83"/>
      <c r="L147" s="93">
        <v>16220.24002626</v>
      </c>
      <c r="M147" s="94">
        <v>5.9041859753180756E-3</v>
      </c>
      <c r="N147" s="94">
        <f t="shared" si="3"/>
        <v>1.9839299508637694E-3</v>
      </c>
      <c r="O147" s="94">
        <f>L147/'סכום נכסי הקרן'!$C$42</f>
        <v>2.3357017758506306E-4</v>
      </c>
    </row>
    <row r="148" spans="2:15" s="140" customFormat="1">
      <c r="B148" s="86" t="s">
        <v>1555</v>
      </c>
      <c r="C148" s="83" t="s">
        <v>1556</v>
      </c>
      <c r="D148" s="96" t="s">
        <v>1499</v>
      </c>
      <c r="E148" s="96" t="s">
        <v>956</v>
      </c>
      <c r="F148" s="83" t="s">
        <v>1557</v>
      </c>
      <c r="G148" s="96" t="s">
        <v>986</v>
      </c>
      <c r="H148" s="96" t="s">
        <v>180</v>
      </c>
      <c r="I148" s="93">
        <v>44486.869494000013</v>
      </c>
      <c r="J148" s="95">
        <v>5986</v>
      </c>
      <c r="K148" s="83"/>
      <c r="L148" s="93">
        <v>9671.9579173319999</v>
      </c>
      <c r="M148" s="94">
        <v>6.8092967774438203E-4</v>
      </c>
      <c r="N148" s="94">
        <f t="shared" si="3"/>
        <v>1.182996488623068E-3</v>
      </c>
      <c r="O148" s="94">
        <f>L148/'סכום נכסי הקרן'!$C$42</f>
        <v>1.3927543147876473E-4</v>
      </c>
    </row>
    <row r="149" spans="2:15" s="140" customFormat="1">
      <c r="B149" s="86" t="s">
        <v>1558</v>
      </c>
      <c r="C149" s="83" t="s">
        <v>1559</v>
      </c>
      <c r="D149" s="96" t="s">
        <v>1499</v>
      </c>
      <c r="E149" s="96" t="s">
        <v>956</v>
      </c>
      <c r="F149" s="83" t="s">
        <v>1560</v>
      </c>
      <c r="G149" s="96" t="s">
        <v>986</v>
      </c>
      <c r="H149" s="96" t="s">
        <v>180</v>
      </c>
      <c r="I149" s="93">
        <v>71027.537500999999</v>
      </c>
      <c r="J149" s="95">
        <v>12083</v>
      </c>
      <c r="K149" s="83"/>
      <c r="L149" s="93">
        <v>31170.758720060003</v>
      </c>
      <c r="M149" s="94">
        <v>1.469041184631373E-3</v>
      </c>
      <c r="N149" s="94">
        <f t="shared" si="3"/>
        <v>3.8125577498087132E-3</v>
      </c>
      <c r="O149" s="94">
        <f>L149/'סכום נכסי הקרן'!$C$42</f>
        <v>4.4885646808669888E-4</v>
      </c>
    </row>
    <row r="150" spans="2:15" s="140" customFormat="1">
      <c r="B150" s="82"/>
      <c r="C150" s="83"/>
      <c r="D150" s="83"/>
      <c r="E150" s="83"/>
      <c r="F150" s="83"/>
      <c r="G150" s="83"/>
      <c r="H150" s="83"/>
      <c r="I150" s="93"/>
      <c r="J150" s="95"/>
      <c r="K150" s="83"/>
      <c r="L150" s="83"/>
      <c r="M150" s="83"/>
      <c r="N150" s="94"/>
      <c r="O150" s="83"/>
    </row>
    <row r="151" spans="2:15" s="140" customFormat="1">
      <c r="B151" s="101" t="s">
        <v>73</v>
      </c>
      <c r="C151" s="81"/>
      <c r="D151" s="81"/>
      <c r="E151" s="81"/>
      <c r="F151" s="81"/>
      <c r="G151" s="81"/>
      <c r="H151" s="81"/>
      <c r="I151" s="90"/>
      <c r="J151" s="92"/>
      <c r="K151" s="90">
        <v>3115.2377794440004</v>
      </c>
      <c r="L151" s="90">
        <f>SUM(L152:L216)</f>
        <v>1673266.0898940724</v>
      </c>
      <c r="M151" s="81"/>
      <c r="N151" s="91">
        <f t="shared" ref="N151:N214" si="4">L151/$L$11</f>
        <v>0.20466051711510885</v>
      </c>
      <c r="O151" s="91">
        <f>L151/'סכום נכסי הקרן'!$C$42</f>
        <v>2.4094899775274008E-2</v>
      </c>
    </row>
    <row r="152" spans="2:15" s="140" customFormat="1">
      <c r="B152" s="86" t="s">
        <v>1561</v>
      </c>
      <c r="C152" s="83" t="s">
        <v>1562</v>
      </c>
      <c r="D152" s="96" t="s">
        <v>30</v>
      </c>
      <c r="E152" s="96" t="s">
        <v>956</v>
      </c>
      <c r="F152" s="83"/>
      <c r="G152" s="96" t="s">
        <v>1131</v>
      </c>
      <c r="H152" s="96" t="s">
        <v>182</v>
      </c>
      <c r="I152" s="93">
        <v>50327</v>
      </c>
      <c r="J152" s="95">
        <v>21690</v>
      </c>
      <c r="K152" s="83"/>
      <c r="L152" s="93">
        <v>44517.330610000005</v>
      </c>
      <c r="M152" s="94">
        <v>2.5111245256408582E-4</v>
      </c>
      <c r="N152" s="94">
        <f t="shared" si="4"/>
        <v>5.4450036119501125E-3</v>
      </c>
      <c r="O152" s="94">
        <f>L152/'סכום נכסי הקרן'!$C$42</f>
        <v>6.4104605106686432E-4</v>
      </c>
    </row>
    <row r="153" spans="2:15" s="140" customFormat="1">
      <c r="B153" s="86" t="s">
        <v>1563</v>
      </c>
      <c r="C153" s="83" t="s">
        <v>1564</v>
      </c>
      <c r="D153" s="96" t="s">
        <v>30</v>
      </c>
      <c r="E153" s="96" t="s">
        <v>956</v>
      </c>
      <c r="F153" s="83"/>
      <c r="G153" s="96" t="s">
        <v>1565</v>
      </c>
      <c r="H153" s="96" t="s">
        <v>182</v>
      </c>
      <c r="I153" s="93">
        <v>112197</v>
      </c>
      <c r="J153" s="95">
        <v>11790</v>
      </c>
      <c r="K153" s="83"/>
      <c r="L153" s="93">
        <v>53946.53688</v>
      </c>
      <c r="M153" s="94">
        <v>1.4451525204196334E-4</v>
      </c>
      <c r="N153" s="94">
        <f t="shared" si="4"/>
        <v>6.5983086617915233E-3</v>
      </c>
      <c r="O153" s="94">
        <f>L153/'סכום נכסי הקרן'!$C$42</f>
        <v>7.7682587796242875E-4</v>
      </c>
    </row>
    <row r="154" spans="2:15" s="140" customFormat="1">
      <c r="B154" s="86" t="s">
        <v>1566</v>
      </c>
      <c r="C154" s="83" t="s">
        <v>1567</v>
      </c>
      <c r="D154" s="96" t="s">
        <v>1508</v>
      </c>
      <c r="E154" s="96" t="s">
        <v>956</v>
      </c>
      <c r="F154" s="83"/>
      <c r="G154" s="96" t="s">
        <v>1060</v>
      </c>
      <c r="H154" s="96" t="s">
        <v>180</v>
      </c>
      <c r="I154" s="93">
        <v>17714</v>
      </c>
      <c r="J154" s="95">
        <v>14256</v>
      </c>
      <c r="K154" s="93">
        <v>62.407129999999995</v>
      </c>
      <c r="L154" s="93">
        <v>9234.3252300000004</v>
      </c>
      <c r="M154" s="94">
        <v>1.5713872052604445E-4</v>
      </c>
      <c r="N154" s="94">
        <f t="shared" si="4"/>
        <v>1.1294687606443626E-3</v>
      </c>
      <c r="O154" s="94">
        <f>L154/'סכום נכסי הקרן'!$C$42</f>
        <v>1.3297355528385786E-4</v>
      </c>
    </row>
    <row r="155" spans="2:15" s="140" customFormat="1">
      <c r="B155" s="86" t="s">
        <v>1568</v>
      </c>
      <c r="C155" s="83" t="s">
        <v>1569</v>
      </c>
      <c r="D155" s="96" t="s">
        <v>1508</v>
      </c>
      <c r="E155" s="96" t="s">
        <v>956</v>
      </c>
      <c r="F155" s="83"/>
      <c r="G155" s="96" t="s">
        <v>974</v>
      </c>
      <c r="H155" s="96" t="s">
        <v>180</v>
      </c>
      <c r="I155" s="93">
        <v>34830</v>
      </c>
      <c r="J155" s="95">
        <v>18245</v>
      </c>
      <c r="K155" s="83"/>
      <c r="L155" s="93">
        <v>23080.392070000005</v>
      </c>
      <c r="M155" s="94">
        <v>1.3471168675852798E-5</v>
      </c>
      <c r="N155" s="94">
        <f t="shared" si="4"/>
        <v>2.8230088476631312E-3</v>
      </c>
      <c r="O155" s="94">
        <f>L155/'סכום נכסי הקרן'!$C$42</f>
        <v>3.3235582616503319E-4</v>
      </c>
    </row>
    <row r="156" spans="2:15" s="140" customFormat="1">
      <c r="B156" s="86" t="s">
        <v>1570</v>
      </c>
      <c r="C156" s="83" t="s">
        <v>1571</v>
      </c>
      <c r="D156" s="96" t="s">
        <v>1499</v>
      </c>
      <c r="E156" s="96" t="s">
        <v>956</v>
      </c>
      <c r="F156" s="83"/>
      <c r="G156" s="96" t="s">
        <v>986</v>
      </c>
      <c r="H156" s="96" t="s">
        <v>180</v>
      </c>
      <c r="I156" s="93">
        <v>19781</v>
      </c>
      <c r="J156" s="95">
        <v>117331</v>
      </c>
      <c r="K156" s="83"/>
      <c r="L156" s="93">
        <v>84295.97825</v>
      </c>
      <c r="M156" s="94">
        <v>5.6631806408213697E-5</v>
      </c>
      <c r="N156" s="94">
        <f t="shared" si="4"/>
        <v>1.031040944627111E-2</v>
      </c>
      <c r="O156" s="94">
        <f>L156/'סכום נכסי הקרן'!$C$42</f>
        <v>1.2138554409603845E-3</v>
      </c>
    </row>
    <row r="157" spans="2:15" s="140" customFormat="1">
      <c r="B157" s="86" t="s">
        <v>1572</v>
      </c>
      <c r="C157" s="83" t="s">
        <v>1573</v>
      </c>
      <c r="D157" s="96" t="s">
        <v>1499</v>
      </c>
      <c r="E157" s="96" t="s">
        <v>956</v>
      </c>
      <c r="F157" s="83"/>
      <c r="G157" s="96" t="s">
        <v>974</v>
      </c>
      <c r="H157" s="96" t="s">
        <v>180</v>
      </c>
      <c r="I157" s="93">
        <v>6897</v>
      </c>
      <c r="J157" s="95">
        <v>178075</v>
      </c>
      <c r="K157" s="83"/>
      <c r="L157" s="93">
        <v>44607.616540000003</v>
      </c>
      <c r="M157" s="94">
        <v>1.4041041167327009E-5</v>
      </c>
      <c r="N157" s="94">
        <f t="shared" si="4"/>
        <v>5.4560466643573885E-3</v>
      </c>
      <c r="O157" s="94">
        <f>L157/'סכום נכסי הקרן'!$C$42</f>
        <v>6.4234616134078082E-4</v>
      </c>
    </row>
    <row r="158" spans="2:15" s="140" customFormat="1">
      <c r="B158" s="86" t="s">
        <v>1574</v>
      </c>
      <c r="C158" s="83" t="s">
        <v>1575</v>
      </c>
      <c r="D158" s="96" t="s">
        <v>1499</v>
      </c>
      <c r="E158" s="96" t="s">
        <v>956</v>
      </c>
      <c r="F158" s="83"/>
      <c r="G158" s="96" t="s">
        <v>1033</v>
      </c>
      <c r="H158" s="96" t="s">
        <v>180</v>
      </c>
      <c r="I158" s="93">
        <v>92997</v>
      </c>
      <c r="J158" s="95">
        <v>18995</v>
      </c>
      <c r="K158" s="83"/>
      <c r="L158" s="93">
        <v>64158.481500000009</v>
      </c>
      <c r="M158" s="94">
        <v>1.9722476714002138E-5</v>
      </c>
      <c r="N158" s="94">
        <f t="shared" si="4"/>
        <v>7.8473520024190512E-3</v>
      </c>
      <c r="O158" s="94">
        <f>L158/'סכום נכסי הקרן'!$C$42</f>
        <v>9.2387707538741553E-4</v>
      </c>
    </row>
    <row r="159" spans="2:15" s="140" customFormat="1">
      <c r="B159" s="86" t="s">
        <v>1576</v>
      </c>
      <c r="C159" s="83" t="s">
        <v>1577</v>
      </c>
      <c r="D159" s="96" t="s">
        <v>30</v>
      </c>
      <c r="E159" s="96" t="s">
        <v>956</v>
      </c>
      <c r="F159" s="83"/>
      <c r="G159" s="96" t="s">
        <v>1085</v>
      </c>
      <c r="H159" s="96" t="s">
        <v>182</v>
      </c>
      <c r="I159" s="93">
        <v>20142</v>
      </c>
      <c r="J159" s="95">
        <v>16720</v>
      </c>
      <c r="K159" s="83"/>
      <c r="L159" s="93">
        <v>13734.327070000003</v>
      </c>
      <c r="M159" s="94">
        <v>4.7319521876427895E-5</v>
      </c>
      <c r="N159" s="94">
        <f t="shared" si="4"/>
        <v>1.6798729725958788E-3</v>
      </c>
      <c r="O159" s="94">
        <f>L159/'סכום נכסי הקרן'!$C$42</f>
        <v>1.9777322700266546E-4</v>
      </c>
    </row>
    <row r="160" spans="2:15" s="140" customFormat="1">
      <c r="B160" s="86" t="s">
        <v>1578</v>
      </c>
      <c r="C160" s="83" t="s">
        <v>1579</v>
      </c>
      <c r="D160" s="96" t="s">
        <v>142</v>
      </c>
      <c r="E160" s="96" t="s">
        <v>956</v>
      </c>
      <c r="F160" s="83"/>
      <c r="G160" s="96" t="s">
        <v>1565</v>
      </c>
      <c r="H160" s="96" t="s">
        <v>183</v>
      </c>
      <c r="I160" s="93">
        <v>426383</v>
      </c>
      <c r="J160" s="95">
        <v>482.4</v>
      </c>
      <c r="K160" s="83"/>
      <c r="L160" s="93">
        <v>9734.3504899999989</v>
      </c>
      <c r="M160" s="94">
        <v>1.3319519599453033E-4</v>
      </c>
      <c r="N160" s="94">
        <f t="shared" si="4"/>
        <v>1.1906278487895691E-3</v>
      </c>
      <c r="O160" s="94">
        <f>L160/'סכום נכסי הקרן'!$C$42</f>
        <v>1.4017387960619444E-4</v>
      </c>
    </row>
    <row r="161" spans="2:15" s="140" customFormat="1">
      <c r="B161" s="86" t="s">
        <v>1580</v>
      </c>
      <c r="C161" s="83" t="s">
        <v>1581</v>
      </c>
      <c r="D161" s="96" t="s">
        <v>1508</v>
      </c>
      <c r="E161" s="96" t="s">
        <v>956</v>
      </c>
      <c r="F161" s="83"/>
      <c r="G161" s="96" t="s">
        <v>1013</v>
      </c>
      <c r="H161" s="96" t="s">
        <v>180</v>
      </c>
      <c r="I161" s="93">
        <v>200730</v>
      </c>
      <c r="J161" s="95">
        <v>2759</v>
      </c>
      <c r="K161" s="83"/>
      <c r="L161" s="93">
        <v>20114.527010000002</v>
      </c>
      <c r="M161" s="94">
        <v>2.0824889624562821E-5</v>
      </c>
      <c r="N161" s="94">
        <f t="shared" si="4"/>
        <v>2.4602479690800602E-3</v>
      </c>
      <c r="O161" s="94">
        <f>L161/'סכום נכסי הקרן'!$C$42</f>
        <v>2.8964760312788848E-4</v>
      </c>
    </row>
    <row r="162" spans="2:15" s="140" customFormat="1">
      <c r="B162" s="86" t="s">
        <v>1582</v>
      </c>
      <c r="C162" s="83" t="s">
        <v>1583</v>
      </c>
      <c r="D162" s="96" t="s">
        <v>30</v>
      </c>
      <c r="E162" s="96" t="s">
        <v>956</v>
      </c>
      <c r="F162" s="83"/>
      <c r="G162" s="96" t="s">
        <v>993</v>
      </c>
      <c r="H162" s="96" t="s">
        <v>182</v>
      </c>
      <c r="I162" s="93">
        <v>39027</v>
      </c>
      <c r="J162" s="95">
        <v>6884</v>
      </c>
      <c r="K162" s="83"/>
      <c r="L162" s="93">
        <v>10956.568310000001</v>
      </c>
      <c r="M162" s="94">
        <v>6.4829420997572211E-5</v>
      </c>
      <c r="N162" s="94">
        <f t="shared" si="4"/>
        <v>1.3401197512307023E-3</v>
      </c>
      <c r="O162" s="94">
        <f>L162/'סכום נכסי הקרן'!$C$42</f>
        <v>1.5777371985534346E-4</v>
      </c>
    </row>
    <row r="163" spans="2:15" s="140" customFormat="1">
      <c r="B163" s="86" t="s">
        <v>1584</v>
      </c>
      <c r="C163" s="83" t="s">
        <v>1585</v>
      </c>
      <c r="D163" s="96" t="s">
        <v>1508</v>
      </c>
      <c r="E163" s="96" t="s">
        <v>956</v>
      </c>
      <c r="F163" s="83"/>
      <c r="G163" s="96" t="s">
        <v>1024</v>
      </c>
      <c r="H163" s="96" t="s">
        <v>180</v>
      </c>
      <c r="I163" s="93">
        <v>19063</v>
      </c>
      <c r="J163" s="95">
        <v>24973</v>
      </c>
      <c r="K163" s="83"/>
      <c r="L163" s="93">
        <v>17290.510059999997</v>
      </c>
      <c r="M163" s="94">
        <v>7.0849478181867325E-5</v>
      </c>
      <c r="N163" s="94">
        <f t="shared" si="4"/>
        <v>2.1148368161142922E-3</v>
      </c>
      <c r="O163" s="94">
        <f>L163/'סכום נכסי הקרן'!$C$42</f>
        <v>2.4898198169153178E-4</v>
      </c>
    </row>
    <row r="164" spans="2:15" s="140" customFormat="1">
      <c r="B164" s="86" t="s">
        <v>1586</v>
      </c>
      <c r="C164" s="83" t="s">
        <v>1587</v>
      </c>
      <c r="D164" s="96" t="s">
        <v>1508</v>
      </c>
      <c r="E164" s="96" t="s">
        <v>956</v>
      </c>
      <c r="F164" s="83"/>
      <c r="G164" s="96" t="s">
        <v>1172</v>
      </c>
      <c r="H164" s="96" t="s">
        <v>180</v>
      </c>
      <c r="I164" s="93">
        <v>6863</v>
      </c>
      <c r="J164" s="95">
        <v>42737</v>
      </c>
      <c r="K164" s="83"/>
      <c r="L164" s="93">
        <v>10652.8024</v>
      </c>
      <c r="M164" s="94">
        <v>4.3427931471116462E-5</v>
      </c>
      <c r="N164" s="94">
        <f t="shared" si="4"/>
        <v>1.3029655361312515E-3</v>
      </c>
      <c r="O164" s="94">
        <f>L164/'סכום נכסי הקרן'!$C$42</f>
        <v>1.533995147000485E-4</v>
      </c>
    </row>
    <row r="165" spans="2:15" s="140" customFormat="1">
      <c r="B165" s="86" t="s">
        <v>1588</v>
      </c>
      <c r="C165" s="83" t="s">
        <v>1589</v>
      </c>
      <c r="D165" s="96" t="s">
        <v>1508</v>
      </c>
      <c r="E165" s="96" t="s">
        <v>956</v>
      </c>
      <c r="F165" s="83"/>
      <c r="G165" s="96" t="s">
        <v>1565</v>
      </c>
      <c r="H165" s="96" t="s">
        <v>180</v>
      </c>
      <c r="I165" s="93">
        <v>10571</v>
      </c>
      <c r="J165" s="95">
        <v>38142</v>
      </c>
      <c r="K165" s="83"/>
      <c r="L165" s="93">
        <v>14644.19066</v>
      </c>
      <c r="M165" s="94">
        <v>1.8726904864322309E-5</v>
      </c>
      <c r="N165" s="94">
        <f t="shared" si="4"/>
        <v>1.7911602053667271E-3</v>
      </c>
      <c r="O165" s="94">
        <f>L165/'סכום נכסי הקרן'!$C$42</f>
        <v>2.1087519096561698E-4</v>
      </c>
    </row>
    <row r="166" spans="2:15" s="140" customFormat="1">
      <c r="B166" s="86" t="s">
        <v>1590</v>
      </c>
      <c r="C166" s="83" t="s">
        <v>1591</v>
      </c>
      <c r="D166" s="96" t="s">
        <v>1508</v>
      </c>
      <c r="E166" s="96" t="s">
        <v>956</v>
      </c>
      <c r="F166" s="83"/>
      <c r="G166" s="96" t="s">
        <v>1060</v>
      </c>
      <c r="H166" s="96" t="s">
        <v>180</v>
      </c>
      <c r="I166" s="93">
        <v>17632</v>
      </c>
      <c r="J166" s="95">
        <v>13388</v>
      </c>
      <c r="K166" s="93">
        <v>60.837449999999997</v>
      </c>
      <c r="L166" s="93">
        <v>8634.4355199999991</v>
      </c>
      <c r="M166" s="94">
        <v>1.1411617026132602E-4</v>
      </c>
      <c r="N166" s="94">
        <f t="shared" si="4"/>
        <v>1.0560950521815292E-3</v>
      </c>
      <c r="O166" s="94">
        <f>L166/'סכום נכסי הקרן'!$C$42</f>
        <v>1.2433519075476896E-4</v>
      </c>
    </row>
    <row r="167" spans="2:15" s="140" customFormat="1">
      <c r="B167" s="86" t="s">
        <v>1592</v>
      </c>
      <c r="C167" s="83" t="s">
        <v>1593</v>
      </c>
      <c r="D167" s="96" t="s">
        <v>142</v>
      </c>
      <c r="E167" s="96" t="s">
        <v>956</v>
      </c>
      <c r="F167" s="83"/>
      <c r="G167" s="96" t="s">
        <v>958</v>
      </c>
      <c r="H167" s="96" t="s">
        <v>183</v>
      </c>
      <c r="I167" s="93">
        <v>843204</v>
      </c>
      <c r="J167" s="95">
        <v>558.5</v>
      </c>
      <c r="K167" s="83"/>
      <c r="L167" s="93">
        <v>22287.206549999995</v>
      </c>
      <c r="M167" s="94">
        <v>4.1442453675230061E-5</v>
      </c>
      <c r="N167" s="94">
        <f t="shared" si="4"/>
        <v>2.7259927426503921E-3</v>
      </c>
      <c r="O167" s="94">
        <f>L167/'סכום נכסי הקרן'!$C$42</f>
        <v>3.2093401721125904E-4</v>
      </c>
    </row>
    <row r="168" spans="2:15" s="140" customFormat="1">
      <c r="B168" s="86" t="s">
        <v>1594</v>
      </c>
      <c r="C168" s="83" t="s">
        <v>1595</v>
      </c>
      <c r="D168" s="96" t="s">
        <v>1508</v>
      </c>
      <c r="E168" s="96" t="s">
        <v>956</v>
      </c>
      <c r="F168" s="83"/>
      <c r="G168" s="96" t="s">
        <v>958</v>
      </c>
      <c r="H168" s="96" t="s">
        <v>180</v>
      </c>
      <c r="I168" s="93">
        <v>53318</v>
      </c>
      <c r="J168" s="95">
        <v>6836</v>
      </c>
      <c r="K168" s="83"/>
      <c r="L168" s="93">
        <v>13237.9807</v>
      </c>
      <c r="M168" s="94">
        <v>2.0712798495218569E-4</v>
      </c>
      <c r="N168" s="94">
        <f t="shared" si="4"/>
        <v>1.6191638568336401E-3</v>
      </c>
      <c r="O168" s="94">
        <f>L168/'סכום נכסי הקרן'!$C$42</f>
        <v>1.9062587840628755E-4</v>
      </c>
    </row>
    <row r="169" spans="2:15" s="140" customFormat="1">
      <c r="B169" s="86" t="s">
        <v>1596</v>
      </c>
      <c r="C169" s="83" t="s">
        <v>1597</v>
      </c>
      <c r="D169" s="96" t="s">
        <v>1499</v>
      </c>
      <c r="E169" s="96" t="s">
        <v>956</v>
      </c>
      <c r="F169" s="83"/>
      <c r="G169" s="96" t="s">
        <v>1033</v>
      </c>
      <c r="H169" s="96" t="s">
        <v>180</v>
      </c>
      <c r="I169" s="93">
        <v>135940</v>
      </c>
      <c r="J169" s="95">
        <v>5399</v>
      </c>
      <c r="K169" s="83"/>
      <c r="L169" s="93">
        <v>26656.702980000002</v>
      </c>
      <c r="M169" s="94">
        <v>3.0881223102230915E-5</v>
      </c>
      <c r="N169" s="94">
        <f t="shared" si="4"/>
        <v>3.260434577273979E-3</v>
      </c>
      <c r="O169" s="94">
        <f>L169/'סכום נכסי הקרן'!$C$42</f>
        <v>3.8385442131502756E-4</v>
      </c>
    </row>
    <row r="170" spans="2:15" s="140" customFormat="1">
      <c r="B170" s="86" t="s">
        <v>1598</v>
      </c>
      <c r="C170" s="83" t="s">
        <v>1599</v>
      </c>
      <c r="D170" s="96" t="s">
        <v>1508</v>
      </c>
      <c r="E170" s="96" t="s">
        <v>956</v>
      </c>
      <c r="F170" s="83"/>
      <c r="G170" s="96" t="s">
        <v>1013</v>
      </c>
      <c r="H170" s="96" t="s">
        <v>180</v>
      </c>
      <c r="I170" s="93">
        <v>44596</v>
      </c>
      <c r="J170" s="95">
        <v>6222</v>
      </c>
      <c r="K170" s="83"/>
      <c r="L170" s="93">
        <v>10077.93965</v>
      </c>
      <c r="M170" s="94">
        <v>1.9054119123667854E-5</v>
      </c>
      <c r="N170" s="94">
        <f t="shared" si="4"/>
        <v>1.2326529251270675E-3</v>
      </c>
      <c r="O170" s="94">
        <f>L170/'סכום נכסי הקרן'!$C$42</f>
        <v>1.4512153642185052E-4</v>
      </c>
    </row>
    <row r="171" spans="2:15" s="140" customFormat="1">
      <c r="B171" s="86" t="s">
        <v>1600</v>
      </c>
      <c r="C171" s="83" t="s">
        <v>1601</v>
      </c>
      <c r="D171" s="96" t="s">
        <v>30</v>
      </c>
      <c r="E171" s="96" t="s">
        <v>956</v>
      </c>
      <c r="F171" s="83"/>
      <c r="G171" s="96" t="s">
        <v>993</v>
      </c>
      <c r="H171" s="96" t="s">
        <v>182</v>
      </c>
      <c r="I171" s="93">
        <v>56194</v>
      </c>
      <c r="J171" s="95">
        <v>5212</v>
      </c>
      <c r="K171" s="83"/>
      <c r="L171" s="93">
        <v>11944.359750000001</v>
      </c>
      <c r="M171" s="94">
        <v>5.252573665053248E-5</v>
      </c>
      <c r="N171" s="94">
        <f t="shared" si="4"/>
        <v>1.4609384949638502E-3</v>
      </c>
      <c r="O171" s="94">
        <f>L171/'סכום נכסי הקרן'!$C$42</f>
        <v>1.7199783871451449E-4</v>
      </c>
    </row>
    <row r="172" spans="2:15" s="140" customFormat="1">
      <c r="B172" s="86" t="s">
        <v>1602</v>
      </c>
      <c r="C172" s="83" t="s">
        <v>1603</v>
      </c>
      <c r="D172" s="96" t="s">
        <v>30</v>
      </c>
      <c r="E172" s="96" t="s">
        <v>956</v>
      </c>
      <c r="F172" s="83"/>
      <c r="G172" s="96" t="s">
        <v>982</v>
      </c>
      <c r="H172" s="96" t="s">
        <v>182</v>
      </c>
      <c r="I172" s="93">
        <v>100802</v>
      </c>
      <c r="J172" s="95">
        <v>2901</v>
      </c>
      <c r="K172" s="83"/>
      <c r="L172" s="93">
        <v>11925.741670000001</v>
      </c>
      <c r="M172" s="94">
        <v>8.1521592394304083E-5</v>
      </c>
      <c r="N172" s="94">
        <f t="shared" si="4"/>
        <v>1.4586612804171001E-3</v>
      </c>
      <c r="O172" s="94">
        <f>L172/'סכום נכסי הקרן'!$C$42</f>
        <v>1.7172973983035168E-4</v>
      </c>
    </row>
    <row r="173" spans="2:15" s="140" customFormat="1">
      <c r="B173" s="86" t="s">
        <v>1604</v>
      </c>
      <c r="C173" s="83" t="s">
        <v>1605</v>
      </c>
      <c r="D173" s="96" t="s">
        <v>30</v>
      </c>
      <c r="E173" s="96" t="s">
        <v>956</v>
      </c>
      <c r="F173" s="83"/>
      <c r="G173" s="96" t="s">
        <v>1060</v>
      </c>
      <c r="H173" s="96" t="s">
        <v>182</v>
      </c>
      <c r="I173" s="93">
        <v>73263</v>
      </c>
      <c r="J173" s="95">
        <v>4329</v>
      </c>
      <c r="K173" s="83"/>
      <c r="L173" s="93">
        <v>12934.23669</v>
      </c>
      <c r="M173" s="94">
        <v>2.0520900869312788E-4</v>
      </c>
      <c r="N173" s="94">
        <f t="shared" si="4"/>
        <v>1.5820123203669253E-3</v>
      </c>
      <c r="O173" s="94">
        <f>L173/'סכום נכסי הקרן'!$C$42</f>
        <v>1.86251988609266E-4</v>
      </c>
    </row>
    <row r="174" spans="2:15" s="140" customFormat="1">
      <c r="B174" s="86" t="s">
        <v>1606</v>
      </c>
      <c r="C174" s="83" t="s">
        <v>1607</v>
      </c>
      <c r="D174" s="96" t="s">
        <v>30</v>
      </c>
      <c r="E174" s="96" t="s">
        <v>956</v>
      </c>
      <c r="F174" s="83"/>
      <c r="G174" s="96" t="s">
        <v>1565</v>
      </c>
      <c r="H174" s="96" t="s">
        <v>182</v>
      </c>
      <c r="I174" s="93">
        <v>49947</v>
      </c>
      <c r="J174" s="95">
        <v>8566</v>
      </c>
      <c r="K174" s="83"/>
      <c r="L174" s="93">
        <v>17448.415649999999</v>
      </c>
      <c r="M174" s="94">
        <v>5.0966326530612249E-4</v>
      </c>
      <c r="N174" s="94">
        <f t="shared" si="4"/>
        <v>2.1341505641786019E-3</v>
      </c>
      <c r="O174" s="94">
        <f>L174/'סכום נכסי הקרן'!$C$42</f>
        <v>2.512558097383587E-4</v>
      </c>
    </row>
    <row r="175" spans="2:15" s="140" customFormat="1">
      <c r="B175" s="86" t="s">
        <v>1608</v>
      </c>
      <c r="C175" s="83" t="s">
        <v>1609</v>
      </c>
      <c r="D175" s="96" t="s">
        <v>30</v>
      </c>
      <c r="E175" s="96" t="s">
        <v>956</v>
      </c>
      <c r="F175" s="83"/>
      <c r="G175" s="96" t="s">
        <v>1033</v>
      </c>
      <c r="H175" s="96" t="s">
        <v>187</v>
      </c>
      <c r="I175" s="93">
        <v>879565</v>
      </c>
      <c r="J175" s="95">
        <v>8542</v>
      </c>
      <c r="K175" s="93">
        <v>343.82196000000005</v>
      </c>
      <c r="L175" s="93">
        <v>29713.093649999999</v>
      </c>
      <c r="M175" s="94">
        <v>2.8627985161984432E-4</v>
      </c>
      <c r="N175" s="94">
        <f t="shared" si="4"/>
        <v>3.634267824003788E-3</v>
      </c>
      <c r="O175" s="94">
        <f>L175/'סכום נכסי הקרן'!$C$42</f>
        <v>4.2786620599919253E-4</v>
      </c>
    </row>
    <row r="176" spans="2:15" s="140" customFormat="1">
      <c r="B176" s="86" t="s">
        <v>1610</v>
      </c>
      <c r="C176" s="83" t="s">
        <v>1611</v>
      </c>
      <c r="D176" s="96" t="s">
        <v>1499</v>
      </c>
      <c r="E176" s="96" t="s">
        <v>956</v>
      </c>
      <c r="F176" s="83"/>
      <c r="G176" s="96" t="s">
        <v>1033</v>
      </c>
      <c r="H176" s="96" t="s">
        <v>180</v>
      </c>
      <c r="I176" s="93">
        <v>106846</v>
      </c>
      <c r="J176" s="95">
        <v>16669</v>
      </c>
      <c r="K176" s="83"/>
      <c r="L176" s="93">
        <v>64686.50018000001</v>
      </c>
      <c r="M176" s="94">
        <v>4.4789134293348178E-5</v>
      </c>
      <c r="N176" s="94">
        <f t="shared" si="4"/>
        <v>7.9119350216697911E-3</v>
      </c>
      <c r="O176" s="94">
        <f>L176/'סכום נכסי הקרן'!$C$42</f>
        <v>9.3148050275076923E-4</v>
      </c>
    </row>
    <row r="177" spans="2:15" s="140" customFormat="1">
      <c r="B177" s="86" t="s">
        <v>1612</v>
      </c>
      <c r="C177" s="83" t="s">
        <v>1613</v>
      </c>
      <c r="D177" s="96" t="s">
        <v>1508</v>
      </c>
      <c r="E177" s="96" t="s">
        <v>956</v>
      </c>
      <c r="F177" s="83"/>
      <c r="G177" s="96" t="s">
        <v>1074</v>
      </c>
      <c r="H177" s="96" t="s">
        <v>180</v>
      </c>
      <c r="I177" s="93">
        <v>83950</v>
      </c>
      <c r="J177" s="95">
        <v>3710</v>
      </c>
      <c r="K177" s="83"/>
      <c r="L177" s="93">
        <v>11312.027460000003</v>
      </c>
      <c r="M177" s="94">
        <v>5.9561018225539616E-5</v>
      </c>
      <c r="N177" s="94">
        <f t="shared" si="4"/>
        <v>1.3835966697505195E-3</v>
      </c>
      <c r="O177" s="94">
        <f>L177/'סכום נכסי הקרן'!$C$42</f>
        <v>1.6289230359117736E-4</v>
      </c>
    </row>
    <row r="178" spans="2:15" s="140" customFormat="1">
      <c r="B178" s="86" t="s">
        <v>1614</v>
      </c>
      <c r="C178" s="83" t="s">
        <v>1615</v>
      </c>
      <c r="D178" s="96" t="s">
        <v>1508</v>
      </c>
      <c r="E178" s="96" t="s">
        <v>956</v>
      </c>
      <c r="F178" s="83"/>
      <c r="G178" s="96" t="s">
        <v>1172</v>
      </c>
      <c r="H178" s="96" t="s">
        <v>180</v>
      </c>
      <c r="I178" s="93">
        <v>14263</v>
      </c>
      <c r="J178" s="95">
        <v>19199</v>
      </c>
      <c r="K178" s="83"/>
      <c r="L178" s="93">
        <v>9945.6994300000024</v>
      </c>
      <c r="M178" s="94">
        <v>3.8888860699334813E-5</v>
      </c>
      <c r="N178" s="94">
        <f t="shared" si="4"/>
        <v>1.2164783597234691E-3</v>
      </c>
      <c r="O178" s="94">
        <f>L178/'סכום נכסי הקרן'!$C$42</f>
        <v>1.4321728767958272E-4</v>
      </c>
    </row>
    <row r="179" spans="2:15" s="140" customFormat="1">
      <c r="B179" s="86" t="s">
        <v>1616</v>
      </c>
      <c r="C179" s="83" t="s">
        <v>1617</v>
      </c>
      <c r="D179" s="96" t="s">
        <v>143</v>
      </c>
      <c r="E179" s="96" t="s">
        <v>956</v>
      </c>
      <c r="F179" s="83"/>
      <c r="G179" s="96" t="s">
        <v>958</v>
      </c>
      <c r="H179" s="96" t="s">
        <v>190</v>
      </c>
      <c r="I179" s="93">
        <v>426618</v>
      </c>
      <c r="J179" s="95">
        <v>1055.5</v>
      </c>
      <c r="K179" s="83"/>
      <c r="L179" s="93">
        <v>14759.779370000002</v>
      </c>
      <c r="M179" s="94">
        <v>2.9173980369324548E-4</v>
      </c>
      <c r="N179" s="94">
        <f t="shared" si="4"/>
        <v>1.8052980913276901E-3</v>
      </c>
      <c r="O179" s="94">
        <f>L179/'סכום נכסי הקרן'!$C$42</f>
        <v>2.1253965927667896E-4</v>
      </c>
    </row>
    <row r="180" spans="2:15" s="140" customFormat="1">
      <c r="B180" s="86" t="s">
        <v>1618</v>
      </c>
      <c r="C180" s="83" t="s">
        <v>1619</v>
      </c>
      <c r="D180" s="96" t="s">
        <v>1508</v>
      </c>
      <c r="E180" s="96" t="s">
        <v>956</v>
      </c>
      <c r="F180" s="83"/>
      <c r="G180" s="96" t="s">
        <v>1013</v>
      </c>
      <c r="H180" s="96" t="s">
        <v>180</v>
      </c>
      <c r="I180" s="93">
        <v>67911</v>
      </c>
      <c r="J180" s="95">
        <v>10123</v>
      </c>
      <c r="K180" s="83"/>
      <c r="L180" s="93">
        <v>24968.658080000005</v>
      </c>
      <c r="M180" s="94">
        <v>2.0740985450382108E-5</v>
      </c>
      <c r="N180" s="94">
        <f t="shared" si="4"/>
        <v>3.0539664343802253E-3</v>
      </c>
      <c r="O180" s="94">
        <f>L180/'סכום נכסי הקרן'!$C$42</f>
        <v>3.5954670783937991E-4</v>
      </c>
    </row>
    <row r="181" spans="2:15" s="140" customFormat="1">
      <c r="B181" s="86" t="s">
        <v>1620</v>
      </c>
      <c r="C181" s="83" t="s">
        <v>1621</v>
      </c>
      <c r="D181" s="96" t="s">
        <v>30</v>
      </c>
      <c r="E181" s="96" t="s">
        <v>956</v>
      </c>
      <c r="F181" s="83"/>
      <c r="G181" s="96" t="s">
        <v>1060</v>
      </c>
      <c r="H181" s="96" t="s">
        <v>182</v>
      </c>
      <c r="I181" s="93">
        <v>30803</v>
      </c>
      <c r="J181" s="95">
        <v>10945</v>
      </c>
      <c r="K181" s="83"/>
      <c r="L181" s="93">
        <v>13749.195989999998</v>
      </c>
      <c r="M181" s="94">
        <v>4.8748037311089091E-4</v>
      </c>
      <c r="N181" s="94">
        <f t="shared" si="4"/>
        <v>1.6816916198956248E-3</v>
      </c>
      <c r="O181" s="94">
        <f>L181/'סכום נכסי הקרן'!$C$42</f>
        <v>1.9798733827840949E-4</v>
      </c>
    </row>
    <row r="182" spans="2:15" s="140" customFormat="1">
      <c r="B182" s="86" t="s">
        <v>1622</v>
      </c>
      <c r="C182" s="83" t="s">
        <v>1623</v>
      </c>
      <c r="D182" s="96" t="s">
        <v>142</v>
      </c>
      <c r="E182" s="96" t="s">
        <v>956</v>
      </c>
      <c r="F182" s="83"/>
      <c r="G182" s="96" t="s">
        <v>1013</v>
      </c>
      <c r="H182" s="96" t="s">
        <v>183</v>
      </c>
      <c r="I182" s="93">
        <v>11468438</v>
      </c>
      <c r="J182" s="95">
        <v>62.14</v>
      </c>
      <c r="K182" s="83"/>
      <c r="L182" s="93">
        <v>33726.814130000006</v>
      </c>
      <c r="M182" s="94">
        <v>1.6109045198701752E-4</v>
      </c>
      <c r="N182" s="94">
        <f t="shared" si="4"/>
        <v>4.1251939916668806E-3</v>
      </c>
      <c r="O182" s="94">
        <f>L182/'סכום נכסי הקרן'!$C$42</f>
        <v>4.8566346447210352E-4</v>
      </c>
    </row>
    <row r="183" spans="2:15" s="140" customFormat="1">
      <c r="B183" s="86" t="s">
        <v>1624</v>
      </c>
      <c r="C183" s="83" t="s">
        <v>1625</v>
      </c>
      <c r="D183" s="96" t="s">
        <v>1508</v>
      </c>
      <c r="E183" s="96" t="s">
        <v>956</v>
      </c>
      <c r="F183" s="83"/>
      <c r="G183" s="96" t="s">
        <v>986</v>
      </c>
      <c r="H183" s="96" t="s">
        <v>180</v>
      </c>
      <c r="I183" s="93">
        <v>33928</v>
      </c>
      <c r="J183" s="95">
        <v>23545</v>
      </c>
      <c r="K183" s="83"/>
      <c r="L183" s="93">
        <v>29013.678500000002</v>
      </c>
      <c r="M183" s="94">
        <v>3.3451726230741243E-5</v>
      </c>
      <c r="N183" s="94">
        <f t="shared" si="4"/>
        <v>3.5487209602134613E-3</v>
      </c>
      <c r="O183" s="94">
        <f>L183/'סכום נכסי הקרן'!$C$42</f>
        <v>4.1779468298062407E-4</v>
      </c>
    </row>
    <row r="184" spans="2:15" s="140" customFormat="1">
      <c r="B184" s="86" t="s">
        <v>1626</v>
      </c>
      <c r="C184" s="83" t="s">
        <v>1627</v>
      </c>
      <c r="D184" s="96" t="s">
        <v>1508</v>
      </c>
      <c r="E184" s="96" t="s">
        <v>956</v>
      </c>
      <c r="F184" s="83"/>
      <c r="G184" s="96" t="s">
        <v>1144</v>
      </c>
      <c r="H184" s="96" t="s">
        <v>180</v>
      </c>
      <c r="I184" s="93">
        <v>37313</v>
      </c>
      <c r="J184" s="95">
        <v>18990</v>
      </c>
      <c r="K184" s="83"/>
      <c r="L184" s="93">
        <v>25735.40295</v>
      </c>
      <c r="M184" s="94">
        <v>4.875493921258796E-5</v>
      </c>
      <c r="N184" s="94">
        <f t="shared" si="4"/>
        <v>3.1477485306871493E-3</v>
      </c>
      <c r="O184" s="94">
        <f>L184/'סכום נכסי הקרן'!$C$42</f>
        <v>3.705877735177174E-4</v>
      </c>
    </row>
    <row r="185" spans="2:15" s="140" customFormat="1">
      <c r="B185" s="86" t="s">
        <v>1628</v>
      </c>
      <c r="C185" s="83" t="s">
        <v>1629</v>
      </c>
      <c r="D185" s="96" t="s">
        <v>1508</v>
      </c>
      <c r="E185" s="96" t="s">
        <v>956</v>
      </c>
      <c r="F185" s="83"/>
      <c r="G185" s="96" t="s">
        <v>1024</v>
      </c>
      <c r="H185" s="96" t="s">
        <v>180</v>
      </c>
      <c r="I185" s="93">
        <v>96493</v>
      </c>
      <c r="J185" s="95">
        <v>8317</v>
      </c>
      <c r="K185" s="93">
        <v>192.75442999999996</v>
      </c>
      <c r="L185" s="93">
        <v>29340.726849999995</v>
      </c>
      <c r="M185" s="94">
        <v>3.7382706040603487E-5</v>
      </c>
      <c r="N185" s="94">
        <f t="shared" si="4"/>
        <v>3.5887228970464002E-3</v>
      </c>
      <c r="O185" s="94">
        <f>L185/'סכום נכסי הקרן'!$C$42</f>
        <v>4.2250415343634667E-4</v>
      </c>
    </row>
    <row r="186" spans="2:15" s="140" customFormat="1">
      <c r="B186" s="86" t="s">
        <v>1630</v>
      </c>
      <c r="C186" s="83" t="s">
        <v>1631</v>
      </c>
      <c r="D186" s="96" t="s">
        <v>1499</v>
      </c>
      <c r="E186" s="96" t="s">
        <v>956</v>
      </c>
      <c r="F186" s="83"/>
      <c r="G186" s="96" t="s">
        <v>1016</v>
      </c>
      <c r="H186" s="96" t="s">
        <v>180</v>
      </c>
      <c r="I186" s="93">
        <v>242738</v>
      </c>
      <c r="J186" s="95">
        <v>11794</v>
      </c>
      <c r="K186" s="83"/>
      <c r="L186" s="93">
        <v>103978.7836</v>
      </c>
      <c r="M186" s="94">
        <v>3.1638587965322362E-5</v>
      </c>
      <c r="N186" s="94">
        <f t="shared" si="4"/>
        <v>1.2717852676930284E-2</v>
      </c>
      <c r="O186" s="94">
        <f>L186/'סכום נכסי הקרן'!$C$42</f>
        <v>1.4972862862209254E-3</v>
      </c>
    </row>
    <row r="187" spans="2:15" s="140" customFormat="1">
      <c r="B187" s="86" t="s">
        <v>1632</v>
      </c>
      <c r="C187" s="83" t="s">
        <v>1633</v>
      </c>
      <c r="D187" s="96" t="s">
        <v>1508</v>
      </c>
      <c r="E187" s="96" t="s">
        <v>956</v>
      </c>
      <c r="F187" s="83"/>
      <c r="G187" s="96" t="s">
        <v>1172</v>
      </c>
      <c r="H187" s="96" t="s">
        <v>180</v>
      </c>
      <c r="I187" s="93">
        <v>13221</v>
      </c>
      <c r="J187" s="95">
        <v>18109</v>
      </c>
      <c r="K187" s="83"/>
      <c r="L187" s="93">
        <v>8695.7013000000006</v>
      </c>
      <c r="M187" s="94">
        <v>7.0022804628303481E-5</v>
      </c>
      <c r="N187" s="94">
        <f t="shared" si="4"/>
        <v>1.0635885920865029E-3</v>
      </c>
      <c r="O187" s="94">
        <f>L187/'סכום נכסי הקרן'!$C$42</f>
        <v>1.252174131566151E-4</v>
      </c>
    </row>
    <row r="188" spans="2:15" s="140" customFormat="1">
      <c r="B188" s="86" t="s">
        <v>1634</v>
      </c>
      <c r="C188" s="83" t="s">
        <v>1635</v>
      </c>
      <c r="D188" s="96" t="s">
        <v>1508</v>
      </c>
      <c r="E188" s="96" t="s">
        <v>956</v>
      </c>
      <c r="F188" s="83"/>
      <c r="G188" s="96" t="s">
        <v>1074</v>
      </c>
      <c r="H188" s="96" t="s">
        <v>180</v>
      </c>
      <c r="I188" s="93">
        <v>78703.905849999996</v>
      </c>
      <c r="J188" s="95">
        <v>2731</v>
      </c>
      <c r="K188" s="83"/>
      <c r="L188" s="93">
        <v>7806.6341249490006</v>
      </c>
      <c r="M188" s="94">
        <v>2.0417621077144997E-4</v>
      </c>
      <c r="N188" s="94">
        <f t="shared" si="4"/>
        <v>9.5484501036034394E-4</v>
      </c>
      <c r="O188" s="94">
        <f>L188/'סכום נכסי הקרן'!$C$42</f>
        <v>1.1241491592935342E-4</v>
      </c>
    </row>
    <row r="189" spans="2:15" s="140" customFormat="1">
      <c r="B189" s="86" t="s">
        <v>1636</v>
      </c>
      <c r="C189" s="83" t="s">
        <v>1637</v>
      </c>
      <c r="D189" s="96" t="s">
        <v>1499</v>
      </c>
      <c r="E189" s="96" t="s">
        <v>956</v>
      </c>
      <c r="F189" s="83"/>
      <c r="G189" s="96" t="s">
        <v>1019</v>
      </c>
      <c r="H189" s="96" t="s">
        <v>180</v>
      </c>
      <c r="I189" s="93">
        <v>619365.51994999987</v>
      </c>
      <c r="J189" s="95">
        <v>2834</v>
      </c>
      <c r="K189" s="83"/>
      <c r="L189" s="93">
        <v>63751.838010112006</v>
      </c>
      <c r="M189" s="94">
        <v>1.2004372221603059E-3</v>
      </c>
      <c r="N189" s="94">
        <f t="shared" si="4"/>
        <v>7.7976146250678859E-3</v>
      </c>
      <c r="O189" s="94">
        <f>L189/'סכום נכסי הקרן'!$C$42</f>
        <v>9.1802144119253421E-4</v>
      </c>
    </row>
    <row r="190" spans="2:15" s="140" customFormat="1">
      <c r="B190" s="86" t="s">
        <v>1638</v>
      </c>
      <c r="C190" s="83" t="s">
        <v>1639</v>
      </c>
      <c r="D190" s="96" t="s">
        <v>1508</v>
      </c>
      <c r="E190" s="96" t="s">
        <v>956</v>
      </c>
      <c r="F190" s="83"/>
      <c r="G190" s="96" t="s">
        <v>1131</v>
      </c>
      <c r="H190" s="96" t="s">
        <v>180</v>
      </c>
      <c r="I190" s="93">
        <v>89335</v>
      </c>
      <c r="J190" s="95">
        <v>8421</v>
      </c>
      <c r="K190" s="93">
        <v>71.382230000000007</v>
      </c>
      <c r="L190" s="93">
        <v>27394.556300000004</v>
      </c>
      <c r="M190" s="94">
        <v>7.0969916490719705E-5</v>
      </c>
      <c r="N190" s="94">
        <f t="shared" si="4"/>
        <v>3.3506828904014264E-3</v>
      </c>
      <c r="O190" s="94">
        <f>L190/'סכום נכסי הקרן'!$C$42</f>
        <v>3.9447945095115596E-4</v>
      </c>
    </row>
    <row r="191" spans="2:15" s="140" customFormat="1">
      <c r="B191" s="86" t="s">
        <v>1640</v>
      </c>
      <c r="C191" s="83" t="s">
        <v>1641</v>
      </c>
      <c r="D191" s="96" t="s">
        <v>30</v>
      </c>
      <c r="E191" s="96" t="s">
        <v>956</v>
      </c>
      <c r="F191" s="83"/>
      <c r="G191" s="96" t="s">
        <v>1033</v>
      </c>
      <c r="H191" s="96" t="s">
        <v>182</v>
      </c>
      <c r="I191" s="93">
        <v>1344863</v>
      </c>
      <c r="J191" s="95">
        <v>507.4</v>
      </c>
      <c r="K191" s="83"/>
      <c r="L191" s="93">
        <v>27828.963309999999</v>
      </c>
      <c r="M191" s="94">
        <v>2.3862146876263074E-4</v>
      </c>
      <c r="N191" s="94">
        <f t="shared" si="4"/>
        <v>3.4038160793436918E-3</v>
      </c>
      <c r="O191" s="94">
        <f>L191/'סכום נכסי הקרן'!$C$42</f>
        <v>4.0073487764679229E-4</v>
      </c>
    </row>
    <row r="192" spans="2:15" s="140" customFormat="1">
      <c r="B192" s="86" t="s">
        <v>1642</v>
      </c>
      <c r="C192" s="83" t="s">
        <v>1643</v>
      </c>
      <c r="D192" s="96" t="s">
        <v>1508</v>
      </c>
      <c r="E192" s="96" t="s">
        <v>956</v>
      </c>
      <c r="F192" s="83"/>
      <c r="G192" s="96" t="s">
        <v>1074</v>
      </c>
      <c r="H192" s="96" t="s">
        <v>180</v>
      </c>
      <c r="I192" s="93">
        <v>61936.551995000002</v>
      </c>
      <c r="J192" s="95">
        <v>5276</v>
      </c>
      <c r="K192" s="93">
        <v>96.730029443999996</v>
      </c>
      <c r="L192" s="93">
        <v>11965.27968863</v>
      </c>
      <c r="M192" s="94">
        <v>1.0258281757491746E-4</v>
      </c>
      <c r="N192" s="94">
        <f t="shared" si="4"/>
        <v>1.4634972544366504E-3</v>
      </c>
      <c r="O192" s="94">
        <f>L192/'סכום נכסי הקרן'!$C$42</f>
        <v>1.7229908418147223E-4</v>
      </c>
    </row>
    <row r="193" spans="2:15" s="140" customFormat="1">
      <c r="B193" s="86" t="s">
        <v>1533</v>
      </c>
      <c r="C193" s="83" t="s">
        <v>1534</v>
      </c>
      <c r="D193" s="96" t="s">
        <v>1508</v>
      </c>
      <c r="E193" s="96" t="s">
        <v>956</v>
      </c>
      <c r="F193" s="83"/>
      <c r="G193" s="96" t="s">
        <v>207</v>
      </c>
      <c r="H193" s="96" t="s">
        <v>180</v>
      </c>
      <c r="I193" s="93">
        <v>355658.69710300007</v>
      </c>
      <c r="J193" s="95">
        <v>5515</v>
      </c>
      <c r="K193" s="83"/>
      <c r="L193" s="93">
        <v>71240.144195877016</v>
      </c>
      <c r="M193" s="94">
        <v>7.0146636533376279E-3</v>
      </c>
      <c r="N193" s="94">
        <f t="shared" si="4"/>
        <v>8.7135243094576265E-3</v>
      </c>
      <c r="O193" s="94">
        <f>L193/'סכום נכסי הקרן'!$C$42</f>
        <v>1.0258524598944041E-3</v>
      </c>
    </row>
    <row r="194" spans="2:15" s="140" customFormat="1">
      <c r="B194" s="86" t="s">
        <v>1644</v>
      </c>
      <c r="C194" s="83" t="s">
        <v>1645</v>
      </c>
      <c r="D194" s="96" t="s">
        <v>1508</v>
      </c>
      <c r="E194" s="96" t="s">
        <v>956</v>
      </c>
      <c r="F194" s="83"/>
      <c r="G194" s="96" t="s">
        <v>1033</v>
      </c>
      <c r="H194" s="96" t="s">
        <v>180</v>
      </c>
      <c r="I194" s="93">
        <v>17896.583806999999</v>
      </c>
      <c r="J194" s="95">
        <v>24288</v>
      </c>
      <c r="K194" s="83"/>
      <c r="L194" s="93">
        <v>15787.295304968</v>
      </c>
      <c r="M194" s="94">
        <v>1.9093161192734425E-4</v>
      </c>
      <c r="N194" s="94">
        <f t="shared" si="4"/>
        <v>1.9309756173736985E-3</v>
      </c>
      <c r="O194" s="94">
        <f>L194/'סכום נכסי הקרן'!$C$42</f>
        <v>2.2733580773153601E-4</v>
      </c>
    </row>
    <row r="195" spans="2:15" s="140" customFormat="1">
      <c r="B195" s="86" t="s">
        <v>1646</v>
      </c>
      <c r="C195" s="83" t="s">
        <v>1647</v>
      </c>
      <c r="D195" s="96" t="s">
        <v>1499</v>
      </c>
      <c r="E195" s="96" t="s">
        <v>956</v>
      </c>
      <c r="F195" s="83"/>
      <c r="G195" s="96" t="s">
        <v>1033</v>
      </c>
      <c r="H195" s="96" t="s">
        <v>180</v>
      </c>
      <c r="I195" s="93">
        <v>43047</v>
      </c>
      <c r="J195" s="95">
        <v>10384</v>
      </c>
      <c r="K195" s="83"/>
      <c r="L195" s="93">
        <v>16235.041750000002</v>
      </c>
      <c r="M195" s="94">
        <v>3.6691660679521323E-5</v>
      </c>
      <c r="N195" s="94">
        <f t="shared" si="4"/>
        <v>1.9857403792547584E-3</v>
      </c>
      <c r="O195" s="94">
        <f>L195/'סכום נכסי הקרן'!$C$42</f>
        <v>2.337833212399609E-4</v>
      </c>
    </row>
    <row r="196" spans="2:15" s="140" customFormat="1">
      <c r="B196" s="86" t="s">
        <v>1537</v>
      </c>
      <c r="C196" s="83" t="s">
        <v>1538</v>
      </c>
      <c r="D196" s="96" t="s">
        <v>1499</v>
      </c>
      <c r="E196" s="96" t="s">
        <v>956</v>
      </c>
      <c r="F196" s="83"/>
      <c r="G196" s="96" t="s">
        <v>549</v>
      </c>
      <c r="H196" s="96" t="s">
        <v>180</v>
      </c>
      <c r="I196" s="93">
        <v>258719.927792</v>
      </c>
      <c r="J196" s="95">
        <v>4816</v>
      </c>
      <c r="K196" s="83"/>
      <c r="L196" s="93">
        <v>45254.544655505008</v>
      </c>
      <c r="M196" s="94">
        <v>1.9041295651605545E-3</v>
      </c>
      <c r="N196" s="94">
        <f t="shared" si="4"/>
        <v>5.5351737341373889E-3</v>
      </c>
      <c r="O196" s="94">
        <f>L196/'סכום נכסי הקרן'!$C$42</f>
        <v>6.5166187520066476E-4</v>
      </c>
    </row>
    <row r="197" spans="2:15" s="140" customFormat="1">
      <c r="B197" s="86" t="s">
        <v>1648</v>
      </c>
      <c r="C197" s="83" t="s">
        <v>1649</v>
      </c>
      <c r="D197" s="96" t="s">
        <v>1508</v>
      </c>
      <c r="E197" s="96" t="s">
        <v>956</v>
      </c>
      <c r="F197" s="83"/>
      <c r="G197" s="96" t="s">
        <v>1024</v>
      </c>
      <c r="H197" s="96" t="s">
        <v>180</v>
      </c>
      <c r="I197" s="93">
        <v>298176</v>
      </c>
      <c r="J197" s="95">
        <v>4247</v>
      </c>
      <c r="K197" s="83"/>
      <c r="L197" s="93">
        <v>45993.958100000003</v>
      </c>
      <c r="M197" s="94">
        <v>5.370794026063009E-5</v>
      </c>
      <c r="N197" s="94">
        <f t="shared" si="4"/>
        <v>5.6256128692075257E-3</v>
      </c>
      <c r="O197" s="94">
        <f>L197/'סכום נכסי הקרן'!$C$42</f>
        <v>6.6230937050652187E-4</v>
      </c>
    </row>
    <row r="198" spans="2:15" s="140" customFormat="1">
      <c r="B198" s="86" t="s">
        <v>1650</v>
      </c>
      <c r="C198" s="83" t="s">
        <v>1651</v>
      </c>
      <c r="D198" s="96" t="s">
        <v>1508</v>
      </c>
      <c r="E198" s="96" t="s">
        <v>956</v>
      </c>
      <c r="F198" s="83"/>
      <c r="G198" s="96" t="s">
        <v>1060</v>
      </c>
      <c r="H198" s="96" t="s">
        <v>180</v>
      </c>
      <c r="I198" s="93">
        <v>140169</v>
      </c>
      <c r="J198" s="95">
        <v>7195</v>
      </c>
      <c r="K198" s="83"/>
      <c r="L198" s="93">
        <v>36629.299480000001</v>
      </c>
      <c r="M198" s="94">
        <v>2.2224346351656701E-4</v>
      </c>
      <c r="N198" s="94">
        <f t="shared" si="4"/>
        <v>4.4802027713449722E-3</v>
      </c>
      <c r="O198" s="94">
        <f>L198/'סכום נכסי הקרן'!$C$42</f>
        <v>5.274590246820629E-4</v>
      </c>
    </row>
    <row r="199" spans="2:15" s="140" customFormat="1">
      <c r="B199" s="86" t="s">
        <v>1652</v>
      </c>
      <c r="C199" s="83" t="s">
        <v>1653</v>
      </c>
      <c r="D199" s="96" t="s">
        <v>142</v>
      </c>
      <c r="E199" s="96" t="s">
        <v>956</v>
      </c>
      <c r="F199" s="83"/>
      <c r="G199" s="96" t="s">
        <v>1013</v>
      </c>
      <c r="H199" s="96" t="s">
        <v>183</v>
      </c>
      <c r="I199" s="93">
        <v>2598468</v>
      </c>
      <c r="J199" s="95">
        <v>247</v>
      </c>
      <c r="K199" s="93">
        <v>1352.7262499999999</v>
      </c>
      <c r="L199" s="93">
        <v>31727.575100000002</v>
      </c>
      <c r="M199" s="94">
        <v>2.1492618994822555E-4</v>
      </c>
      <c r="N199" s="94">
        <f t="shared" si="4"/>
        <v>3.8806630732506633E-3</v>
      </c>
      <c r="O199" s="94">
        <f>L199/'סכום נכסי הקרן'!$C$42</f>
        <v>4.568745800587968E-4</v>
      </c>
    </row>
    <row r="200" spans="2:15" s="140" customFormat="1">
      <c r="B200" s="86" t="s">
        <v>1654</v>
      </c>
      <c r="C200" s="83" t="s">
        <v>1655</v>
      </c>
      <c r="D200" s="96" t="s">
        <v>142</v>
      </c>
      <c r="E200" s="96" t="s">
        <v>956</v>
      </c>
      <c r="F200" s="83"/>
      <c r="G200" s="96" t="s">
        <v>958</v>
      </c>
      <c r="H200" s="96" t="s">
        <v>183</v>
      </c>
      <c r="I200" s="93">
        <v>187743</v>
      </c>
      <c r="J200" s="95">
        <v>2413.5</v>
      </c>
      <c r="K200" s="83"/>
      <c r="L200" s="93">
        <v>21444.249769999999</v>
      </c>
      <c r="M200" s="94">
        <v>4.2687170446579729E-5</v>
      </c>
      <c r="N200" s="94">
        <f t="shared" si="4"/>
        <v>2.6228890154294526E-3</v>
      </c>
      <c r="O200" s="94">
        <f>L200/'סכום נכסי הקרן'!$C$42</f>
        <v>3.0879550603741851E-4</v>
      </c>
    </row>
    <row r="201" spans="2:15" s="140" customFormat="1">
      <c r="B201" s="86" t="s">
        <v>1656</v>
      </c>
      <c r="C201" s="83" t="s">
        <v>1657</v>
      </c>
      <c r="D201" s="96" t="s">
        <v>1508</v>
      </c>
      <c r="E201" s="96" t="s">
        <v>956</v>
      </c>
      <c r="F201" s="83"/>
      <c r="G201" s="96" t="s">
        <v>1172</v>
      </c>
      <c r="H201" s="96" t="s">
        <v>180</v>
      </c>
      <c r="I201" s="93">
        <v>11230</v>
      </c>
      <c r="J201" s="95">
        <v>21055</v>
      </c>
      <c r="K201" s="83"/>
      <c r="L201" s="93">
        <v>8587.7786400000005</v>
      </c>
      <c r="M201" s="94">
        <v>4.5635327738436737E-5</v>
      </c>
      <c r="N201" s="94">
        <f t="shared" si="4"/>
        <v>1.0503883560108191E-3</v>
      </c>
      <c r="O201" s="94">
        <f>L201/'סכום נכסי הקרן'!$C$42</f>
        <v>1.236633353611668E-4</v>
      </c>
    </row>
    <row r="202" spans="2:15" s="140" customFormat="1">
      <c r="B202" s="86" t="s">
        <v>1658</v>
      </c>
      <c r="C202" s="83" t="s">
        <v>1659</v>
      </c>
      <c r="D202" s="96" t="s">
        <v>30</v>
      </c>
      <c r="E202" s="96" t="s">
        <v>956</v>
      </c>
      <c r="F202" s="83"/>
      <c r="G202" s="96" t="s">
        <v>1565</v>
      </c>
      <c r="H202" s="96" t="s">
        <v>187</v>
      </c>
      <c r="I202" s="93">
        <v>61856</v>
      </c>
      <c r="J202" s="95">
        <v>29790</v>
      </c>
      <c r="K202" s="83"/>
      <c r="L202" s="93">
        <v>7203.0761500000008</v>
      </c>
      <c r="M202" s="94">
        <v>4.6347294326838217E-4</v>
      </c>
      <c r="N202" s="94">
        <f t="shared" si="4"/>
        <v>8.8102262908574939E-4</v>
      </c>
      <c r="O202" s="94">
        <f>L202/'סכום נכסי הקרן'!$C$42</f>
        <v>1.0372372867420256E-4</v>
      </c>
    </row>
    <row r="203" spans="2:15" s="140" customFormat="1">
      <c r="B203" s="86" t="s">
        <v>1543</v>
      </c>
      <c r="C203" s="83" t="s">
        <v>1544</v>
      </c>
      <c r="D203" s="96" t="s">
        <v>1499</v>
      </c>
      <c r="E203" s="96" t="s">
        <v>956</v>
      </c>
      <c r="F203" s="83"/>
      <c r="G203" s="96" t="s">
        <v>209</v>
      </c>
      <c r="H203" s="96" t="s">
        <v>180</v>
      </c>
      <c r="I203" s="93">
        <v>174615.90742899996</v>
      </c>
      <c r="J203" s="95">
        <v>1528</v>
      </c>
      <c r="K203" s="83"/>
      <c r="L203" s="93">
        <v>9690.6520283499976</v>
      </c>
      <c r="M203" s="94">
        <v>3.5066029972097325E-3</v>
      </c>
      <c r="N203" s="94">
        <f t="shared" si="4"/>
        <v>1.18528300267547E-3</v>
      </c>
      <c r="O203" s="94">
        <f>L203/'סכום נכסי הקרן'!$C$42</f>
        <v>1.3954462520359247E-4</v>
      </c>
    </row>
    <row r="204" spans="2:15" s="140" customFormat="1">
      <c r="B204" s="86" t="s">
        <v>1660</v>
      </c>
      <c r="C204" s="83" t="s">
        <v>1661</v>
      </c>
      <c r="D204" s="96" t="s">
        <v>142</v>
      </c>
      <c r="E204" s="96" t="s">
        <v>956</v>
      </c>
      <c r="F204" s="83"/>
      <c r="G204" s="96" t="s">
        <v>1060</v>
      </c>
      <c r="H204" s="96" t="s">
        <v>183</v>
      </c>
      <c r="I204" s="93">
        <v>876463</v>
      </c>
      <c r="J204" s="95">
        <v>673.4</v>
      </c>
      <c r="K204" s="93">
        <v>432.52319999999997</v>
      </c>
      <c r="L204" s="93">
        <v>28364.810379999995</v>
      </c>
      <c r="M204" s="94">
        <v>8.081470921001147E-4</v>
      </c>
      <c r="N204" s="94">
        <f t="shared" si="4"/>
        <v>3.4693566046093164E-3</v>
      </c>
      <c r="O204" s="94">
        <f>L204/'סכום נכסי הקרן'!$C$42</f>
        <v>4.0845103320896081E-4</v>
      </c>
    </row>
    <row r="205" spans="2:15" s="140" customFormat="1">
      <c r="B205" s="86" t="s">
        <v>1662</v>
      </c>
      <c r="C205" s="83" t="s">
        <v>1663</v>
      </c>
      <c r="D205" s="96" t="s">
        <v>1508</v>
      </c>
      <c r="E205" s="96" t="s">
        <v>956</v>
      </c>
      <c r="F205" s="83"/>
      <c r="G205" s="96" t="s">
        <v>1060</v>
      </c>
      <c r="H205" s="96" t="s">
        <v>180</v>
      </c>
      <c r="I205" s="93">
        <v>33547</v>
      </c>
      <c r="J205" s="95">
        <v>18221</v>
      </c>
      <c r="K205" s="83"/>
      <c r="L205" s="93">
        <v>22200.959089999997</v>
      </c>
      <c r="M205" s="94">
        <v>1.0857139986921333E-4</v>
      </c>
      <c r="N205" s="94">
        <f t="shared" si="4"/>
        <v>2.7154436435739976E-3</v>
      </c>
      <c r="O205" s="94">
        <f>L205/'סכום נכסי הקרן'!$C$42</f>
        <v>3.1969206058695218E-4</v>
      </c>
    </row>
    <row r="206" spans="2:15" s="140" customFormat="1">
      <c r="B206" s="86" t="s">
        <v>1664</v>
      </c>
      <c r="C206" s="83" t="s">
        <v>1665</v>
      </c>
      <c r="D206" s="96" t="s">
        <v>1508</v>
      </c>
      <c r="E206" s="96" t="s">
        <v>956</v>
      </c>
      <c r="F206" s="83"/>
      <c r="G206" s="96" t="s">
        <v>1060</v>
      </c>
      <c r="H206" s="96" t="s">
        <v>180</v>
      </c>
      <c r="I206" s="93">
        <v>25333</v>
      </c>
      <c r="J206" s="95">
        <v>8992</v>
      </c>
      <c r="K206" s="93">
        <v>78.208040000000011</v>
      </c>
      <c r="L206" s="93">
        <v>8351.6983199999995</v>
      </c>
      <c r="M206" s="94">
        <v>3.0041943690632087E-4</v>
      </c>
      <c r="N206" s="94">
        <f t="shared" si="4"/>
        <v>1.0215129005983693E-3</v>
      </c>
      <c r="O206" s="94">
        <f>L206/'סכום נכסי הקרן'!$C$42</f>
        <v>1.2026379736558431E-4</v>
      </c>
    </row>
    <row r="207" spans="2:15" s="140" customFormat="1">
      <c r="B207" s="86" t="s">
        <v>1666</v>
      </c>
      <c r="C207" s="83" t="s">
        <v>1667</v>
      </c>
      <c r="D207" s="96" t="s">
        <v>30</v>
      </c>
      <c r="E207" s="96" t="s">
        <v>956</v>
      </c>
      <c r="F207" s="83"/>
      <c r="G207" s="96" t="s">
        <v>1565</v>
      </c>
      <c r="H207" s="96" t="s">
        <v>182</v>
      </c>
      <c r="I207" s="93">
        <v>31921</v>
      </c>
      <c r="J207" s="95">
        <v>10675</v>
      </c>
      <c r="K207" s="83"/>
      <c r="L207" s="93">
        <v>13896.738710000001</v>
      </c>
      <c r="M207" s="94">
        <v>1.4977383779823215E-4</v>
      </c>
      <c r="N207" s="94">
        <f t="shared" si="4"/>
        <v>1.6997378646346679E-3</v>
      </c>
      <c r="O207" s="94">
        <f>L207/'סכום נכסי הקרן'!$C$42</f>
        <v>2.001119418142383E-4</v>
      </c>
    </row>
    <row r="208" spans="2:15" s="140" customFormat="1">
      <c r="B208" s="86" t="s">
        <v>1668</v>
      </c>
      <c r="C208" s="83" t="s">
        <v>1669</v>
      </c>
      <c r="D208" s="96" t="s">
        <v>30</v>
      </c>
      <c r="E208" s="96" t="s">
        <v>956</v>
      </c>
      <c r="F208" s="83"/>
      <c r="G208" s="96" t="s">
        <v>958</v>
      </c>
      <c r="H208" s="96" t="s">
        <v>182</v>
      </c>
      <c r="I208" s="93">
        <v>88510</v>
      </c>
      <c r="J208" s="95">
        <v>4952</v>
      </c>
      <c r="K208" s="93">
        <v>231.01536000000004</v>
      </c>
      <c r="L208" s="93">
        <v>18105.827950000003</v>
      </c>
      <c r="M208" s="94">
        <v>3.3502742493771861E-5</v>
      </c>
      <c r="N208" s="94">
        <f t="shared" si="4"/>
        <v>2.2145599755020282E-3</v>
      </c>
      <c r="O208" s="94">
        <f>L208/'סכום נכסי הקרן'!$C$42</f>
        <v>2.6072249502840441E-4</v>
      </c>
    </row>
    <row r="209" spans="2:15" s="140" customFormat="1">
      <c r="B209" s="86" t="s">
        <v>1670</v>
      </c>
      <c r="C209" s="83" t="s">
        <v>1671</v>
      </c>
      <c r="D209" s="96" t="s">
        <v>1508</v>
      </c>
      <c r="E209" s="96" t="s">
        <v>956</v>
      </c>
      <c r="F209" s="83"/>
      <c r="G209" s="96" t="s">
        <v>1013</v>
      </c>
      <c r="H209" s="96" t="s">
        <v>180</v>
      </c>
      <c r="I209" s="93">
        <v>46483</v>
      </c>
      <c r="J209" s="95">
        <v>4819</v>
      </c>
      <c r="K209" s="93">
        <v>62.465699999999998</v>
      </c>
      <c r="L209" s="93">
        <v>8198.2029700000021</v>
      </c>
      <c r="M209" s="94">
        <v>2.9047165437831737E-5</v>
      </c>
      <c r="N209" s="94">
        <f t="shared" si="4"/>
        <v>1.0027385777960989E-3</v>
      </c>
      <c r="O209" s="94">
        <f>L209/'סכום נכסי הקרן'!$C$42</f>
        <v>1.1805347642705703E-4</v>
      </c>
    </row>
    <row r="210" spans="2:15" s="140" customFormat="1">
      <c r="B210" s="86" t="s">
        <v>1672</v>
      </c>
      <c r="C210" s="83" t="s">
        <v>1673</v>
      </c>
      <c r="D210" s="96" t="s">
        <v>1499</v>
      </c>
      <c r="E210" s="96" t="s">
        <v>956</v>
      </c>
      <c r="F210" s="83"/>
      <c r="G210" s="96" t="s">
        <v>986</v>
      </c>
      <c r="H210" s="96" t="s">
        <v>180</v>
      </c>
      <c r="I210" s="93">
        <v>74597.615109999984</v>
      </c>
      <c r="J210" s="95">
        <v>5963</v>
      </c>
      <c r="K210" s="83"/>
      <c r="L210" s="93">
        <v>16156.065025681002</v>
      </c>
      <c r="M210" s="94">
        <v>2.4881612640877035E-3</v>
      </c>
      <c r="N210" s="94">
        <f t="shared" si="4"/>
        <v>1.9760805783798079E-3</v>
      </c>
      <c r="O210" s="94">
        <f>L210/'סכום נכסי הקרן'!$C$42</f>
        <v>2.3264606263624041E-4</v>
      </c>
    </row>
    <row r="211" spans="2:15" s="140" customFormat="1">
      <c r="B211" s="86" t="s">
        <v>1674</v>
      </c>
      <c r="C211" s="83" t="s">
        <v>1675</v>
      </c>
      <c r="D211" s="96" t="s">
        <v>30</v>
      </c>
      <c r="E211" s="96" t="s">
        <v>956</v>
      </c>
      <c r="F211" s="83"/>
      <c r="G211" s="96" t="s">
        <v>1565</v>
      </c>
      <c r="H211" s="96" t="s">
        <v>182</v>
      </c>
      <c r="I211" s="93">
        <v>116343</v>
      </c>
      <c r="J211" s="95">
        <v>8672</v>
      </c>
      <c r="K211" s="83"/>
      <c r="L211" s="93">
        <v>41146.040350000003</v>
      </c>
      <c r="M211" s="94">
        <v>1.9441033207222421E-4</v>
      </c>
      <c r="N211" s="94">
        <f t="shared" si="4"/>
        <v>5.0326543674851093E-3</v>
      </c>
      <c r="O211" s="94">
        <f>L211/'סכום נכסי הקרן'!$C$42</f>
        <v>5.924997371131764E-4</v>
      </c>
    </row>
    <row r="212" spans="2:15" s="140" customFormat="1">
      <c r="B212" s="86" t="s">
        <v>1676</v>
      </c>
      <c r="C212" s="83" t="s">
        <v>1677</v>
      </c>
      <c r="D212" s="96" t="s">
        <v>1508</v>
      </c>
      <c r="E212" s="96" t="s">
        <v>956</v>
      </c>
      <c r="F212" s="83"/>
      <c r="G212" s="96" t="s">
        <v>986</v>
      </c>
      <c r="H212" s="96" t="s">
        <v>180</v>
      </c>
      <c r="I212" s="93">
        <v>49744</v>
      </c>
      <c r="J212" s="95">
        <v>15619</v>
      </c>
      <c r="K212" s="83"/>
      <c r="L212" s="93">
        <v>28218.879809999991</v>
      </c>
      <c r="M212" s="94">
        <v>2.8422273961533079E-5</v>
      </c>
      <c r="N212" s="94">
        <f t="shared" si="4"/>
        <v>3.4515075451563792E-3</v>
      </c>
      <c r="O212" s="94">
        <f>L212/'סכום נכסי הקרן'!$C$42</f>
        <v>4.0634964450603114E-4</v>
      </c>
    </row>
    <row r="213" spans="2:15" s="140" customFormat="1">
      <c r="B213" s="86" t="s">
        <v>1678</v>
      </c>
      <c r="C213" s="83" t="s">
        <v>1679</v>
      </c>
      <c r="D213" s="96" t="s">
        <v>30</v>
      </c>
      <c r="E213" s="96" t="s">
        <v>956</v>
      </c>
      <c r="F213" s="83"/>
      <c r="G213" s="96" t="s">
        <v>1060</v>
      </c>
      <c r="H213" s="96" t="s">
        <v>182</v>
      </c>
      <c r="I213" s="93">
        <v>178692</v>
      </c>
      <c r="J213" s="95">
        <v>4624</v>
      </c>
      <c r="K213" s="83"/>
      <c r="L213" s="93">
        <v>33697.016859999996</v>
      </c>
      <c r="M213" s="94">
        <v>3.449133581512468E-4</v>
      </c>
      <c r="N213" s="94">
        <f t="shared" si="4"/>
        <v>4.1215494280653995E-3</v>
      </c>
      <c r="O213" s="94">
        <f>L213/'סכום נכסי הקרן'!$C$42</f>
        <v>4.852343861333006E-4</v>
      </c>
    </row>
    <row r="214" spans="2:15" s="140" customFormat="1">
      <c r="B214" s="86" t="s">
        <v>1680</v>
      </c>
      <c r="C214" s="83" t="s">
        <v>1681</v>
      </c>
      <c r="D214" s="96" t="s">
        <v>1508</v>
      </c>
      <c r="E214" s="96" t="s">
        <v>956</v>
      </c>
      <c r="F214" s="83"/>
      <c r="G214" s="96" t="s">
        <v>1682</v>
      </c>
      <c r="H214" s="96" t="s">
        <v>180</v>
      </c>
      <c r="I214" s="93">
        <v>67724</v>
      </c>
      <c r="J214" s="95">
        <v>9753</v>
      </c>
      <c r="K214" s="93">
        <v>130.36599999999999</v>
      </c>
      <c r="L214" s="93">
        <v>24120.168080000007</v>
      </c>
      <c r="M214" s="94">
        <v>2.3599809098159906E-5</v>
      </c>
      <c r="N214" s="94">
        <f t="shared" si="4"/>
        <v>2.9501859279707568E-3</v>
      </c>
      <c r="O214" s="94">
        <f>L214/'סכום נכסי הקרן'!$C$42</f>
        <v>3.4732851873377484E-4</v>
      </c>
    </row>
    <row r="215" spans="2:15" s="140" customFormat="1">
      <c r="B215" s="86" t="s">
        <v>1683</v>
      </c>
      <c r="C215" s="83" t="s">
        <v>1684</v>
      </c>
      <c r="D215" s="96" t="s">
        <v>1508</v>
      </c>
      <c r="E215" s="96" t="s">
        <v>956</v>
      </c>
      <c r="F215" s="83"/>
      <c r="G215" s="96" t="s">
        <v>1013</v>
      </c>
      <c r="H215" s="96" t="s">
        <v>180</v>
      </c>
      <c r="I215" s="93">
        <v>55778</v>
      </c>
      <c r="J215" s="95">
        <v>4832</v>
      </c>
      <c r="K215" s="83"/>
      <c r="L215" s="93">
        <v>9788.9408199999998</v>
      </c>
      <c r="M215" s="94">
        <v>1.2280623443513323E-5</v>
      </c>
      <c r="N215" s="94">
        <f t="shared" ref="N215:N216" si="5">L215/$L$11</f>
        <v>1.1973049010735796E-3</v>
      </c>
      <c r="O215" s="94">
        <f>L215/'סכום נכסי הקרן'!$C$42</f>
        <v>1.4095997605432866E-4</v>
      </c>
    </row>
    <row r="216" spans="2:15" s="140" customFormat="1">
      <c r="B216" s="86" t="s">
        <v>1685</v>
      </c>
      <c r="C216" s="83" t="s">
        <v>1686</v>
      </c>
      <c r="D216" s="96" t="s">
        <v>154</v>
      </c>
      <c r="E216" s="96" t="s">
        <v>956</v>
      </c>
      <c r="F216" s="83"/>
      <c r="G216" s="96" t="s">
        <v>958</v>
      </c>
      <c r="H216" s="96" t="s">
        <v>184</v>
      </c>
      <c r="I216" s="93">
        <v>187921</v>
      </c>
      <c r="J216" s="95">
        <v>3462</v>
      </c>
      <c r="K216" s="83"/>
      <c r="L216" s="93">
        <v>16738.837190000002</v>
      </c>
      <c r="M216" s="94">
        <v>2.0073779742258376E-4</v>
      </c>
      <c r="N216" s="94">
        <f t="shared" si="5"/>
        <v>2.0473606056451476E-3</v>
      </c>
      <c r="O216" s="94">
        <f>L216/'סכום נכסי הקרן'!$C$42</f>
        <v>2.4103793585705897E-4</v>
      </c>
    </row>
    <row r="217" spans="2:15" s="140" customFormat="1">
      <c r="B217" s="145"/>
      <c r="C217" s="145"/>
      <c r="D217" s="145"/>
    </row>
    <row r="218" spans="2:15" s="140" customFormat="1">
      <c r="B218" s="145"/>
      <c r="C218" s="145"/>
      <c r="D218" s="145"/>
    </row>
    <row r="219" spans="2:15" s="140" customFormat="1">
      <c r="B219" s="145"/>
      <c r="C219" s="145"/>
      <c r="D219" s="145"/>
    </row>
    <row r="220" spans="2:15" s="140" customFormat="1">
      <c r="B220" s="146" t="s">
        <v>275</v>
      </c>
      <c r="C220" s="145"/>
      <c r="D220" s="145"/>
    </row>
    <row r="221" spans="2:15" s="140" customFormat="1">
      <c r="B221" s="146" t="s">
        <v>131</v>
      </c>
      <c r="C221" s="145"/>
      <c r="D221" s="145"/>
    </row>
    <row r="222" spans="2:15" s="140" customFormat="1">
      <c r="B222" s="146" t="s">
        <v>257</v>
      </c>
      <c r="C222" s="145"/>
      <c r="D222" s="145"/>
    </row>
    <row r="223" spans="2:15" s="140" customFormat="1">
      <c r="B223" s="146" t="s">
        <v>265</v>
      </c>
      <c r="C223" s="145"/>
      <c r="D223" s="145"/>
    </row>
    <row r="224" spans="2:15" s="140" customFormat="1">
      <c r="B224" s="146" t="s">
        <v>272</v>
      </c>
      <c r="C224" s="145"/>
      <c r="D224" s="145"/>
    </row>
    <row r="225" spans="2:7" s="140" customFormat="1">
      <c r="B225" s="145"/>
      <c r="C225" s="145"/>
      <c r="D225" s="145"/>
    </row>
    <row r="226" spans="2:7" s="140" customFormat="1">
      <c r="B226" s="145"/>
      <c r="C226" s="145"/>
      <c r="D226" s="145"/>
    </row>
    <row r="227" spans="2:7" s="140" customFormat="1">
      <c r="B227" s="145"/>
      <c r="C227" s="145"/>
      <c r="D227" s="145"/>
    </row>
    <row r="228" spans="2:7">
      <c r="E228" s="1"/>
      <c r="F228" s="1"/>
      <c r="G228" s="1"/>
    </row>
    <row r="229" spans="2:7">
      <c r="E229" s="1"/>
      <c r="F229" s="1"/>
      <c r="G229" s="1"/>
    </row>
    <row r="230" spans="2:7">
      <c r="E230" s="1"/>
      <c r="F230" s="1"/>
      <c r="G230" s="1"/>
    </row>
    <row r="231" spans="2:7">
      <c r="E231" s="1"/>
      <c r="F231" s="1"/>
      <c r="G231" s="1"/>
    </row>
    <row r="232" spans="2:7">
      <c r="E232" s="1"/>
      <c r="F232" s="1"/>
      <c r="G232" s="1"/>
    </row>
    <row r="233" spans="2:7">
      <c r="E233" s="1"/>
      <c r="F233" s="1"/>
      <c r="G233" s="1"/>
    </row>
    <row r="234" spans="2:7">
      <c r="E234" s="1"/>
      <c r="F234" s="1"/>
      <c r="G234" s="1"/>
    </row>
    <row r="235" spans="2:7">
      <c r="E235" s="1"/>
      <c r="F235" s="1"/>
      <c r="G235" s="1"/>
    </row>
    <row r="236" spans="2:7">
      <c r="E236" s="1"/>
      <c r="F236" s="1"/>
      <c r="G236" s="1"/>
    </row>
    <row r="237" spans="2:7">
      <c r="E237" s="1"/>
      <c r="F237" s="1"/>
      <c r="G237" s="1"/>
    </row>
    <row r="238" spans="2:7">
      <c r="E238" s="1"/>
      <c r="F238" s="1"/>
      <c r="G238" s="1"/>
    </row>
    <row r="239" spans="2:7">
      <c r="E239" s="1"/>
      <c r="F239" s="1"/>
      <c r="G239" s="1"/>
    </row>
    <row r="240" spans="2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3"/>
      <c r="E273" s="1"/>
      <c r="F273" s="1"/>
      <c r="G273" s="1"/>
    </row>
    <row r="274" spans="2:7">
      <c r="B274" s="43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3"/>
      <c r="E294" s="1"/>
      <c r="F294" s="1"/>
      <c r="G294" s="1"/>
    </row>
    <row r="295" spans="2:7">
      <c r="B295" s="43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3"/>
      <c r="E361" s="1"/>
      <c r="F361" s="1"/>
      <c r="G361" s="1"/>
    </row>
    <row r="362" spans="2:7">
      <c r="B362" s="43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5" type="noConversion"/>
  <dataValidations count="4">
    <dataValidation allowBlank="1" showInputMessage="1" showErrorMessage="1" sqref="A1 B34 K9 B36:I36 B222 B224"/>
    <dataValidation type="list" allowBlank="1" showInputMessage="1" showErrorMessage="1" sqref="E12:E35 E37:E357">
      <formula1>$AV$6:$AV$23</formula1>
    </dataValidation>
    <dataValidation type="list" allowBlank="1" showInputMessage="1" showErrorMessage="1" sqref="H12:H35 H37:H357">
      <formula1>$AZ$6:$AZ$19</formula1>
    </dataValidation>
    <dataValidation type="list" allowBlank="1" showInputMessage="1" showErrorMessage="1" sqref="G12:G35 G37:G363">
      <formula1>$AX$6:$AX$29</formula1>
    </dataValidation>
  </dataValidations>
  <pageMargins left="0" right="0" top="0.5" bottom="0.5" header="0" footer="0.25"/>
  <pageSetup paperSize="9" scale="1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R255"/>
  <sheetViews>
    <sheetView rightToLeft="1" zoomScale="90" zoomScaleNormal="90" workbookViewId="0">
      <selection activeCell="B25" sqref="B25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6" width="5.7109375" style="1" customWidth="1"/>
    <col min="27" max="16384" width="9.140625" style="1"/>
  </cols>
  <sheetData>
    <row r="1" spans="2:44">
      <c r="B1" s="56" t="s">
        <v>196</v>
      </c>
      <c r="C1" s="77" t="s" vm="1">
        <v>276</v>
      </c>
    </row>
    <row r="2" spans="2:44">
      <c r="B2" s="56" t="s">
        <v>195</v>
      </c>
      <c r="C2" s="77" t="s">
        <v>277</v>
      </c>
    </row>
    <row r="3" spans="2:44">
      <c r="B3" s="56" t="s">
        <v>197</v>
      </c>
      <c r="C3" s="77" t="s">
        <v>278</v>
      </c>
    </row>
    <row r="4" spans="2:44">
      <c r="B4" s="56" t="s">
        <v>198</v>
      </c>
      <c r="C4" s="77" t="s">
        <v>279</v>
      </c>
    </row>
    <row r="6" spans="2:44" ht="26.25" customHeight="1">
      <c r="B6" s="215" t="s">
        <v>226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7"/>
      <c r="AR6" s="3"/>
    </row>
    <row r="7" spans="2:44" ht="26.25" customHeight="1">
      <c r="B7" s="215" t="s">
        <v>109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7"/>
      <c r="AO7" s="3"/>
      <c r="AR7" s="3"/>
    </row>
    <row r="8" spans="2:44" s="3" customFormat="1" ht="74.25" customHeight="1">
      <c r="B8" s="22" t="s">
        <v>134</v>
      </c>
      <c r="C8" s="30" t="s">
        <v>52</v>
      </c>
      <c r="D8" s="30" t="s">
        <v>138</v>
      </c>
      <c r="E8" s="30" t="s">
        <v>136</v>
      </c>
      <c r="F8" s="30" t="s">
        <v>75</v>
      </c>
      <c r="G8" s="30" t="s">
        <v>120</v>
      </c>
      <c r="H8" s="30" t="s">
        <v>259</v>
      </c>
      <c r="I8" s="30" t="s">
        <v>258</v>
      </c>
      <c r="J8" s="30" t="s">
        <v>274</v>
      </c>
      <c r="K8" s="30" t="s">
        <v>72</v>
      </c>
      <c r="L8" s="30" t="s">
        <v>67</v>
      </c>
      <c r="M8" s="30" t="s">
        <v>199</v>
      </c>
      <c r="N8" s="14" t="s">
        <v>201</v>
      </c>
      <c r="AO8" s="1"/>
      <c r="AP8" s="1"/>
      <c r="AR8" s="4"/>
    </row>
    <row r="9" spans="2:44" s="3" customFormat="1" ht="26.25" customHeight="1">
      <c r="B9" s="15"/>
      <c r="C9" s="16"/>
      <c r="D9" s="16"/>
      <c r="E9" s="16"/>
      <c r="F9" s="16"/>
      <c r="G9" s="16"/>
      <c r="H9" s="32" t="s">
        <v>266</v>
      </c>
      <c r="I9" s="32"/>
      <c r="J9" s="16" t="s">
        <v>262</v>
      </c>
      <c r="K9" s="32" t="s">
        <v>262</v>
      </c>
      <c r="L9" s="32" t="s">
        <v>20</v>
      </c>
      <c r="M9" s="17" t="s">
        <v>20</v>
      </c>
      <c r="N9" s="17" t="s">
        <v>20</v>
      </c>
      <c r="AO9" s="1"/>
      <c r="AR9" s="4"/>
    </row>
    <row r="10" spans="2:4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O10" s="1"/>
      <c r="AP10" s="3"/>
      <c r="AR10" s="1"/>
    </row>
    <row r="11" spans="2:44" s="143" customFormat="1" ht="18" customHeight="1">
      <c r="B11" s="78" t="s">
        <v>34</v>
      </c>
      <c r="C11" s="79"/>
      <c r="D11" s="79"/>
      <c r="E11" s="79"/>
      <c r="F11" s="79"/>
      <c r="G11" s="79"/>
      <c r="H11" s="87"/>
      <c r="I11" s="89"/>
      <c r="J11" s="87">
        <v>665.24084999999991</v>
      </c>
      <c r="K11" s="87">
        <v>7911866.8113573482</v>
      </c>
      <c r="L11" s="79"/>
      <c r="M11" s="88">
        <v>1</v>
      </c>
      <c r="N11" s="88">
        <f>K11/'סכום נכסי הקרן'!$C$42</f>
        <v>0.11393025831715768</v>
      </c>
      <c r="AO11" s="140"/>
      <c r="AP11" s="148"/>
      <c r="AR11" s="140"/>
    </row>
    <row r="12" spans="2:44" s="140" customFormat="1" ht="20.25">
      <c r="B12" s="80" t="s">
        <v>253</v>
      </c>
      <c r="C12" s="81"/>
      <c r="D12" s="81"/>
      <c r="E12" s="81"/>
      <c r="F12" s="81"/>
      <c r="G12" s="81"/>
      <c r="H12" s="90"/>
      <c r="I12" s="92"/>
      <c r="J12" s="81"/>
      <c r="K12" s="90">
        <v>470590.05281733494</v>
      </c>
      <c r="L12" s="81"/>
      <c r="M12" s="91">
        <v>5.9479016019558247E-2</v>
      </c>
      <c r="N12" s="91">
        <f>K12/'סכום נכסי הקרן'!$C$42</f>
        <v>6.7764596595586311E-3</v>
      </c>
      <c r="AP12" s="143"/>
    </row>
    <row r="13" spans="2:44" s="140" customFormat="1">
      <c r="B13" s="101" t="s">
        <v>77</v>
      </c>
      <c r="C13" s="81"/>
      <c r="D13" s="81"/>
      <c r="E13" s="81"/>
      <c r="F13" s="81"/>
      <c r="G13" s="81"/>
      <c r="H13" s="90"/>
      <c r="I13" s="92"/>
      <c r="J13" s="81"/>
      <c r="K13" s="90">
        <v>221098.44558631603</v>
      </c>
      <c r="L13" s="81"/>
      <c r="M13" s="91">
        <v>2.7945167791365372E-2</v>
      </c>
      <c r="N13" s="91">
        <f>K13/'סכום נכסי הקרן'!$C$42</f>
        <v>3.1838001851865719E-3</v>
      </c>
    </row>
    <row r="14" spans="2:44" s="140" customFormat="1">
      <c r="B14" s="86" t="s">
        <v>1687</v>
      </c>
      <c r="C14" s="83" t="s">
        <v>1688</v>
      </c>
      <c r="D14" s="96" t="s">
        <v>139</v>
      </c>
      <c r="E14" s="83" t="s">
        <v>1689</v>
      </c>
      <c r="F14" s="96" t="s">
        <v>1690</v>
      </c>
      <c r="G14" s="96" t="s">
        <v>181</v>
      </c>
      <c r="H14" s="93">
        <v>1323555</v>
      </c>
      <c r="I14" s="95">
        <v>1397</v>
      </c>
      <c r="J14" s="83"/>
      <c r="K14" s="93">
        <v>18490.06335</v>
      </c>
      <c r="L14" s="94">
        <v>0.17191734230340441</v>
      </c>
      <c r="M14" s="94">
        <v>2.337003869106825E-3</v>
      </c>
      <c r="N14" s="94">
        <f>K14/'סכום נכסי הקרן'!$C$42</f>
        <v>2.6625545449553752E-4</v>
      </c>
    </row>
    <row r="15" spans="2:44" s="140" customFormat="1">
      <c r="B15" s="86" t="s">
        <v>1691</v>
      </c>
      <c r="C15" s="83" t="s">
        <v>1692</v>
      </c>
      <c r="D15" s="96" t="s">
        <v>139</v>
      </c>
      <c r="E15" s="83" t="s">
        <v>1689</v>
      </c>
      <c r="F15" s="96" t="s">
        <v>1690</v>
      </c>
      <c r="G15" s="96" t="s">
        <v>181</v>
      </c>
      <c r="H15" s="93">
        <v>2224223.023575</v>
      </c>
      <c r="I15" s="95">
        <v>2097</v>
      </c>
      <c r="J15" s="83"/>
      <c r="K15" s="93">
        <v>46641.956804335983</v>
      </c>
      <c r="L15" s="94">
        <v>8.443533773159119E-2</v>
      </c>
      <c r="M15" s="94">
        <v>5.8951898352715268E-3</v>
      </c>
      <c r="N15" s="94">
        <f>K15/'סכום נכסי הקרן'!$C$42</f>
        <v>6.7164050076116727E-4</v>
      </c>
    </row>
    <row r="16" spans="2:44" s="140" customFormat="1" ht="20.25">
      <c r="B16" s="86" t="s">
        <v>1693</v>
      </c>
      <c r="C16" s="83" t="s">
        <v>1694</v>
      </c>
      <c r="D16" s="96" t="s">
        <v>139</v>
      </c>
      <c r="E16" s="83" t="s">
        <v>1695</v>
      </c>
      <c r="F16" s="96" t="s">
        <v>1690</v>
      </c>
      <c r="G16" s="96" t="s">
        <v>181</v>
      </c>
      <c r="H16" s="93">
        <v>1415726</v>
      </c>
      <c r="I16" s="95">
        <v>1411</v>
      </c>
      <c r="J16" s="83"/>
      <c r="K16" s="93">
        <v>19975.89386</v>
      </c>
      <c r="L16" s="94">
        <v>0.20009410200357552</v>
      </c>
      <c r="M16" s="94">
        <v>2.5248015842891779E-3</v>
      </c>
      <c r="N16" s="94">
        <f>K16/'סכום נכסי הקרן'!$C$42</f>
        <v>2.8765129669763504E-4</v>
      </c>
      <c r="AO16" s="143"/>
    </row>
    <row r="17" spans="2:14" s="140" customFormat="1">
      <c r="B17" s="86" t="s">
        <v>1696</v>
      </c>
      <c r="C17" s="83" t="s">
        <v>1697</v>
      </c>
      <c r="D17" s="96" t="s">
        <v>139</v>
      </c>
      <c r="E17" s="83" t="s">
        <v>1695</v>
      </c>
      <c r="F17" s="96" t="s">
        <v>1690</v>
      </c>
      <c r="G17" s="96" t="s">
        <v>181</v>
      </c>
      <c r="H17" s="93">
        <v>2737.5271600000005</v>
      </c>
      <c r="I17" s="95">
        <v>1148</v>
      </c>
      <c r="J17" s="83"/>
      <c r="K17" s="93">
        <v>31.426811795999992</v>
      </c>
      <c r="L17" s="94">
        <v>3.8941639472987936E-3</v>
      </c>
      <c r="M17" s="94">
        <v>3.9721108235653492E-6</v>
      </c>
      <c r="N17" s="94">
        <f>K17/'סכום נכסי הקרן'!$C$42</f>
        <v>4.5254361219317823E-7</v>
      </c>
    </row>
    <row r="18" spans="2:14" s="140" customFormat="1">
      <c r="B18" s="86" t="s">
        <v>1698</v>
      </c>
      <c r="C18" s="83" t="s">
        <v>1699</v>
      </c>
      <c r="D18" s="96" t="s">
        <v>139</v>
      </c>
      <c r="E18" s="83" t="s">
        <v>1695</v>
      </c>
      <c r="F18" s="96" t="s">
        <v>1690</v>
      </c>
      <c r="G18" s="96" t="s">
        <v>181</v>
      </c>
      <c r="H18" s="93">
        <v>1.19</v>
      </c>
      <c r="I18" s="95">
        <v>1406</v>
      </c>
      <c r="J18" s="83"/>
      <c r="K18" s="93">
        <v>1.6740000000000001E-2</v>
      </c>
      <c r="L18" s="94">
        <v>8.5837602714159027E-9</v>
      </c>
      <c r="M18" s="94">
        <v>2.1158091255997916E-9</v>
      </c>
      <c r="N18" s="94">
        <f>K18/'סכום נכסי הקרן'!$C$42</f>
        <v>2.4105468022938377E-10</v>
      </c>
    </row>
    <row r="19" spans="2:14" s="140" customFormat="1">
      <c r="B19" s="86" t="s">
        <v>1700</v>
      </c>
      <c r="C19" s="83" t="s">
        <v>1701</v>
      </c>
      <c r="D19" s="96" t="s">
        <v>139</v>
      </c>
      <c r="E19" s="83" t="s">
        <v>1695</v>
      </c>
      <c r="F19" s="96" t="s">
        <v>1690</v>
      </c>
      <c r="G19" s="96" t="s">
        <v>181</v>
      </c>
      <c r="H19" s="93">
        <v>1574078.1169999999</v>
      </c>
      <c r="I19" s="95">
        <v>2078</v>
      </c>
      <c r="J19" s="83"/>
      <c r="K19" s="93">
        <v>32709.343271260001</v>
      </c>
      <c r="L19" s="94">
        <v>2.2834673764193732E-2</v>
      </c>
      <c r="M19" s="94">
        <v>4.1342130815835145E-3</v>
      </c>
      <c r="N19" s="94">
        <f>K19/'סכום נכסי הקרן'!$C$42</f>
        <v>4.7101196432298238E-4</v>
      </c>
    </row>
    <row r="20" spans="2:14" s="140" customFormat="1">
      <c r="B20" s="86" t="s">
        <v>1702</v>
      </c>
      <c r="C20" s="83" t="s">
        <v>1703</v>
      </c>
      <c r="D20" s="96" t="s">
        <v>139</v>
      </c>
      <c r="E20" s="83" t="s">
        <v>1704</v>
      </c>
      <c r="F20" s="96" t="s">
        <v>1690</v>
      </c>
      <c r="G20" s="96" t="s">
        <v>181</v>
      </c>
      <c r="H20" s="93">
        <v>115024</v>
      </c>
      <c r="I20" s="95">
        <v>14060</v>
      </c>
      <c r="J20" s="83"/>
      <c r="K20" s="93">
        <v>16172.374400000001</v>
      </c>
      <c r="L20" s="94">
        <v>0.10245812563911623</v>
      </c>
      <c r="M20" s="94">
        <v>2.0440655518600029E-3</v>
      </c>
      <c r="N20" s="94">
        <f>K20/'סכום נכסי הקרן'!$C$42</f>
        <v>2.3288091634061364E-4</v>
      </c>
    </row>
    <row r="21" spans="2:14" s="140" customFormat="1">
      <c r="B21" s="86" t="s">
        <v>1705</v>
      </c>
      <c r="C21" s="83" t="s">
        <v>1706</v>
      </c>
      <c r="D21" s="96" t="s">
        <v>139</v>
      </c>
      <c r="E21" s="83" t="s">
        <v>1704</v>
      </c>
      <c r="F21" s="96" t="s">
        <v>1690</v>
      </c>
      <c r="G21" s="96" t="s">
        <v>181</v>
      </c>
      <c r="H21" s="93">
        <v>0.42431699999999994</v>
      </c>
      <c r="I21" s="95">
        <v>15320</v>
      </c>
      <c r="J21" s="83"/>
      <c r="K21" s="93">
        <v>6.5006003999999992E-2</v>
      </c>
      <c r="L21" s="94">
        <v>4.9754683940844598E-8</v>
      </c>
      <c r="M21" s="94">
        <v>8.2162662175613217E-9</v>
      </c>
      <c r="N21" s="94">
        <f>K21/'סכום נכסי הקרן'!$C$42</f>
        <v>9.360813325692975E-10</v>
      </c>
    </row>
    <row r="22" spans="2:14" s="140" customFormat="1">
      <c r="B22" s="86" t="s">
        <v>1707</v>
      </c>
      <c r="C22" s="83" t="s">
        <v>1708</v>
      </c>
      <c r="D22" s="96" t="s">
        <v>139</v>
      </c>
      <c r="E22" s="83" t="s">
        <v>1704</v>
      </c>
      <c r="F22" s="96" t="s">
        <v>1690</v>
      </c>
      <c r="G22" s="96" t="s">
        <v>181</v>
      </c>
      <c r="H22" s="93">
        <v>76137.474139999991</v>
      </c>
      <c r="I22" s="95">
        <v>20360</v>
      </c>
      <c r="J22" s="83"/>
      <c r="K22" s="93">
        <v>15501.589734395</v>
      </c>
      <c r="L22" s="94">
        <v>1.0808157937211517E-2</v>
      </c>
      <c r="M22" s="94">
        <v>1.9592834540822571E-3</v>
      </c>
      <c r="N22" s="94">
        <f>K22/'סכום נכסי הקרן'!$C$42</f>
        <v>2.2322167004012452E-4</v>
      </c>
    </row>
    <row r="23" spans="2:14" s="140" customFormat="1">
      <c r="B23" s="86" t="s">
        <v>1709</v>
      </c>
      <c r="C23" s="83" t="s">
        <v>1710</v>
      </c>
      <c r="D23" s="96" t="s">
        <v>139</v>
      </c>
      <c r="E23" s="83" t="s">
        <v>1704</v>
      </c>
      <c r="F23" s="96" t="s">
        <v>1690</v>
      </c>
      <c r="G23" s="96" t="s">
        <v>181</v>
      </c>
      <c r="H23" s="93">
        <v>34219.089499999995</v>
      </c>
      <c r="I23" s="95">
        <v>14100</v>
      </c>
      <c r="J23" s="83"/>
      <c r="K23" s="93">
        <v>4824.8916195000011</v>
      </c>
      <c r="L23" s="94">
        <v>2.4899054640253656E-3</v>
      </c>
      <c r="M23" s="94">
        <v>6.0982973229199873E-4</v>
      </c>
      <c r="N23" s="94">
        <f>K23/'סכום נכסי הקרן'!$C$42</f>
        <v>6.9478058929510537E-5</v>
      </c>
    </row>
    <row r="24" spans="2:14" s="140" customFormat="1">
      <c r="B24" s="86" t="s">
        <v>1711</v>
      </c>
      <c r="C24" s="83" t="s">
        <v>1712</v>
      </c>
      <c r="D24" s="96" t="s">
        <v>139</v>
      </c>
      <c r="E24" s="83" t="s">
        <v>1713</v>
      </c>
      <c r="F24" s="96" t="s">
        <v>1690</v>
      </c>
      <c r="G24" s="96" t="s">
        <v>181</v>
      </c>
      <c r="H24" s="93">
        <v>1172355</v>
      </c>
      <c r="I24" s="95">
        <v>1406</v>
      </c>
      <c r="J24" s="83"/>
      <c r="K24" s="93">
        <v>16483.311300000001</v>
      </c>
      <c r="L24" s="94">
        <v>9.1530539301399372E-2</v>
      </c>
      <c r="M24" s="94">
        <v>2.0833656193931997E-3</v>
      </c>
      <c r="N24" s="94">
        <f>K24/'סכום נכסי הקרן'!$C$42</f>
        <v>2.3735838318655246E-4</v>
      </c>
    </row>
    <row r="25" spans="2:14" s="140" customFormat="1">
      <c r="B25" s="86" t="s">
        <v>1714</v>
      </c>
      <c r="C25" s="83" t="s">
        <v>1715</v>
      </c>
      <c r="D25" s="96" t="s">
        <v>139</v>
      </c>
      <c r="E25" s="83" t="s">
        <v>1713</v>
      </c>
      <c r="F25" s="96" t="s">
        <v>1690</v>
      </c>
      <c r="G25" s="96" t="s">
        <v>181</v>
      </c>
      <c r="H25" s="93">
        <v>0.80757299999999987</v>
      </c>
      <c r="I25" s="95">
        <v>1536</v>
      </c>
      <c r="J25" s="83"/>
      <c r="K25" s="93">
        <v>1.2404419999999999E-2</v>
      </c>
      <c r="L25" s="94">
        <v>9.9425837221609409E-9</v>
      </c>
      <c r="M25" s="94">
        <v>1.5678246734631159E-9</v>
      </c>
      <c r="N25" s="94">
        <f>K25/'סכום נכסי הקרן'!$C$42</f>
        <v>1.786226700436662E-10</v>
      </c>
    </row>
    <row r="26" spans="2:14" s="140" customFormat="1">
      <c r="B26" s="86" t="s">
        <v>1716</v>
      </c>
      <c r="C26" s="83" t="s">
        <v>1717</v>
      </c>
      <c r="D26" s="96" t="s">
        <v>139</v>
      </c>
      <c r="E26" s="83" t="s">
        <v>1713</v>
      </c>
      <c r="F26" s="96" t="s">
        <v>1690</v>
      </c>
      <c r="G26" s="96" t="s">
        <v>181</v>
      </c>
      <c r="H26" s="93">
        <v>2429555.3544999999</v>
      </c>
      <c r="I26" s="95">
        <v>2069</v>
      </c>
      <c r="J26" s="83"/>
      <c r="K26" s="93">
        <v>50267.500284605005</v>
      </c>
      <c r="L26" s="94">
        <v>4.2513244459374822E-2</v>
      </c>
      <c r="M26" s="94">
        <v>6.3534310527632839E-3</v>
      </c>
      <c r="N26" s="94">
        <f>K26/'סכום נכסי הקרן'!$C$42</f>
        <v>7.2384804104157208E-4</v>
      </c>
    </row>
    <row r="27" spans="2:14" s="140" customFormat="1">
      <c r="B27" s="82"/>
      <c r="C27" s="83"/>
      <c r="D27" s="83"/>
      <c r="E27" s="83"/>
      <c r="F27" s="83"/>
      <c r="G27" s="83"/>
      <c r="H27" s="93"/>
      <c r="I27" s="95"/>
      <c r="J27" s="83"/>
      <c r="K27" s="83"/>
      <c r="L27" s="83"/>
      <c r="M27" s="94"/>
      <c r="N27" s="83"/>
    </row>
    <row r="28" spans="2:14" s="140" customFormat="1">
      <c r="B28" s="101" t="s">
        <v>78</v>
      </c>
      <c r="C28" s="81"/>
      <c r="D28" s="81"/>
      <c r="E28" s="81"/>
      <c r="F28" s="81"/>
      <c r="G28" s="81"/>
      <c r="H28" s="90"/>
      <c r="I28" s="92"/>
      <c r="J28" s="81"/>
      <c r="K28" s="90">
        <v>249491.60723101901</v>
      </c>
      <c r="L28" s="81"/>
      <c r="M28" s="91">
        <v>3.1533848228192884E-2</v>
      </c>
      <c r="N28" s="91">
        <f>K28/'סכום נכסי הקרן'!$C$42</f>
        <v>3.5926594743720605E-3</v>
      </c>
    </row>
    <row r="29" spans="2:14" s="140" customFormat="1">
      <c r="B29" s="86" t="s">
        <v>1718</v>
      </c>
      <c r="C29" s="83" t="s">
        <v>1719</v>
      </c>
      <c r="D29" s="96" t="s">
        <v>139</v>
      </c>
      <c r="E29" s="83" t="s">
        <v>1689</v>
      </c>
      <c r="F29" s="96" t="s">
        <v>1720</v>
      </c>
      <c r="G29" s="96" t="s">
        <v>181</v>
      </c>
      <c r="H29" s="93">
        <v>9876145</v>
      </c>
      <c r="I29" s="95">
        <v>344.14</v>
      </c>
      <c r="J29" s="83"/>
      <c r="K29" s="93">
        <v>33987.765399999997</v>
      </c>
      <c r="L29" s="94">
        <v>0.13150750703630065</v>
      </c>
      <c r="M29" s="94">
        <v>4.2957959493467642E-3</v>
      </c>
      <c r="N29" s="94">
        <f>K29/'סכום נכסי הקרן'!$C$42</f>
        <v>4.8942114218687651E-4</v>
      </c>
    </row>
    <row r="30" spans="2:14" s="140" customFormat="1">
      <c r="B30" s="86" t="s">
        <v>1721</v>
      </c>
      <c r="C30" s="83" t="s">
        <v>1722</v>
      </c>
      <c r="D30" s="96" t="s">
        <v>139</v>
      </c>
      <c r="E30" s="83" t="s">
        <v>1689</v>
      </c>
      <c r="F30" s="96" t="s">
        <v>1720</v>
      </c>
      <c r="G30" s="96" t="s">
        <v>181</v>
      </c>
      <c r="H30" s="93">
        <v>1337650</v>
      </c>
      <c r="I30" s="95">
        <v>366.09</v>
      </c>
      <c r="J30" s="83"/>
      <c r="K30" s="93">
        <v>4897.0028900000007</v>
      </c>
      <c r="L30" s="94">
        <v>0.12119945281072372</v>
      </c>
      <c r="M30" s="94">
        <v>6.1894405034352163E-4</v>
      </c>
      <c r="N30" s="94">
        <f>K30/'סכום נכסי הקרן'!$C$42</f>
        <v>7.0516455539505274E-5</v>
      </c>
    </row>
    <row r="31" spans="2:14" s="140" customFormat="1">
      <c r="B31" s="86" t="s">
        <v>1723</v>
      </c>
      <c r="C31" s="83" t="s">
        <v>1724</v>
      </c>
      <c r="D31" s="96" t="s">
        <v>139</v>
      </c>
      <c r="E31" s="83" t="s">
        <v>1689</v>
      </c>
      <c r="F31" s="96" t="s">
        <v>1720</v>
      </c>
      <c r="G31" s="96" t="s">
        <v>181</v>
      </c>
      <c r="H31" s="93">
        <v>328713.59279899998</v>
      </c>
      <c r="I31" s="95">
        <v>346.95</v>
      </c>
      <c r="J31" s="83"/>
      <c r="K31" s="93">
        <v>1140.4718102040001</v>
      </c>
      <c r="L31" s="94">
        <v>2.1044301621488256E-3</v>
      </c>
      <c r="M31" s="94">
        <v>1.4414699304175248E-4</v>
      </c>
      <c r="N31" s="94">
        <f>K31/'סכום נכסי הקרן'!$C$42</f>
        <v>1.6422704152888392E-5</v>
      </c>
    </row>
    <row r="32" spans="2:14" s="140" customFormat="1">
      <c r="B32" s="86" t="s">
        <v>1725</v>
      </c>
      <c r="C32" s="83" t="s">
        <v>1726</v>
      </c>
      <c r="D32" s="96" t="s">
        <v>139</v>
      </c>
      <c r="E32" s="83" t="s">
        <v>1689</v>
      </c>
      <c r="F32" s="96" t="s">
        <v>1720</v>
      </c>
      <c r="G32" s="96" t="s">
        <v>181</v>
      </c>
      <c r="H32" s="93">
        <v>1305876.427346</v>
      </c>
      <c r="I32" s="95">
        <v>321.14999999999998</v>
      </c>
      <c r="J32" s="83"/>
      <c r="K32" s="93">
        <v>4193.8221460989998</v>
      </c>
      <c r="L32" s="94">
        <v>5.7920018074263682E-2</v>
      </c>
      <c r="M32" s="94">
        <v>5.3006733380279363E-4</v>
      </c>
      <c r="N32" s="94">
        <f>K32/'סכום נכסי הקרן'!$C$42</f>
        <v>6.039070826563933E-5</v>
      </c>
    </row>
    <row r="33" spans="2:14" s="140" customFormat="1">
      <c r="B33" s="86" t="s">
        <v>1727</v>
      </c>
      <c r="C33" s="83" t="s">
        <v>1728</v>
      </c>
      <c r="D33" s="96" t="s">
        <v>139</v>
      </c>
      <c r="E33" s="83" t="s">
        <v>1689</v>
      </c>
      <c r="F33" s="96" t="s">
        <v>1720</v>
      </c>
      <c r="G33" s="96" t="s">
        <v>181</v>
      </c>
      <c r="H33" s="93">
        <v>6678650.3990680007</v>
      </c>
      <c r="I33" s="95">
        <v>334.35</v>
      </c>
      <c r="J33" s="83"/>
      <c r="K33" s="93">
        <v>22330.067599837002</v>
      </c>
      <c r="L33" s="94">
        <v>2.9899253621430567E-2</v>
      </c>
      <c r="M33" s="94">
        <v>2.8223513024489464E-3</v>
      </c>
      <c r="N33" s="94">
        <f>K33/'סכום נכסי הקרן'!$C$42</f>
        <v>3.2155121294977489E-4</v>
      </c>
    </row>
    <row r="34" spans="2:14" s="140" customFormat="1">
      <c r="B34" s="86" t="s">
        <v>1729</v>
      </c>
      <c r="C34" s="83" t="s">
        <v>1730</v>
      </c>
      <c r="D34" s="96" t="s">
        <v>139</v>
      </c>
      <c r="E34" s="83" t="s">
        <v>1689</v>
      </c>
      <c r="F34" s="96" t="s">
        <v>1720</v>
      </c>
      <c r="G34" s="96" t="s">
        <v>181</v>
      </c>
      <c r="H34" s="93">
        <v>131441.116186</v>
      </c>
      <c r="I34" s="95">
        <v>366.07</v>
      </c>
      <c r="J34" s="83"/>
      <c r="K34" s="93">
        <v>481.16649338000002</v>
      </c>
      <c r="L34" s="94">
        <v>9.9027787422265381E-4</v>
      </c>
      <c r="M34" s="94">
        <v>6.0815797946610249E-5</v>
      </c>
      <c r="N34" s="94">
        <f>K34/'סכום נכסי הקרן'!$C$42</f>
        <v>6.9287595698213744E-6</v>
      </c>
    </row>
    <row r="35" spans="2:14" s="140" customFormat="1">
      <c r="B35" s="86" t="s">
        <v>1731</v>
      </c>
      <c r="C35" s="83" t="s">
        <v>1732</v>
      </c>
      <c r="D35" s="96" t="s">
        <v>139</v>
      </c>
      <c r="E35" s="83" t="s">
        <v>1695</v>
      </c>
      <c r="F35" s="96" t="s">
        <v>1720</v>
      </c>
      <c r="G35" s="96" t="s">
        <v>181</v>
      </c>
      <c r="H35" s="93">
        <v>10313838</v>
      </c>
      <c r="I35" s="95">
        <v>334.97</v>
      </c>
      <c r="J35" s="83"/>
      <c r="K35" s="93">
        <v>34548.263150000006</v>
      </c>
      <c r="L35" s="94">
        <v>0.16699474076500853</v>
      </c>
      <c r="M35" s="94">
        <v>4.366638616869355E-3</v>
      </c>
      <c r="N35" s="94">
        <f>K35/'סכום נכסי הקרן'!$C$42</f>
        <v>4.9749226559760184E-4</v>
      </c>
    </row>
    <row r="36" spans="2:14" s="140" customFormat="1">
      <c r="B36" s="86" t="s">
        <v>1733</v>
      </c>
      <c r="C36" s="83" t="s">
        <v>1734</v>
      </c>
      <c r="D36" s="96" t="s">
        <v>139</v>
      </c>
      <c r="E36" s="83" t="s">
        <v>1695</v>
      </c>
      <c r="F36" s="96" t="s">
        <v>1720</v>
      </c>
      <c r="G36" s="96" t="s">
        <v>181</v>
      </c>
      <c r="H36" s="93">
        <v>2951372.4279219997</v>
      </c>
      <c r="I36" s="95">
        <v>334.87</v>
      </c>
      <c r="J36" s="83"/>
      <c r="K36" s="93">
        <v>9883.2608513350006</v>
      </c>
      <c r="L36" s="94">
        <v>6.9698574016340458E-3</v>
      </c>
      <c r="M36" s="94">
        <v>1.2491692652292566E-3</v>
      </c>
      <c r="N36" s="94">
        <f>K36/'סכום נכסי הקרן'!$C$42</f>
        <v>1.4231817706942328E-4</v>
      </c>
    </row>
    <row r="37" spans="2:14" s="140" customFormat="1">
      <c r="B37" s="86" t="s">
        <v>1735</v>
      </c>
      <c r="C37" s="83" t="s">
        <v>1736</v>
      </c>
      <c r="D37" s="96" t="s">
        <v>139</v>
      </c>
      <c r="E37" s="83" t="s">
        <v>1695</v>
      </c>
      <c r="F37" s="96" t="s">
        <v>1720</v>
      </c>
      <c r="G37" s="96" t="s">
        <v>181</v>
      </c>
      <c r="H37" s="93">
        <v>1611046</v>
      </c>
      <c r="I37" s="95">
        <v>359.79</v>
      </c>
      <c r="J37" s="83"/>
      <c r="K37" s="93">
        <v>5796.3824000000004</v>
      </c>
      <c r="L37" s="94">
        <v>0.13385154252228262</v>
      </c>
      <c r="M37" s="94">
        <v>7.3261880390597498E-4</v>
      </c>
      <c r="N37" s="94">
        <f>K37/'סכום נכסי הקרן'!$C$42</f>
        <v>8.3467449577014823E-5</v>
      </c>
    </row>
    <row r="38" spans="2:14" s="140" customFormat="1">
      <c r="B38" s="86" t="s">
        <v>1737</v>
      </c>
      <c r="C38" s="83" t="s">
        <v>1738</v>
      </c>
      <c r="D38" s="96" t="s">
        <v>139</v>
      </c>
      <c r="E38" s="83" t="s">
        <v>1695</v>
      </c>
      <c r="F38" s="96" t="s">
        <v>1720</v>
      </c>
      <c r="G38" s="96" t="s">
        <v>181</v>
      </c>
      <c r="H38" s="93">
        <v>712425.74366199982</v>
      </c>
      <c r="I38" s="95">
        <v>343.18</v>
      </c>
      <c r="J38" s="83"/>
      <c r="K38" s="93">
        <v>2444.9026680780012</v>
      </c>
      <c r="L38" s="94">
        <v>2.3733394637567959E-3</v>
      </c>
      <c r="M38" s="94">
        <v>3.0901716704436751E-4</v>
      </c>
      <c r="N38" s="94">
        <f>K38/'סכום נכסי הקרן'!$C$42</f>
        <v>3.5206405665801062E-5</v>
      </c>
    </row>
    <row r="39" spans="2:14" s="140" customFormat="1">
      <c r="B39" s="86" t="s">
        <v>1739</v>
      </c>
      <c r="C39" s="83" t="s">
        <v>1740</v>
      </c>
      <c r="D39" s="96" t="s">
        <v>139</v>
      </c>
      <c r="E39" s="83" t="s">
        <v>1695</v>
      </c>
      <c r="F39" s="96" t="s">
        <v>1720</v>
      </c>
      <c r="G39" s="96" t="s">
        <v>181</v>
      </c>
      <c r="H39" s="93">
        <v>668183.58076500008</v>
      </c>
      <c r="I39" s="95">
        <v>321.98</v>
      </c>
      <c r="J39" s="83"/>
      <c r="K39" s="93">
        <v>2151.4174956949996</v>
      </c>
      <c r="L39" s="94">
        <v>1.0041996184563862E-2</v>
      </c>
      <c r="M39" s="94">
        <v>2.719228656132933E-4</v>
      </c>
      <c r="N39" s="94">
        <f>K39/'סכום נכסי הקרן'!$C$42</f>
        <v>3.0980242321664258E-5</v>
      </c>
    </row>
    <row r="40" spans="2:14" s="140" customFormat="1">
      <c r="B40" s="86" t="s">
        <v>1741</v>
      </c>
      <c r="C40" s="83" t="s">
        <v>1742</v>
      </c>
      <c r="D40" s="96" t="s">
        <v>139</v>
      </c>
      <c r="E40" s="83" t="s">
        <v>1695</v>
      </c>
      <c r="F40" s="96" t="s">
        <v>1720</v>
      </c>
      <c r="G40" s="96" t="s">
        <v>181</v>
      </c>
      <c r="H40" s="93">
        <v>3129949.8196630012</v>
      </c>
      <c r="I40" s="95">
        <v>363.3</v>
      </c>
      <c r="J40" s="83"/>
      <c r="K40" s="93">
        <v>11371.107693280004</v>
      </c>
      <c r="L40" s="94">
        <v>1.1752850958468439E-2</v>
      </c>
      <c r="M40" s="94">
        <v>1.4372218294874447E-3</v>
      </c>
      <c r="N40" s="94">
        <f>K40/'סכום נכסי הקרן'!$C$42</f>
        <v>1.6374305429256255E-4</v>
      </c>
    </row>
    <row r="41" spans="2:14" s="140" customFormat="1">
      <c r="B41" s="86" t="s">
        <v>1743</v>
      </c>
      <c r="C41" s="83" t="s">
        <v>1744</v>
      </c>
      <c r="D41" s="96" t="s">
        <v>139</v>
      </c>
      <c r="E41" s="83" t="s">
        <v>1704</v>
      </c>
      <c r="F41" s="96" t="s">
        <v>1720</v>
      </c>
      <c r="G41" s="96" t="s">
        <v>181</v>
      </c>
      <c r="H41" s="93">
        <v>292920</v>
      </c>
      <c r="I41" s="95">
        <v>3652.49</v>
      </c>
      <c r="J41" s="83"/>
      <c r="K41" s="93">
        <v>10698.873710000002</v>
      </c>
      <c r="L41" s="94">
        <v>0.19070660142242177</v>
      </c>
      <c r="M41" s="94">
        <v>1.3522565489401254E-3</v>
      </c>
      <c r="N41" s="94">
        <f>K41/'סכום נכסי הקרן'!$C$42</f>
        <v>1.5406293793181666E-4</v>
      </c>
    </row>
    <row r="42" spans="2:14" s="140" customFormat="1">
      <c r="B42" s="86" t="s">
        <v>1745</v>
      </c>
      <c r="C42" s="83" t="s">
        <v>1746</v>
      </c>
      <c r="D42" s="96" t="s">
        <v>139</v>
      </c>
      <c r="E42" s="83" t="s">
        <v>1704</v>
      </c>
      <c r="F42" s="96" t="s">
        <v>1720</v>
      </c>
      <c r="G42" s="96" t="s">
        <v>181</v>
      </c>
      <c r="H42" s="93">
        <v>28878730</v>
      </c>
      <c r="I42" s="95">
        <v>102.1</v>
      </c>
      <c r="J42" s="83"/>
      <c r="K42" s="93">
        <v>29485.18333</v>
      </c>
      <c r="L42" s="94">
        <v>0.1836730279414896</v>
      </c>
      <c r="M42" s="94">
        <v>3.7267037012901341E-3</v>
      </c>
      <c r="N42" s="94">
        <f>K42/'סכום נכסי הקרן'!$C$42</f>
        <v>4.2458431535949263E-4</v>
      </c>
    </row>
    <row r="43" spans="2:14" s="140" customFormat="1">
      <c r="B43" s="86" t="s">
        <v>1747</v>
      </c>
      <c r="C43" s="83" t="s">
        <v>1748</v>
      </c>
      <c r="D43" s="96" t="s">
        <v>139</v>
      </c>
      <c r="E43" s="83" t="s">
        <v>1704</v>
      </c>
      <c r="F43" s="96" t="s">
        <v>1720</v>
      </c>
      <c r="G43" s="96" t="s">
        <v>181</v>
      </c>
      <c r="H43" s="93">
        <v>6573.427646000001</v>
      </c>
      <c r="I43" s="95">
        <v>3438.37</v>
      </c>
      <c r="J43" s="83"/>
      <c r="K43" s="93">
        <v>226.01876416499994</v>
      </c>
      <c r="L43" s="94">
        <v>2.8013368347268509E-4</v>
      </c>
      <c r="M43" s="94">
        <v>2.8567058768046235E-5</v>
      </c>
      <c r="N43" s="94">
        <f>K43/'סכום נכסי הקרן'!$C$42</f>
        <v>3.254652384804932E-6</v>
      </c>
    </row>
    <row r="44" spans="2:14" s="140" customFormat="1">
      <c r="B44" s="86" t="s">
        <v>1749</v>
      </c>
      <c r="C44" s="83" t="s">
        <v>1750</v>
      </c>
      <c r="D44" s="96" t="s">
        <v>139</v>
      </c>
      <c r="E44" s="83" t="s">
        <v>1704</v>
      </c>
      <c r="F44" s="96" t="s">
        <v>1720</v>
      </c>
      <c r="G44" s="96" t="s">
        <v>181</v>
      </c>
      <c r="H44" s="93">
        <v>29125.185108000009</v>
      </c>
      <c r="I44" s="95">
        <v>3201.86</v>
      </c>
      <c r="J44" s="83"/>
      <c r="K44" s="93">
        <v>932.54765189800003</v>
      </c>
      <c r="L44" s="94">
        <v>4.7157570386173126E-3</v>
      </c>
      <c r="M44" s="94">
        <v>1.1786695531316882E-4</v>
      </c>
      <c r="N44" s="94">
        <f>K44/'סכום נכסי הקרן'!$C$42</f>
        <v>1.3428612665886205E-5</v>
      </c>
    </row>
    <row r="45" spans="2:14" s="140" customFormat="1">
      <c r="B45" s="86" t="s">
        <v>1751</v>
      </c>
      <c r="C45" s="83" t="s">
        <v>1752</v>
      </c>
      <c r="D45" s="96" t="s">
        <v>139</v>
      </c>
      <c r="E45" s="83" t="s">
        <v>1704</v>
      </c>
      <c r="F45" s="96" t="s">
        <v>1720</v>
      </c>
      <c r="G45" s="96" t="s">
        <v>181</v>
      </c>
      <c r="H45" s="93">
        <v>485259.47908299993</v>
      </c>
      <c r="I45" s="95">
        <v>3333.44</v>
      </c>
      <c r="J45" s="83"/>
      <c r="K45" s="93">
        <v>16175.833579428996</v>
      </c>
      <c r="L45" s="94">
        <v>1.2421067077008213E-2</v>
      </c>
      <c r="M45" s="94">
        <v>2.0445027659223062E-3</v>
      </c>
      <c r="N45" s="94">
        <f>K45/'סכום נכסי הקרן'!$C$42</f>
        <v>2.3293072825167173E-4</v>
      </c>
    </row>
    <row r="46" spans="2:14" s="140" customFormat="1">
      <c r="B46" s="86" t="s">
        <v>1753</v>
      </c>
      <c r="C46" s="83" t="s">
        <v>1754</v>
      </c>
      <c r="D46" s="96" t="s">
        <v>139</v>
      </c>
      <c r="E46" s="83" t="s">
        <v>1704</v>
      </c>
      <c r="F46" s="96" t="s">
        <v>1720</v>
      </c>
      <c r="G46" s="96" t="s">
        <v>181</v>
      </c>
      <c r="H46" s="93">
        <v>380886.54210899991</v>
      </c>
      <c r="I46" s="95">
        <v>3649.4</v>
      </c>
      <c r="J46" s="83"/>
      <c r="K46" s="93">
        <v>13900.073468143</v>
      </c>
      <c r="L46" s="94">
        <v>2.2074824075228369E-2</v>
      </c>
      <c r="M46" s="94">
        <v>1.7568639361054063E-3</v>
      </c>
      <c r="N46" s="94">
        <f>K46/'סכום נכסי הקרן'!$C$42</f>
        <v>2.0015996206858736E-4</v>
      </c>
    </row>
    <row r="47" spans="2:14" s="140" customFormat="1">
      <c r="B47" s="86" t="s">
        <v>1755</v>
      </c>
      <c r="C47" s="83" t="s">
        <v>1756</v>
      </c>
      <c r="D47" s="96" t="s">
        <v>139</v>
      </c>
      <c r="E47" s="83" t="s">
        <v>1713</v>
      </c>
      <c r="F47" s="96" t="s">
        <v>1720</v>
      </c>
      <c r="G47" s="96" t="s">
        <v>181</v>
      </c>
      <c r="H47" s="93">
        <v>1549279</v>
      </c>
      <c r="I47" s="95">
        <v>365.91</v>
      </c>
      <c r="J47" s="83"/>
      <c r="K47" s="93">
        <v>5668.9667900000004</v>
      </c>
      <c r="L47" s="94">
        <v>0.10036273071173578</v>
      </c>
      <c r="M47" s="94">
        <v>7.165144364996509E-4</v>
      </c>
      <c r="N47" s="94">
        <f>K47/'סכום נכסי הקרן'!$C$42</f>
        <v>8.1632674838377908E-5</v>
      </c>
    </row>
    <row r="48" spans="2:14" s="140" customFormat="1">
      <c r="B48" s="86" t="s">
        <v>1757</v>
      </c>
      <c r="C48" s="83" t="s">
        <v>1758</v>
      </c>
      <c r="D48" s="96" t="s">
        <v>139</v>
      </c>
      <c r="E48" s="83" t="s">
        <v>1713</v>
      </c>
      <c r="F48" s="96" t="s">
        <v>1720</v>
      </c>
      <c r="G48" s="96" t="s">
        <v>181</v>
      </c>
      <c r="H48" s="93">
        <v>918951.79810699995</v>
      </c>
      <c r="I48" s="95">
        <v>344.21</v>
      </c>
      <c r="J48" s="83"/>
      <c r="K48" s="93">
        <v>3163.1239858940003</v>
      </c>
      <c r="L48" s="94">
        <v>2.6368343267651902E-3</v>
      </c>
      <c r="M48" s="94">
        <v>3.9979489813369841E-4</v>
      </c>
      <c r="N48" s="94">
        <f>K48/'סכום נכסי הקרן'!$C$42</f>
        <v>4.5548736018254005E-5</v>
      </c>
    </row>
    <row r="49" spans="2:14" s="140" customFormat="1">
      <c r="B49" s="86" t="s">
        <v>1759</v>
      </c>
      <c r="C49" s="83" t="s">
        <v>1760</v>
      </c>
      <c r="D49" s="96" t="s">
        <v>139</v>
      </c>
      <c r="E49" s="83" t="s">
        <v>1713</v>
      </c>
      <c r="F49" s="96" t="s">
        <v>1720</v>
      </c>
      <c r="G49" s="96" t="s">
        <v>181</v>
      </c>
      <c r="H49" s="93">
        <v>590069.28345899994</v>
      </c>
      <c r="I49" s="95">
        <v>321.24</v>
      </c>
      <c r="J49" s="83"/>
      <c r="K49" s="93">
        <v>1895.5385639330002</v>
      </c>
      <c r="L49" s="94">
        <v>1.4736574782482477E-2</v>
      </c>
      <c r="M49" s="94">
        <v>2.3958170797465744E-4</v>
      </c>
      <c r="N49" s="94">
        <f>K49/'סכום נכסי הקרן'!$C$42</f>
        <v>2.7295605877618559E-5</v>
      </c>
    </row>
    <row r="50" spans="2:14" s="140" customFormat="1">
      <c r="B50" s="86" t="s">
        <v>1761</v>
      </c>
      <c r="C50" s="83" t="s">
        <v>1762</v>
      </c>
      <c r="D50" s="96" t="s">
        <v>139</v>
      </c>
      <c r="E50" s="83" t="s">
        <v>1713</v>
      </c>
      <c r="F50" s="96" t="s">
        <v>1720</v>
      </c>
      <c r="G50" s="96" t="s">
        <v>181</v>
      </c>
      <c r="H50" s="93">
        <v>8481693.8362950012</v>
      </c>
      <c r="I50" s="95">
        <v>334.3</v>
      </c>
      <c r="J50" s="83"/>
      <c r="K50" s="93">
        <v>28354.302476198001</v>
      </c>
      <c r="L50" s="94">
        <v>2.0753118350054816E-2</v>
      </c>
      <c r="M50" s="94">
        <v>3.5837689324466245E-3</v>
      </c>
      <c r="N50" s="94">
        <f>K50/'סכום נכסי הקרן'!$C$42</f>
        <v>4.0829972022264833E-4</v>
      </c>
    </row>
    <row r="51" spans="2:14" s="140" customFormat="1">
      <c r="B51" s="86" t="s">
        <v>1763</v>
      </c>
      <c r="C51" s="83" t="s">
        <v>1764</v>
      </c>
      <c r="D51" s="96" t="s">
        <v>139</v>
      </c>
      <c r="E51" s="83" t="s">
        <v>1713</v>
      </c>
      <c r="F51" s="96" t="s">
        <v>1720</v>
      </c>
      <c r="G51" s="96" t="s">
        <v>181</v>
      </c>
      <c r="H51" s="93">
        <v>1573385.6322429993</v>
      </c>
      <c r="I51" s="95">
        <v>366.44</v>
      </c>
      <c r="J51" s="83"/>
      <c r="K51" s="93">
        <v>5765.5143134509981</v>
      </c>
      <c r="L51" s="94">
        <v>7.6624513558123837E-3</v>
      </c>
      <c r="M51" s="94">
        <v>7.2871731171898671E-4</v>
      </c>
      <c r="N51" s="94">
        <f>K51/'סכום נכסי הקרן'!$C$42</f>
        <v>8.3022951564328871E-5</v>
      </c>
    </row>
    <row r="52" spans="2:14" s="140" customFormat="1">
      <c r="B52" s="82"/>
      <c r="C52" s="83"/>
      <c r="D52" s="83"/>
      <c r="E52" s="83"/>
      <c r="F52" s="83"/>
      <c r="G52" s="83"/>
      <c r="H52" s="93"/>
      <c r="I52" s="95"/>
      <c r="J52" s="83"/>
      <c r="K52" s="83"/>
      <c r="L52" s="83"/>
      <c r="M52" s="94"/>
      <c r="N52" s="83"/>
    </row>
    <row r="53" spans="2:14" s="140" customFormat="1">
      <c r="B53" s="80" t="s">
        <v>252</v>
      </c>
      <c r="C53" s="81"/>
      <c r="D53" s="81"/>
      <c r="E53" s="81"/>
      <c r="F53" s="81"/>
      <c r="G53" s="81"/>
      <c r="H53" s="90"/>
      <c r="I53" s="92"/>
      <c r="J53" s="90">
        <v>665.24085000000002</v>
      </c>
      <c r="K53" s="90">
        <v>7441276.7585400073</v>
      </c>
      <c r="L53" s="81"/>
      <c r="M53" s="91">
        <v>0.94052098398044104</v>
      </c>
      <c r="N53" s="91">
        <f>K53/'סכום נכסי הקרן'!$C$42</f>
        <v>0.10715379865759897</v>
      </c>
    </row>
    <row r="54" spans="2:14" s="140" customFormat="1">
      <c r="B54" s="101" t="s">
        <v>79</v>
      </c>
      <c r="C54" s="81"/>
      <c r="D54" s="81"/>
      <c r="E54" s="81"/>
      <c r="F54" s="81"/>
      <c r="G54" s="81"/>
      <c r="H54" s="90"/>
      <c r="I54" s="92"/>
      <c r="J54" s="90">
        <v>665.24085000000002</v>
      </c>
      <c r="K54" s="90">
        <v>6928912.4662200073</v>
      </c>
      <c r="L54" s="81"/>
      <c r="M54" s="91">
        <v>0.87576202069954878</v>
      </c>
      <c r="N54" s="91">
        <f>K54/'סכום נכסי הקרן'!$C$42</f>
        <v>9.9775793242655592E-2</v>
      </c>
    </row>
    <row r="55" spans="2:14" s="140" customFormat="1">
      <c r="B55" s="86" t="s">
        <v>1765</v>
      </c>
      <c r="C55" s="83" t="s">
        <v>1766</v>
      </c>
      <c r="D55" s="96" t="s">
        <v>30</v>
      </c>
      <c r="E55" s="83"/>
      <c r="F55" s="96" t="s">
        <v>1690</v>
      </c>
      <c r="G55" s="96" t="s">
        <v>180</v>
      </c>
      <c r="H55" s="93">
        <v>573324.99999999988</v>
      </c>
      <c r="I55" s="95">
        <v>6165.6</v>
      </c>
      <c r="J55" s="83"/>
      <c r="K55" s="93">
        <v>128387.30002000055</v>
      </c>
      <c r="L55" s="94">
        <v>2.1964560560334297E-2</v>
      </c>
      <c r="M55" s="94">
        <v>1.6227181660300804E-2</v>
      </c>
      <c r="N55" s="94">
        <f>K55/'סכום נכסי הקרן'!$C$42</f>
        <v>1.8487669983175141E-3</v>
      </c>
    </row>
    <row r="56" spans="2:14" s="140" customFormat="1">
      <c r="B56" s="86" t="s">
        <v>1767</v>
      </c>
      <c r="C56" s="83" t="s">
        <v>1768</v>
      </c>
      <c r="D56" s="96" t="s">
        <v>1508</v>
      </c>
      <c r="E56" s="83"/>
      <c r="F56" s="96" t="s">
        <v>1690</v>
      </c>
      <c r="G56" s="96" t="s">
        <v>180</v>
      </c>
      <c r="H56" s="93">
        <v>223826</v>
      </c>
      <c r="I56" s="95">
        <v>4677</v>
      </c>
      <c r="J56" s="83"/>
      <c r="K56" s="93">
        <v>38021.018220000005</v>
      </c>
      <c r="L56" s="94">
        <v>1.9729043631555752E-3</v>
      </c>
      <c r="M56" s="94">
        <v>4.8055685373041782E-3</v>
      </c>
      <c r="N56" s="94">
        <f>K56/'סכום נכסי הקרן'!$C$42</f>
        <v>5.4749966481587066E-4</v>
      </c>
    </row>
    <row r="57" spans="2:14" s="140" customFormat="1">
      <c r="B57" s="86" t="s">
        <v>1769</v>
      </c>
      <c r="C57" s="83" t="s">
        <v>1770</v>
      </c>
      <c r="D57" s="96" t="s">
        <v>1508</v>
      </c>
      <c r="E57" s="83"/>
      <c r="F57" s="96" t="s">
        <v>1690</v>
      </c>
      <c r="G57" s="96" t="s">
        <v>180</v>
      </c>
      <c r="H57" s="93">
        <v>207997</v>
      </c>
      <c r="I57" s="95">
        <v>11385</v>
      </c>
      <c r="J57" s="83"/>
      <c r="K57" s="93">
        <v>86007.425100000022</v>
      </c>
      <c r="L57" s="94">
        <v>1.866226388800212E-3</v>
      </c>
      <c r="M57" s="94">
        <v>1.087068667239669E-2</v>
      </c>
      <c r="N57" s="94">
        <f>K57/'סכום נכסי הקרן'!$C$42</f>
        <v>1.2385001406710382E-3</v>
      </c>
    </row>
    <row r="58" spans="2:14" s="140" customFormat="1">
      <c r="B58" s="86" t="s">
        <v>1771</v>
      </c>
      <c r="C58" s="83" t="s">
        <v>1772</v>
      </c>
      <c r="D58" s="96" t="s">
        <v>143</v>
      </c>
      <c r="E58" s="83"/>
      <c r="F58" s="96" t="s">
        <v>1690</v>
      </c>
      <c r="G58" s="96" t="s">
        <v>190</v>
      </c>
      <c r="H58" s="93">
        <v>19400954</v>
      </c>
      <c r="I58" s="95">
        <v>1684</v>
      </c>
      <c r="J58" s="83"/>
      <c r="K58" s="93">
        <v>1070896.8078599998</v>
      </c>
      <c r="L58" s="94">
        <v>7.7851670682355326E-3</v>
      </c>
      <c r="M58" s="94">
        <v>0.13535324006247754</v>
      </c>
      <c r="N58" s="94">
        <f>K58/'סכום נכסי הקרן'!$C$42</f>
        <v>1.5420829604382322E-2</v>
      </c>
    </row>
    <row r="59" spans="2:14" s="140" customFormat="1">
      <c r="B59" s="86" t="s">
        <v>1773</v>
      </c>
      <c r="C59" s="83" t="s">
        <v>1774</v>
      </c>
      <c r="D59" s="96" t="s">
        <v>30</v>
      </c>
      <c r="E59" s="83"/>
      <c r="F59" s="96" t="s">
        <v>1690</v>
      </c>
      <c r="G59" s="96" t="s">
        <v>182</v>
      </c>
      <c r="H59" s="93">
        <v>831229</v>
      </c>
      <c r="I59" s="95">
        <v>1004.4</v>
      </c>
      <c r="J59" s="83"/>
      <c r="K59" s="93">
        <v>34048.337490000005</v>
      </c>
      <c r="L59" s="94">
        <v>1.7462794117647059E-2</v>
      </c>
      <c r="M59" s="94">
        <v>4.3034518024398748E-3</v>
      </c>
      <c r="N59" s="94">
        <f>K59/'סכום נכסי הקרן'!$C$42</f>
        <v>4.9029337550741275E-4</v>
      </c>
    </row>
    <row r="60" spans="2:14" s="140" customFormat="1">
      <c r="B60" s="86" t="s">
        <v>1775</v>
      </c>
      <c r="C60" s="83" t="s">
        <v>1776</v>
      </c>
      <c r="D60" s="96" t="s">
        <v>30</v>
      </c>
      <c r="E60" s="83"/>
      <c r="F60" s="96" t="s">
        <v>1690</v>
      </c>
      <c r="G60" s="96" t="s">
        <v>182</v>
      </c>
      <c r="H60" s="93">
        <v>2452259</v>
      </c>
      <c r="I60" s="95">
        <v>3921</v>
      </c>
      <c r="J60" s="83"/>
      <c r="K60" s="93">
        <v>392131.47207000002</v>
      </c>
      <c r="L60" s="94">
        <v>4.787771916283521E-2</v>
      </c>
      <c r="M60" s="94">
        <v>4.9562446059772149E-2</v>
      </c>
      <c r="N60" s="94">
        <f>K60/'סכום נכסי הקרן'!$C$42</f>
        <v>5.6466622824200346E-3</v>
      </c>
    </row>
    <row r="61" spans="2:14" s="140" customFormat="1">
      <c r="B61" s="86" t="s">
        <v>1777</v>
      </c>
      <c r="C61" s="83" t="s">
        <v>1778</v>
      </c>
      <c r="D61" s="96" t="s">
        <v>30</v>
      </c>
      <c r="E61" s="83"/>
      <c r="F61" s="96" t="s">
        <v>1690</v>
      </c>
      <c r="G61" s="96" t="s">
        <v>182</v>
      </c>
      <c r="H61" s="93">
        <v>1742803.0000000002</v>
      </c>
      <c r="I61" s="95">
        <v>3524.5</v>
      </c>
      <c r="J61" s="83"/>
      <c r="K61" s="93">
        <v>250503.80923000007</v>
      </c>
      <c r="L61" s="94">
        <v>0.14633868429758731</v>
      </c>
      <c r="M61" s="94">
        <v>3.1661782889267825E-2</v>
      </c>
      <c r="N61" s="94">
        <f>K61/'סכום נכסי הקרן'!$C$42</f>
        <v>3.6072351033560467E-3</v>
      </c>
    </row>
    <row r="62" spans="2:14" s="140" customFormat="1">
      <c r="B62" s="86" t="s">
        <v>1779</v>
      </c>
      <c r="C62" s="83" t="s">
        <v>1780</v>
      </c>
      <c r="D62" s="96" t="s">
        <v>30</v>
      </c>
      <c r="E62" s="83"/>
      <c r="F62" s="96" t="s">
        <v>1690</v>
      </c>
      <c r="G62" s="96" t="s">
        <v>182</v>
      </c>
      <c r="H62" s="93">
        <v>77428.000000000029</v>
      </c>
      <c r="I62" s="95">
        <v>8061</v>
      </c>
      <c r="J62" s="83"/>
      <c r="K62" s="93">
        <v>25453.967350000301</v>
      </c>
      <c r="L62" s="94">
        <v>4.8100446116293412E-3</v>
      </c>
      <c r="M62" s="94">
        <v>3.2171885544713128E-3</v>
      </c>
      <c r="N62" s="94">
        <f>K62/'סכום נכסי הקרן'!$C$42</f>
        <v>3.6653512306591979E-4</v>
      </c>
    </row>
    <row r="63" spans="2:14" s="140" customFormat="1">
      <c r="B63" s="86" t="s">
        <v>1781</v>
      </c>
      <c r="C63" s="83" t="s">
        <v>1782</v>
      </c>
      <c r="D63" s="96" t="s">
        <v>1508</v>
      </c>
      <c r="E63" s="83"/>
      <c r="F63" s="96" t="s">
        <v>1690</v>
      </c>
      <c r="G63" s="96" t="s">
        <v>180</v>
      </c>
      <c r="H63" s="93">
        <v>2775324</v>
      </c>
      <c r="I63" s="95">
        <v>2571</v>
      </c>
      <c r="J63" s="83"/>
      <c r="K63" s="93">
        <v>259156.20270000005</v>
      </c>
      <c r="L63" s="94">
        <v>3.2239516096076097E-3</v>
      </c>
      <c r="M63" s="94">
        <v>3.2755379846382882E-2</v>
      </c>
      <c r="N63" s="94">
        <f>K63/'סכום נכסי הקרן'!$C$42</f>
        <v>3.7318288871750222E-3</v>
      </c>
    </row>
    <row r="64" spans="2:14" s="140" customFormat="1">
      <c r="B64" s="86" t="s">
        <v>1783</v>
      </c>
      <c r="C64" s="83" t="s">
        <v>1784</v>
      </c>
      <c r="D64" s="96" t="s">
        <v>1508</v>
      </c>
      <c r="E64" s="83"/>
      <c r="F64" s="96" t="s">
        <v>1690</v>
      </c>
      <c r="G64" s="96" t="s">
        <v>180</v>
      </c>
      <c r="H64" s="93">
        <v>472710</v>
      </c>
      <c r="I64" s="95">
        <v>9175</v>
      </c>
      <c r="J64" s="83"/>
      <c r="K64" s="93">
        <v>157523.98953999998</v>
      </c>
      <c r="L64" s="94">
        <v>2.2170545302831984E-3</v>
      </c>
      <c r="M64" s="94">
        <v>1.990983838528184E-2</v>
      </c>
      <c r="N64" s="94">
        <f>K64/'סכום נכסי הקרן'!$C$42</f>
        <v>2.2683330302880221E-3</v>
      </c>
    </row>
    <row r="65" spans="2:14" s="140" customFormat="1">
      <c r="B65" s="86" t="s">
        <v>1785</v>
      </c>
      <c r="C65" s="83" t="s">
        <v>1786</v>
      </c>
      <c r="D65" s="96" t="s">
        <v>30</v>
      </c>
      <c r="E65" s="83"/>
      <c r="F65" s="96" t="s">
        <v>1690</v>
      </c>
      <c r="G65" s="96" t="s">
        <v>189</v>
      </c>
      <c r="H65" s="93">
        <v>1548066</v>
      </c>
      <c r="I65" s="95">
        <v>3481</v>
      </c>
      <c r="J65" s="83"/>
      <c r="K65" s="93">
        <v>145778.29765999998</v>
      </c>
      <c r="L65" s="94">
        <v>2.877326671552833E-2</v>
      </c>
      <c r="M65" s="94">
        <v>1.8425271953609955E-2</v>
      </c>
      <c r="N65" s="94">
        <f>K65/'סכום נכסי הקרן'!$C$42</f>
        <v>2.0991959932386631E-3</v>
      </c>
    </row>
    <row r="66" spans="2:14" s="140" customFormat="1">
      <c r="B66" s="86" t="s">
        <v>1787</v>
      </c>
      <c r="C66" s="83" t="s">
        <v>1788</v>
      </c>
      <c r="D66" s="96" t="s">
        <v>1508</v>
      </c>
      <c r="E66" s="83"/>
      <c r="F66" s="96" t="s">
        <v>1690</v>
      </c>
      <c r="G66" s="96" t="s">
        <v>180</v>
      </c>
      <c r="H66" s="93">
        <v>527579</v>
      </c>
      <c r="I66" s="95">
        <v>7503</v>
      </c>
      <c r="J66" s="83"/>
      <c r="K66" s="93">
        <v>143770.00461999999</v>
      </c>
      <c r="L66" s="94">
        <v>3.8657273073653977E-3</v>
      </c>
      <c r="M66" s="94">
        <v>1.8171438934439673E-2</v>
      </c>
      <c r="N66" s="94">
        <f>K66/'סכום נכסי הקרן'!$C$42</f>
        <v>2.0702767317951685E-3</v>
      </c>
    </row>
    <row r="67" spans="2:14" s="140" customFormat="1">
      <c r="B67" s="86" t="s">
        <v>1789</v>
      </c>
      <c r="C67" s="83" t="s">
        <v>1790</v>
      </c>
      <c r="D67" s="96" t="s">
        <v>30</v>
      </c>
      <c r="E67" s="83"/>
      <c r="F67" s="96" t="s">
        <v>1690</v>
      </c>
      <c r="G67" s="96" t="s">
        <v>182</v>
      </c>
      <c r="H67" s="93">
        <v>377717.99999999983</v>
      </c>
      <c r="I67" s="95">
        <v>4565</v>
      </c>
      <c r="J67" s="83"/>
      <c r="K67" s="93">
        <v>70319.695820000605</v>
      </c>
      <c r="L67" s="94">
        <v>5.0768548387096754E-2</v>
      </c>
      <c r="M67" s="94">
        <v>8.8878765905232252E-3</v>
      </c>
      <c r="N67" s="94">
        <f>K67/'סכום נכסי הקרן'!$C$42</f>
        <v>1.0125980758493296E-3</v>
      </c>
    </row>
    <row r="68" spans="2:14" s="140" customFormat="1">
      <c r="B68" s="86" t="s">
        <v>1791</v>
      </c>
      <c r="C68" s="83" t="s">
        <v>1792</v>
      </c>
      <c r="D68" s="96" t="s">
        <v>158</v>
      </c>
      <c r="E68" s="83"/>
      <c r="F68" s="96" t="s">
        <v>1690</v>
      </c>
      <c r="G68" s="96" t="s">
        <v>180</v>
      </c>
      <c r="H68" s="93">
        <v>135725</v>
      </c>
      <c r="I68" s="95">
        <v>12604</v>
      </c>
      <c r="J68" s="83"/>
      <c r="K68" s="93">
        <v>62131.821330000013</v>
      </c>
      <c r="L68" s="94">
        <v>2.4677272727272728E-2</v>
      </c>
      <c r="M68" s="94">
        <v>7.8529913118369054E-3</v>
      </c>
      <c r="N68" s="94">
        <f>K68/'סכום נכסי הקרן'!$C$42</f>
        <v>8.9469332871997367E-4</v>
      </c>
    </row>
    <row r="69" spans="2:14" s="140" customFormat="1">
      <c r="B69" s="86" t="s">
        <v>1793</v>
      </c>
      <c r="C69" s="83" t="s">
        <v>1794</v>
      </c>
      <c r="D69" s="96" t="s">
        <v>142</v>
      </c>
      <c r="E69" s="83"/>
      <c r="F69" s="96" t="s">
        <v>1690</v>
      </c>
      <c r="G69" s="96" t="s">
        <v>180</v>
      </c>
      <c r="H69" s="93">
        <v>8490010.9999999907</v>
      </c>
      <c r="I69" s="95">
        <v>2821</v>
      </c>
      <c r="J69" s="83"/>
      <c r="K69" s="93">
        <v>869875.65984000056</v>
      </c>
      <c r="L69" s="94">
        <v>1.8724370169353063E-2</v>
      </c>
      <c r="M69" s="94">
        <v>0.10994569051532933</v>
      </c>
      <c r="N69" s="94">
        <f>K69/'סכום נכסי הקרן'!$C$42</f>
        <v>1.2526140921269744E-2</v>
      </c>
    </row>
    <row r="70" spans="2:14" s="140" customFormat="1">
      <c r="B70" s="86" t="s">
        <v>1795</v>
      </c>
      <c r="C70" s="83" t="s">
        <v>1796</v>
      </c>
      <c r="D70" s="96" t="s">
        <v>1508</v>
      </c>
      <c r="E70" s="83"/>
      <c r="F70" s="96" t="s">
        <v>1690</v>
      </c>
      <c r="G70" s="96" t="s">
        <v>180</v>
      </c>
      <c r="H70" s="93">
        <v>1251694.0000000005</v>
      </c>
      <c r="I70" s="95">
        <v>5171</v>
      </c>
      <c r="J70" s="83"/>
      <c r="K70" s="93">
        <v>235081.55137000087</v>
      </c>
      <c r="L70" s="94">
        <v>1.091657073085645E-3</v>
      </c>
      <c r="M70" s="94">
        <v>2.9712526382843725E-2</v>
      </c>
      <c r="N70" s="94">
        <f>K70/'סכום נכסי הקרן'!$C$42</f>
        <v>3.3851558060527488E-3</v>
      </c>
    </row>
    <row r="71" spans="2:14" s="140" customFormat="1">
      <c r="B71" s="86" t="s">
        <v>1797</v>
      </c>
      <c r="C71" s="83" t="s">
        <v>1798</v>
      </c>
      <c r="D71" s="96" t="s">
        <v>30</v>
      </c>
      <c r="E71" s="83"/>
      <c r="F71" s="96" t="s">
        <v>1690</v>
      </c>
      <c r="G71" s="96" t="s">
        <v>182</v>
      </c>
      <c r="H71" s="93">
        <v>1281618</v>
      </c>
      <c r="I71" s="95">
        <v>2379.5</v>
      </c>
      <c r="J71" s="83"/>
      <c r="K71" s="93">
        <v>124369.19636000134</v>
      </c>
      <c r="L71" s="94">
        <v>6.6473962655601657E-3</v>
      </c>
      <c r="M71" s="94">
        <v>1.5719323811350251E-2</v>
      </c>
      <c r="N71" s="94">
        <f>K71/'סכום נכסי הקרן'!$C$42</f>
        <v>1.7909066223981817E-3</v>
      </c>
    </row>
    <row r="72" spans="2:14" s="140" customFormat="1">
      <c r="B72" s="86" t="s">
        <v>1799</v>
      </c>
      <c r="C72" s="83" t="s">
        <v>1800</v>
      </c>
      <c r="D72" s="96" t="s">
        <v>142</v>
      </c>
      <c r="E72" s="83"/>
      <c r="F72" s="96" t="s">
        <v>1690</v>
      </c>
      <c r="G72" s="96" t="s">
        <v>180</v>
      </c>
      <c r="H72" s="93">
        <v>5915</v>
      </c>
      <c r="I72" s="95">
        <v>27776</v>
      </c>
      <c r="J72" s="83"/>
      <c r="K72" s="93">
        <v>5967.1958500000001</v>
      </c>
      <c r="L72" s="94">
        <v>5.2108380851213966E-5</v>
      </c>
      <c r="M72" s="94">
        <v>7.5420832937103969E-4</v>
      </c>
      <c r="N72" s="94">
        <f>K72/'סכום נכסי הקרן'!$C$42</f>
        <v>8.5927149790194495E-5</v>
      </c>
    </row>
    <row r="73" spans="2:14" s="140" customFormat="1">
      <c r="B73" s="86" t="s">
        <v>1801</v>
      </c>
      <c r="C73" s="83" t="s">
        <v>1802</v>
      </c>
      <c r="D73" s="96" t="s">
        <v>1508</v>
      </c>
      <c r="E73" s="83"/>
      <c r="F73" s="96" t="s">
        <v>1690</v>
      </c>
      <c r="G73" s="96" t="s">
        <v>180</v>
      </c>
      <c r="H73" s="93">
        <v>545766</v>
      </c>
      <c r="I73" s="95">
        <v>18940</v>
      </c>
      <c r="J73" s="83"/>
      <c r="K73" s="93">
        <v>375432.86801999999</v>
      </c>
      <c r="L73" s="94">
        <v>2.1352347417840376E-3</v>
      </c>
      <c r="M73" s="94">
        <v>4.7451869068507652E-2</v>
      </c>
      <c r="N73" s="94">
        <f>K73/'סכום נכסי הקרן'!$C$42</f>
        <v>5.4062037006070212E-3</v>
      </c>
    </row>
    <row r="74" spans="2:14" s="140" customFormat="1">
      <c r="B74" s="86" t="s">
        <v>1803</v>
      </c>
      <c r="C74" s="83" t="s">
        <v>1804</v>
      </c>
      <c r="D74" s="96" t="s">
        <v>1508</v>
      </c>
      <c r="E74" s="83"/>
      <c r="F74" s="96" t="s">
        <v>1690</v>
      </c>
      <c r="G74" s="96" t="s">
        <v>180</v>
      </c>
      <c r="H74" s="93">
        <v>809246</v>
      </c>
      <c r="I74" s="95">
        <v>2549</v>
      </c>
      <c r="J74" s="83"/>
      <c r="K74" s="93">
        <v>74919.735709999994</v>
      </c>
      <c r="L74" s="94">
        <v>7.8567572815533976E-2</v>
      </c>
      <c r="M74" s="94">
        <v>9.4692867683836644E-3</v>
      </c>
      <c r="N74" s="94">
        <f>K74/'סכום נכסי הקרן'!$C$42</f>
        <v>1.0788382876011943E-3</v>
      </c>
    </row>
    <row r="75" spans="2:14" s="140" customFormat="1">
      <c r="B75" s="86" t="s">
        <v>1805</v>
      </c>
      <c r="C75" s="83" t="s">
        <v>1806</v>
      </c>
      <c r="D75" s="96" t="s">
        <v>1508</v>
      </c>
      <c r="E75" s="83"/>
      <c r="F75" s="96" t="s">
        <v>1690</v>
      </c>
      <c r="G75" s="96" t="s">
        <v>180</v>
      </c>
      <c r="H75" s="93">
        <v>11565</v>
      </c>
      <c r="I75" s="95">
        <v>3079</v>
      </c>
      <c r="J75" s="83"/>
      <c r="K75" s="93">
        <v>1293.3056199999999</v>
      </c>
      <c r="L75" s="94">
        <v>6.2682926829268296E-4</v>
      </c>
      <c r="M75" s="94">
        <v>1.6346402825480859E-4</v>
      </c>
      <c r="N75" s="94">
        <f>K75/'סכום נכסי הקרן'!$C$42</f>
        <v>1.8623498964633504E-5</v>
      </c>
    </row>
    <row r="76" spans="2:14" s="140" customFormat="1">
      <c r="B76" s="86" t="s">
        <v>1807</v>
      </c>
      <c r="C76" s="83" t="s">
        <v>1808</v>
      </c>
      <c r="D76" s="96" t="s">
        <v>1508</v>
      </c>
      <c r="E76" s="83"/>
      <c r="F76" s="96" t="s">
        <v>1690</v>
      </c>
      <c r="G76" s="96" t="s">
        <v>180</v>
      </c>
      <c r="H76" s="93">
        <v>110193</v>
      </c>
      <c r="I76" s="95">
        <v>23153</v>
      </c>
      <c r="J76" s="83"/>
      <c r="K76" s="93">
        <v>92663.162580000004</v>
      </c>
      <c r="L76" s="94">
        <v>6.9742405063291137E-3</v>
      </c>
      <c r="M76" s="94">
        <v>1.171192144526291E-2</v>
      </c>
      <c r="N76" s="94">
        <f>K76/'סכום נכסי הקרן'!$C$42</f>
        <v>1.3343422356490622E-3</v>
      </c>
    </row>
    <row r="77" spans="2:14" s="140" customFormat="1">
      <c r="B77" s="86" t="s">
        <v>1809</v>
      </c>
      <c r="C77" s="83" t="s">
        <v>1810</v>
      </c>
      <c r="D77" s="96" t="s">
        <v>30</v>
      </c>
      <c r="E77" s="83"/>
      <c r="F77" s="96" t="s">
        <v>1690</v>
      </c>
      <c r="G77" s="96" t="s">
        <v>182</v>
      </c>
      <c r="H77" s="93">
        <v>55440</v>
      </c>
      <c r="I77" s="95">
        <v>5707</v>
      </c>
      <c r="J77" s="83"/>
      <c r="K77" s="93">
        <v>12903.26492</v>
      </c>
      <c r="L77" s="94">
        <v>6.679518072289157E-3</v>
      </c>
      <c r="M77" s="94">
        <v>1.63087489054765E-3</v>
      </c>
      <c r="N77" s="94">
        <f>K77/'סכום נכסי הקרן'!$C$42</f>
        <v>1.8580599756306003E-4</v>
      </c>
    </row>
    <row r="78" spans="2:14" s="140" customFormat="1">
      <c r="B78" s="86" t="s">
        <v>1811</v>
      </c>
      <c r="C78" s="83" t="s">
        <v>1812</v>
      </c>
      <c r="D78" s="96" t="s">
        <v>142</v>
      </c>
      <c r="E78" s="83"/>
      <c r="F78" s="96" t="s">
        <v>1690</v>
      </c>
      <c r="G78" s="96" t="s">
        <v>183</v>
      </c>
      <c r="H78" s="93">
        <v>3265548</v>
      </c>
      <c r="I78" s="95">
        <v>719</v>
      </c>
      <c r="J78" s="83"/>
      <c r="K78" s="93">
        <v>111118.08843000002</v>
      </c>
      <c r="L78" s="94">
        <v>3.6869348521007005E-3</v>
      </c>
      <c r="M78" s="94">
        <v>1.4044484200680921E-2</v>
      </c>
      <c r="N78" s="94">
        <f>K78/'סכום נכסי הקרן'!$C$42</f>
        <v>1.6000917129148173E-3</v>
      </c>
    </row>
    <row r="79" spans="2:14" s="140" customFormat="1">
      <c r="B79" s="86" t="s">
        <v>1813</v>
      </c>
      <c r="C79" s="83" t="s">
        <v>1814</v>
      </c>
      <c r="D79" s="96" t="s">
        <v>1508</v>
      </c>
      <c r="E79" s="83"/>
      <c r="F79" s="96" t="s">
        <v>1690</v>
      </c>
      <c r="G79" s="96" t="s">
        <v>180</v>
      </c>
      <c r="H79" s="93">
        <v>340751</v>
      </c>
      <c r="I79" s="95">
        <v>4427</v>
      </c>
      <c r="J79" s="83"/>
      <c r="K79" s="93">
        <v>54788.88986000001</v>
      </c>
      <c r="L79" s="94">
        <v>2.4141055614594403E-3</v>
      </c>
      <c r="M79" s="94">
        <v>6.9249004269575807E-3</v>
      </c>
      <c r="N79" s="94">
        <f>K79/'סכום נכסי הקרן'!$C$42</f>
        <v>7.8895569446387273E-4</v>
      </c>
    </row>
    <row r="80" spans="2:14" s="140" customFormat="1">
      <c r="B80" s="86" t="s">
        <v>1815</v>
      </c>
      <c r="C80" s="83" t="s">
        <v>1816</v>
      </c>
      <c r="D80" s="96" t="s">
        <v>1499</v>
      </c>
      <c r="E80" s="83"/>
      <c r="F80" s="96" t="s">
        <v>1690</v>
      </c>
      <c r="G80" s="96" t="s">
        <v>180</v>
      </c>
      <c r="H80" s="93">
        <v>12491</v>
      </c>
      <c r="I80" s="95">
        <v>11180</v>
      </c>
      <c r="J80" s="83"/>
      <c r="K80" s="93">
        <v>5072.0655000000015</v>
      </c>
      <c r="L80" s="94">
        <v>1.7312543312543314E-4</v>
      </c>
      <c r="M80" s="94">
        <v>6.4107063742771032E-4</v>
      </c>
      <c r="N80" s="94">
        <f>K80/'סכום נכסי הקרן'!$C$42</f>
        <v>7.3037343321683974E-5</v>
      </c>
    </row>
    <row r="81" spans="2:14" s="140" customFormat="1">
      <c r="B81" s="86" t="s">
        <v>1817</v>
      </c>
      <c r="C81" s="83" t="s">
        <v>1818</v>
      </c>
      <c r="D81" s="96" t="s">
        <v>1508</v>
      </c>
      <c r="E81" s="83"/>
      <c r="F81" s="96" t="s">
        <v>1690</v>
      </c>
      <c r="G81" s="96" t="s">
        <v>180</v>
      </c>
      <c r="H81" s="93">
        <v>306300</v>
      </c>
      <c r="I81" s="95">
        <v>15309</v>
      </c>
      <c r="J81" s="83"/>
      <c r="K81" s="93">
        <v>170309.80812999996</v>
      </c>
      <c r="L81" s="94">
        <v>1.0838641188959661E-3</v>
      </c>
      <c r="M81" s="94">
        <v>2.1525868949856836E-2</v>
      </c>
      <c r="N81" s="94">
        <f>K81/'סכום נכסי הקרן'!$C$42</f>
        <v>2.4524478099584731E-3</v>
      </c>
    </row>
    <row r="82" spans="2:14" s="140" customFormat="1">
      <c r="B82" s="86" t="s">
        <v>1819</v>
      </c>
      <c r="C82" s="83" t="s">
        <v>1820</v>
      </c>
      <c r="D82" s="96" t="s">
        <v>142</v>
      </c>
      <c r="E82" s="83"/>
      <c r="F82" s="96" t="s">
        <v>1690</v>
      </c>
      <c r="G82" s="96" t="s">
        <v>180</v>
      </c>
      <c r="H82" s="93">
        <v>2713959</v>
      </c>
      <c r="I82" s="95">
        <v>666</v>
      </c>
      <c r="J82" s="83"/>
      <c r="K82" s="93">
        <v>65648.279920000001</v>
      </c>
      <c r="L82" s="94">
        <v>1.5119548746518106E-2</v>
      </c>
      <c r="M82" s="94">
        <v>8.2974450259656832E-3</v>
      </c>
      <c r="N82" s="94">
        <f>K82/'סכום נכסי הקרן'!$C$42</f>
        <v>9.4533005518068552E-4</v>
      </c>
    </row>
    <row r="83" spans="2:14" s="140" customFormat="1">
      <c r="B83" s="86" t="s">
        <v>1821</v>
      </c>
      <c r="C83" s="83" t="s">
        <v>1822</v>
      </c>
      <c r="D83" s="96" t="s">
        <v>1508</v>
      </c>
      <c r="E83" s="83"/>
      <c r="F83" s="96" t="s">
        <v>1690</v>
      </c>
      <c r="G83" s="96" t="s">
        <v>180</v>
      </c>
      <c r="H83" s="93">
        <v>73067</v>
      </c>
      <c r="I83" s="95">
        <v>21082</v>
      </c>
      <c r="J83" s="83"/>
      <c r="K83" s="93">
        <v>55947.273289999997</v>
      </c>
      <c r="L83" s="94">
        <v>5.7083593750000003E-3</v>
      </c>
      <c r="M83" s="94">
        <v>7.071311312987303E-3</v>
      </c>
      <c r="N83" s="94">
        <f>K83/'סכום נכסי הקרן'!$C$42</f>
        <v>8.0563632452968295E-4</v>
      </c>
    </row>
    <row r="84" spans="2:14" s="140" customFormat="1">
      <c r="B84" s="86" t="s">
        <v>1823</v>
      </c>
      <c r="C84" s="83" t="s">
        <v>1824</v>
      </c>
      <c r="D84" s="96" t="s">
        <v>1508</v>
      </c>
      <c r="E84" s="83"/>
      <c r="F84" s="96" t="s">
        <v>1690</v>
      </c>
      <c r="G84" s="96" t="s">
        <v>180</v>
      </c>
      <c r="H84" s="93">
        <v>78028</v>
      </c>
      <c r="I84" s="95">
        <v>19958</v>
      </c>
      <c r="J84" s="83"/>
      <c r="K84" s="93">
        <v>56560.512179999998</v>
      </c>
      <c r="L84" s="94">
        <v>3.1025049701789266E-3</v>
      </c>
      <c r="M84" s="94">
        <v>7.1488200608746796E-3</v>
      </c>
      <c r="N84" s="94">
        <f>K84/'סכום נכסי הקרן'!$C$42</f>
        <v>8.144669161983312E-4</v>
      </c>
    </row>
    <row r="85" spans="2:14" s="140" customFormat="1">
      <c r="B85" s="86" t="s">
        <v>1825</v>
      </c>
      <c r="C85" s="83" t="s">
        <v>1826</v>
      </c>
      <c r="D85" s="96" t="s">
        <v>30</v>
      </c>
      <c r="E85" s="83"/>
      <c r="F85" s="96" t="s">
        <v>1690</v>
      </c>
      <c r="G85" s="96" t="s">
        <v>182</v>
      </c>
      <c r="H85" s="93">
        <v>469922.00000000017</v>
      </c>
      <c r="I85" s="95">
        <v>5184</v>
      </c>
      <c r="J85" s="83"/>
      <c r="K85" s="93">
        <v>99348.03707000069</v>
      </c>
      <c r="L85" s="94">
        <v>0.14918158730158737</v>
      </c>
      <c r="M85" s="94">
        <v>1.2556838915360443E-2</v>
      </c>
      <c r="N85" s="94">
        <f>K85/'סכום נכסי הקרן'!$C$42</f>
        <v>1.4306039012739534E-3</v>
      </c>
    </row>
    <row r="86" spans="2:14" s="140" customFormat="1">
      <c r="B86" s="86" t="s">
        <v>1827</v>
      </c>
      <c r="C86" s="83" t="s">
        <v>1828</v>
      </c>
      <c r="D86" s="96" t="s">
        <v>1499</v>
      </c>
      <c r="E86" s="83"/>
      <c r="F86" s="96" t="s">
        <v>1690</v>
      </c>
      <c r="G86" s="96" t="s">
        <v>180</v>
      </c>
      <c r="H86" s="93">
        <v>277036</v>
      </c>
      <c r="I86" s="95">
        <v>4710</v>
      </c>
      <c r="J86" s="83"/>
      <c r="K86" s="93">
        <v>47391.772809999988</v>
      </c>
      <c r="L86" s="94">
        <v>6.2748810872027177E-3</v>
      </c>
      <c r="M86" s="94">
        <v>5.9899608954450444E-3</v>
      </c>
      <c r="N86" s="94">
        <f>K86/'סכום נכסי הקרן'!$C$42</f>
        <v>6.8243779212772706E-4</v>
      </c>
    </row>
    <row r="87" spans="2:14" s="140" customFormat="1">
      <c r="B87" s="86" t="s">
        <v>1829</v>
      </c>
      <c r="C87" s="83" t="s">
        <v>1830</v>
      </c>
      <c r="D87" s="96" t="s">
        <v>30</v>
      </c>
      <c r="E87" s="83"/>
      <c r="F87" s="96" t="s">
        <v>1690</v>
      </c>
      <c r="G87" s="96" t="s">
        <v>182</v>
      </c>
      <c r="H87" s="93">
        <v>17844</v>
      </c>
      <c r="I87" s="95">
        <v>17844</v>
      </c>
      <c r="J87" s="83"/>
      <c r="K87" s="93">
        <v>12985.32876</v>
      </c>
      <c r="L87" s="94">
        <v>9.3522012578616351E-2</v>
      </c>
      <c r="M87" s="94">
        <v>1.6412471379522952E-3</v>
      </c>
      <c r="N87" s="94">
        <f>K87/'סכום נכסי הקרן'!$C$42</f>
        <v>1.8698771038920073E-4</v>
      </c>
    </row>
    <row r="88" spans="2:14" s="140" customFormat="1">
      <c r="B88" s="86" t="s">
        <v>1831</v>
      </c>
      <c r="C88" s="83" t="s">
        <v>1832</v>
      </c>
      <c r="D88" s="96" t="s">
        <v>142</v>
      </c>
      <c r="E88" s="83"/>
      <c r="F88" s="96" t="s">
        <v>1690</v>
      </c>
      <c r="G88" s="96" t="s">
        <v>180</v>
      </c>
      <c r="H88" s="93">
        <v>137703</v>
      </c>
      <c r="I88" s="95">
        <v>2890.13</v>
      </c>
      <c r="J88" s="83"/>
      <c r="K88" s="93">
        <v>14454.617990000001</v>
      </c>
      <c r="L88" s="94">
        <v>1.1580903645541105E-3</v>
      </c>
      <c r="M88" s="94">
        <v>1.8269541607109268E-3</v>
      </c>
      <c r="N88" s="94">
        <f>K88/'סכום נכסי הקרן'!$C$42</f>
        <v>2.0814535946340191E-4</v>
      </c>
    </row>
    <row r="89" spans="2:14" s="140" customFormat="1">
      <c r="B89" s="86" t="s">
        <v>1833</v>
      </c>
      <c r="C89" s="83" t="s">
        <v>1834</v>
      </c>
      <c r="D89" s="96" t="s">
        <v>30</v>
      </c>
      <c r="E89" s="83"/>
      <c r="F89" s="96" t="s">
        <v>1690</v>
      </c>
      <c r="G89" s="96" t="s">
        <v>182</v>
      </c>
      <c r="H89" s="93">
        <v>167668.99999999991</v>
      </c>
      <c r="I89" s="95">
        <v>4605.3</v>
      </c>
      <c r="J89" s="83"/>
      <c r="K89" s="93">
        <v>31490.475730000395</v>
      </c>
      <c r="L89" s="94">
        <v>1.9224394752432407E-2</v>
      </c>
      <c r="M89" s="94">
        <v>3.9801574623066658E-3</v>
      </c>
      <c r="N89" s="94">
        <f>K89/'סכום נכסי הקרן'!$C$42</f>
        <v>4.5346036782356125E-4</v>
      </c>
    </row>
    <row r="90" spans="2:14" s="140" customFormat="1">
      <c r="B90" s="86" t="s">
        <v>1835</v>
      </c>
      <c r="C90" s="83" t="s">
        <v>1836</v>
      </c>
      <c r="D90" s="96" t="s">
        <v>30</v>
      </c>
      <c r="E90" s="83"/>
      <c r="F90" s="96" t="s">
        <v>1690</v>
      </c>
      <c r="G90" s="96" t="s">
        <v>182</v>
      </c>
      <c r="H90" s="93">
        <v>339991</v>
      </c>
      <c r="I90" s="95">
        <v>9355.9</v>
      </c>
      <c r="J90" s="83"/>
      <c r="K90" s="93">
        <v>129724.35271000031</v>
      </c>
      <c r="L90" s="94">
        <v>8.9621030078668257E-2</v>
      </c>
      <c r="M90" s="94">
        <v>1.6396174986639468E-2</v>
      </c>
      <c r="N90" s="94">
        <f>K90/'סכום נכסי הקרן'!$C$42</f>
        <v>1.8680204516411539E-3</v>
      </c>
    </row>
    <row r="91" spans="2:14" s="140" customFormat="1">
      <c r="B91" s="86" t="s">
        <v>1837</v>
      </c>
      <c r="C91" s="83" t="s">
        <v>1838</v>
      </c>
      <c r="D91" s="96" t="s">
        <v>30</v>
      </c>
      <c r="E91" s="83"/>
      <c r="F91" s="96" t="s">
        <v>1690</v>
      </c>
      <c r="G91" s="96" t="s">
        <v>182</v>
      </c>
      <c r="H91" s="93">
        <v>279311</v>
      </c>
      <c r="I91" s="95">
        <v>5920</v>
      </c>
      <c r="J91" s="83"/>
      <c r="K91" s="93">
        <v>67433.898320000779</v>
      </c>
      <c r="L91" s="94">
        <v>7.7092036206713344E-2</v>
      </c>
      <c r="M91" s="94">
        <v>8.5231336583169708E-3</v>
      </c>
      <c r="N91" s="94">
        <f>K91/'סכום נכסי הקרן'!$C$42</f>
        <v>9.7104281936371368E-4</v>
      </c>
    </row>
    <row r="92" spans="2:14" s="140" customFormat="1">
      <c r="B92" s="86" t="s">
        <v>1839</v>
      </c>
      <c r="C92" s="83" t="s">
        <v>1840</v>
      </c>
      <c r="D92" s="96" t="s">
        <v>30</v>
      </c>
      <c r="E92" s="83"/>
      <c r="F92" s="96" t="s">
        <v>1690</v>
      </c>
      <c r="G92" s="96" t="s">
        <v>182</v>
      </c>
      <c r="H92" s="93">
        <v>919528.99999999965</v>
      </c>
      <c r="I92" s="95">
        <v>1769.4</v>
      </c>
      <c r="J92" s="83"/>
      <c r="K92" s="93">
        <v>66352.909900000028</v>
      </c>
      <c r="L92" s="94">
        <v>3.4383296414677508E-2</v>
      </c>
      <c r="M92" s="94">
        <v>8.3865049149653998E-3</v>
      </c>
      <c r="N92" s="94">
        <f>K92/'סכום נכסי הקרן'!$C$42</f>
        <v>9.5547667134012056E-4</v>
      </c>
    </row>
    <row r="93" spans="2:14" s="140" customFormat="1">
      <c r="B93" s="86" t="s">
        <v>1841</v>
      </c>
      <c r="C93" s="83" t="s">
        <v>1842</v>
      </c>
      <c r="D93" s="96" t="s">
        <v>1508</v>
      </c>
      <c r="E93" s="83"/>
      <c r="F93" s="96" t="s">
        <v>1690</v>
      </c>
      <c r="G93" s="96" t="s">
        <v>180</v>
      </c>
      <c r="H93" s="93">
        <v>70921</v>
      </c>
      <c r="I93" s="95">
        <v>10633</v>
      </c>
      <c r="J93" s="83"/>
      <c r="K93" s="93">
        <v>27389.02072</v>
      </c>
      <c r="L93" s="94">
        <v>9.5568794075465129E-3</v>
      </c>
      <c r="M93" s="94">
        <v>3.4617646344455057E-3</v>
      </c>
      <c r="N93" s="94">
        <f>K93/'סכום נכסי הקרן'!$C$42</f>
        <v>3.9439973903557745E-4</v>
      </c>
    </row>
    <row r="94" spans="2:14" s="140" customFormat="1">
      <c r="B94" s="86" t="s">
        <v>1843</v>
      </c>
      <c r="C94" s="83" t="s">
        <v>1844</v>
      </c>
      <c r="D94" s="96" t="s">
        <v>1508</v>
      </c>
      <c r="E94" s="83"/>
      <c r="F94" s="96" t="s">
        <v>1690</v>
      </c>
      <c r="G94" s="96" t="s">
        <v>180</v>
      </c>
      <c r="H94" s="93">
        <v>398351.99999999994</v>
      </c>
      <c r="I94" s="95">
        <v>2773</v>
      </c>
      <c r="J94" s="83"/>
      <c r="K94" s="93">
        <v>40120.165100000617</v>
      </c>
      <c r="L94" s="94">
        <v>4.6864941176470581E-3</v>
      </c>
      <c r="M94" s="94">
        <v>5.0708847932587559E-3</v>
      </c>
      <c r="N94" s="94">
        <f>K94/'סכום נכסי הקרן'!$C$42</f>
        <v>5.7772721439251675E-4</v>
      </c>
    </row>
    <row r="95" spans="2:14" s="140" customFormat="1">
      <c r="B95" s="86" t="s">
        <v>1845</v>
      </c>
      <c r="C95" s="83" t="s">
        <v>1846</v>
      </c>
      <c r="D95" s="96" t="s">
        <v>142</v>
      </c>
      <c r="E95" s="83"/>
      <c r="F95" s="96" t="s">
        <v>1690</v>
      </c>
      <c r="G95" s="96" t="s">
        <v>180</v>
      </c>
      <c r="H95" s="93">
        <v>64061</v>
      </c>
      <c r="I95" s="95">
        <v>35173.5</v>
      </c>
      <c r="J95" s="83"/>
      <c r="K95" s="93">
        <v>81838.024969999984</v>
      </c>
      <c r="L95" s="94">
        <v>0.14593446947520453</v>
      </c>
      <c r="M95" s="94">
        <v>1.0343706096331515E-2</v>
      </c>
      <c r="N95" s="94">
        <f>K95/'סכום נכסי הקרן'!$C$42</f>
        <v>1.1784611075118083E-3</v>
      </c>
    </row>
    <row r="96" spans="2:14" s="140" customFormat="1">
      <c r="B96" s="86" t="s">
        <v>1847</v>
      </c>
      <c r="C96" s="83" t="s">
        <v>1848</v>
      </c>
      <c r="D96" s="96" t="s">
        <v>142</v>
      </c>
      <c r="E96" s="83"/>
      <c r="F96" s="96" t="s">
        <v>1690</v>
      </c>
      <c r="G96" s="96" t="s">
        <v>180</v>
      </c>
      <c r="H96" s="93">
        <v>131747</v>
      </c>
      <c r="I96" s="95">
        <v>50972</v>
      </c>
      <c r="J96" s="83"/>
      <c r="K96" s="93">
        <v>243903.62160000001</v>
      </c>
      <c r="L96" s="94">
        <v>1.4148050504589496E-2</v>
      </c>
      <c r="M96" s="94">
        <v>3.0827569196422842E-2</v>
      </c>
      <c r="N96" s="94">
        <f>K96/'סכום נכסי הקרן'!$C$42</f>
        <v>3.5121929218385078E-3</v>
      </c>
    </row>
    <row r="97" spans="2:14" s="140" customFormat="1">
      <c r="B97" s="86" t="s">
        <v>1849</v>
      </c>
      <c r="C97" s="83" t="s">
        <v>1850</v>
      </c>
      <c r="D97" s="96" t="s">
        <v>30</v>
      </c>
      <c r="E97" s="83"/>
      <c r="F97" s="96" t="s">
        <v>1690</v>
      </c>
      <c r="G97" s="96" t="s">
        <v>182</v>
      </c>
      <c r="H97" s="93">
        <v>27161.999999999989</v>
      </c>
      <c r="I97" s="95">
        <v>7976</v>
      </c>
      <c r="J97" s="83"/>
      <c r="K97" s="93">
        <v>8835.1801900003993</v>
      </c>
      <c r="L97" s="94">
        <v>8.9863596707582E-3</v>
      </c>
      <c r="M97" s="94">
        <v>1.1166998131613706E-3</v>
      </c>
      <c r="N97" s="94">
        <f>K97/'סכום נכסי הקרן'!$C$42</f>
        <v>1.2722589817619668E-4</v>
      </c>
    </row>
    <row r="98" spans="2:14" s="140" customFormat="1">
      <c r="B98" s="86" t="s">
        <v>1851</v>
      </c>
      <c r="C98" s="83" t="s">
        <v>1852</v>
      </c>
      <c r="D98" s="96" t="s">
        <v>30</v>
      </c>
      <c r="E98" s="83"/>
      <c r="F98" s="96" t="s">
        <v>1690</v>
      </c>
      <c r="G98" s="96" t="s">
        <v>182</v>
      </c>
      <c r="H98" s="93">
        <v>107471</v>
      </c>
      <c r="I98" s="95">
        <v>11336</v>
      </c>
      <c r="J98" s="83"/>
      <c r="K98" s="93">
        <v>49684.354030000002</v>
      </c>
      <c r="L98" s="94">
        <v>0.10484975609756098</v>
      </c>
      <c r="M98" s="94">
        <v>6.2797257859142632E-3</v>
      </c>
      <c r="N98" s="94">
        <f>K98/'סכום נכסי הקרן'!$C$42</f>
        <v>7.1545078095012809E-4</v>
      </c>
    </row>
    <row r="99" spans="2:14" s="140" customFormat="1">
      <c r="B99" s="86" t="s">
        <v>1853</v>
      </c>
      <c r="C99" s="83" t="s">
        <v>1854</v>
      </c>
      <c r="D99" s="96" t="s">
        <v>1508</v>
      </c>
      <c r="E99" s="83"/>
      <c r="F99" s="96" t="s">
        <v>1690</v>
      </c>
      <c r="G99" s="96" t="s">
        <v>180</v>
      </c>
      <c r="H99" s="93">
        <v>26</v>
      </c>
      <c r="I99" s="95">
        <v>28248</v>
      </c>
      <c r="J99" s="93">
        <v>0.11644</v>
      </c>
      <c r="K99" s="93">
        <v>26.791599999999999</v>
      </c>
      <c r="L99" s="94">
        <v>2.7831832310521345E-8</v>
      </c>
      <c r="M99" s="94">
        <v>3.386255183358385E-6</v>
      </c>
      <c r="N99" s="94">
        <f>K99/'סכום נכסי הקרן'!$C$42</f>
        <v>3.8579692776783499E-7</v>
      </c>
    </row>
    <row r="100" spans="2:14" s="140" customFormat="1">
      <c r="B100" s="86" t="s">
        <v>1855</v>
      </c>
      <c r="C100" s="83" t="s">
        <v>1856</v>
      </c>
      <c r="D100" s="96" t="s">
        <v>1508</v>
      </c>
      <c r="E100" s="83"/>
      <c r="F100" s="96" t="s">
        <v>1690</v>
      </c>
      <c r="G100" s="96" t="s">
        <v>180</v>
      </c>
      <c r="H100" s="93">
        <v>33335</v>
      </c>
      <c r="I100" s="95">
        <v>9054</v>
      </c>
      <c r="J100" s="83"/>
      <c r="K100" s="93">
        <v>10961.924070000001</v>
      </c>
      <c r="L100" s="94">
        <v>6.7961264016309887E-4</v>
      </c>
      <c r="M100" s="94">
        <v>1.3855041207549586E-3</v>
      </c>
      <c r="N100" s="94">
        <f>K100/'סכום נכסי הקרן'!$C$42</f>
        <v>1.5785084237709886E-4</v>
      </c>
    </row>
    <row r="101" spans="2:14" s="140" customFormat="1">
      <c r="B101" s="86" t="s">
        <v>1857</v>
      </c>
      <c r="C101" s="83" t="s">
        <v>1858</v>
      </c>
      <c r="D101" s="96" t="s">
        <v>30</v>
      </c>
      <c r="E101" s="83"/>
      <c r="F101" s="96" t="s">
        <v>1690</v>
      </c>
      <c r="G101" s="96" t="s">
        <v>182</v>
      </c>
      <c r="H101" s="93">
        <v>96447</v>
      </c>
      <c r="I101" s="95">
        <v>9340</v>
      </c>
      <c r="J101" s="83"/>
      <c r="K101" s="93">
        <v>36737.036509999998</v>
      </c>
      <c r="L101" s="94">
        <v>7.2296553269862313E-2</v>
      </c>
      <c r="M101" s="94">
        <v>4.6432829806063742E-3</v>
      </c>
      <c r="N101" s="94">
        <f>K101/'סכום נכסי הקרן'!$C$42</f>
        <v>5.2901042942014615E-4</v>
      </c>
    </row>
    <row r="102" spans="2:14" s="140" customFormat="1">
      <c r="B102" s="86" t="s">
        <v>1859</v>
      </c>
      <c r="C102" s="83" t="s">
        <v>1860</v>
      </c>
      <c r="D102" s="96" t="s">
        <v>1508</v>
      </c>
      <c r="E102" s="83"/>
      <c r="F102" s="96" t="s">
        <v>1690</v>
      </c>
      <c r="G102" s="96" t="s">
        <v>180</v>
      </c>
      <c r="H102" s="93">
        <v>848519</v>
      </c>
      <c r="I102" s="95">
        <v>5817</v>
      </c>
      <c r="J102" s="83"/>
      <c r="K102" s="93">
        <v>179269.52801000004</v>
      </c>
      <c r="L102" s="94">
        <v>5.259714354006244E-3</v>
      </c>
      <c r="M102" s="94">
        <v>2.2658309635933422E-2</v>
      </c>
      <c r="N102" s="94">
        <f>K102/'סכום נכסי הקרן'!$C$42</f>
        <v>2.5814670698520378E-3</v>
      </c>
    </row>
    <row r="103" spans="2:14" s="140" customFormat="1">
      <c r="B103" s="86" t="s">
        <v>1861</v>
      </c>
      <c r="C103" s="83" t="s">
        <v>1862</v>
      </c>
      <c r="D103" s="96" t="s">
        <v>154</v>
      </c>
      <c r="E103" s="83"/>
      <c r="F103" s="96" t="s">
        <v>1690</v>
      </c>
      <c r="G103" s="96" t="s">
        <v>184</v>
      </c>
      <c r="H103" s="93">
        <v>668805</v>
      </c>
      <c r="I103" s="95">
        <v>7920</v>
      </c>
      <c r="J103" s="83"/>
      <c r="K103" s="93">
        <v>136284.85602000001</v>
      </c>
      <c r="L103" s="94">
        <v>1.5778585260344709E-2</v>
      </c>
      <c r="M103" s="94">
        <v>1.7225372882208462E-2</v>
      </c>
      <c r="N103" s="94">
        <f>K103/'סכום נכסי הקרן'!$C$42</f>
        <v>1.9624911820793731E-3</v>
      </c>
    </row>
    <row r="104" spans="2:14" s="140" customFormat="1">
      <c r="B104" s="86" t="s">
        <v>1863</v>
      </c>
      <c r="C104" s="83" t="s">
        <v>1864</v>
      </c>
      <c r="D104" s="96" t="s">
        <v>142</v>
      </c>
      <c r="E104" s="83"/>
      <c r="F104" s="96" t="s">
        <v>1690</v>
      </c>
      <c r="G104" s="96" t="s">
        <v>183</v>
      </c>
      <c r="H104" s="93">
        <v>786074</v>
      </c>
      <c r="I104" s="95">
        <v>3025.75</v>
      </c>
      <c r="J104" s="93">
        <v>553.6549500000001</v>
      </c>
      <c r="K104" s="93">
        <v>113116.81415000001</v>
      </c>
      <c r="L104" s="94">
        <v>1.9934698452670326E-2</v>
      </c>
      <c r="M104" s="94">
        <v>1.429710798311503E-2</v>
      </c>
      <c r="N104" s="94">
        <f>K104/'סכום נכסי הקרן'!$C$42</f>
        <v>1.6288732057045928E-3</v>
      </c>
    </row>
    <row r="105" spans="2:14" s="140" customFormat="1">
      <c r="B105" s="86" t="s">
        <v>1865</v>
      </c>
      <c r="C105" s="83" t="s">
        <v>1866</v>
      </c>
      <c r="D105" s="96" t="s">
        <v>1508</v>
      </c>
      <c r="E105" s="83"/>
      <c r="F105" s="96" t="s">
        <v>1690</v>
      </c>
      <c r="G105" s="96" t="s">
        <v>180</v>
      </c>
      <c r="H105" s="93">
        <v>276707</v>
      </c>
      <c r="I105" s="95">
        <v>20063</v>
      </c>
      <c r="J105" s="83"/>
      <c r="K105" s="93">
        <v>201633.11468000003</v>
      </c>
      <c r="L105" s="94">
        <v>2.8607372606461166E-3</v>
      </c>
      <c r="M105" s="94">
        <v>2.5484897494806053E-2</v>
      </c>
      <c r="N105" s="94">
        <f>K105/'סכום נכסי הקרן'!$C$42</f>
        <v>2.9035009547695384E-3</v>
      </c>
    </row>
    <row r="106" spans="2:14" s="140" customFormat="1">
      <c r="B106" s="86" t="s">
        <v>1867</v>
      </c>
      <c r="C106" s="83" t="s">
        <v>1868</v>
      </c>
      <c r="D106" s="96" t="s">
        <v>1508</v>
      </c>
      <c r="E106" s="83"/>
      <c r="F106" s="96" t="s">
        <v>1690</v>
      </c>
      <c r="G106" s="96" t="s">
        <v>180</v>
      </c>
      <c r="H106" s="93">
        <v>167426.99999999991</v>
      </c>
      <c r="I106" s="95">
        <v>4250</v>
      </c>
      <c r="J106" s="83"/>
      <c r="K106" s="93">
        <v>25844.031720000083</v>
      </c>
      <c r="L106" s="94">
        <v>1.1135053653088859E-4</v>
      </c>
      <c r="M106" s="94">
        <v>3.2664897344962156E-3</v>
      </c>
      <c r="N106" s="94">
        <f>K106/'סכום נכסי הקרן'!$C$42</f>
        <v>3.7215201924149766E-4</v>
      </c>
    </row>
    <row r="107" spans="2:14" s="140" customFormat="1">
      <c r="B107" s="86" t="s">
        <v>1869</v>
      </c>
      <c r="C107" s="83" t="s">
        <v>1870</v>
      </c>
      <c r="D107" s="96" t="s">
        <v>1508</v>
      </c>
      <c r="E107" s="83"/>
      <c r="F107" s="96" t="s">
        <v>1690</v>
      </c>
      <c r="G107" s="96" t="s">
        <v>180</v>
      </c>
      <c r="H107" s="93">
        <v>11837</v>
      </c>
      <c r="I107" s="95">
        <v>25954</v>
      </c>
      <c r="J107" s="83"/>
      <c r="K107" s="93">
        <v>11158.139520000002</v>
      </c>
      <c r="L107" s="94">
        <v>2.8517370465909748E-5</v>
      </c>
      <c r="M107" s="94">
        <v>1.4103042664953215E-3</v>
      </c>
      <c r="N107" s="94">
        <f>K107/'סכום נכסי הקרן'!$C$42</f>
        <v>1.6067632938760156E-4</v>
      </c>
    </row>
    <row r="108" spans="2:14" s="140" customFormat="1">
      <c r="B108" s="86" t="s">
        <v>1871</v>
      </c>
      <c r="C108" s="83" t="s">
        <v>1872</v>
      </c>
      <c r="D108" s="96" t="s">
        <v>142</v>
      </c>
      <c r="E108" s="83"/>
      <c r="F108" s="96" t="s">
        <v>1690</v>
      </c>
      <c r="G108" s="96" t="s">
        <v>180</v>
      </c>
      <c r="H108" s="93">
        <v>130761</v>
      </c>
      <c r="I108" s="95">
        <v>5364.25</v>
      </c>
      <c r="J108" s="93">
        <v>111.46946000000001</v>
      </c>
      <c r="K108" s="93">
        <v>25587.577619999993</v>
      </c>
      <c r="L108" s="94">
        <v>3.13382446381275E-4</v>
      </c>
      <c r="M108" s="94">
        <v>3.2340758799515516E-3</v>
      </c>
      <c r="N108" s="94">
        <f>K108/'סכום נכסי הקרן'!$C$42</f>
        <v>3.6845910042016932E-4</v>
      </c>
    </row>
    <row r="109" spans="2:14" s="140" customFormat="1">
      <c r="B109" s="86" t="s">
        <v>1873</v>
      </c>
      <c r="C109" s="83" t="s">
        <v>1874</v>
      </c>
      <c r="D109" s="96" t="s">
        <v>142</v>
      </c>
      <c r="E109" s="83"/>
      <c r="F109" s="96" t="s">
        <v>1690</v>
      </c>
      <c r="G109" s="96" t="s">
        <v>180</v>
      </c>
      <c r="H109" s="93">
        <v>1262721</v>
      </c>
      <c r="I109" s="95">
        <v>1812</v>
      </c>
      <c r="J109" s="83"/>
      <c r="K109" s="93">
        <v>83101.992409999992</v>
      </c>
      <c r="L109" s="94">
        <v>1.9902922262152449E-2</v>
      </c>
      <c r="M109" s="94">
        <v>1.0503462000991792E-2</v>
      </c>
      <c r="N109" s="94">
        <f>K109/'סכום נכסי הקרן'!$C$42</f>
        <v>1.1966621389974447E-3</v>
      </c>
    </row>
    <row r="110" spans="2:14" s="140" customFormat="1">
      <c r="B110" s="86" t="s">
        <v>1875</v>
      </c>
      <c r="C110" s="83" t="s">
        <v>1876</v>
      </c>
      <c r="D110" s="96" t="s">
        <v>142</v>
      </c>
      <c r="E110" s="83"/>
      <c r="F110" s="96" t="s">
        <v>1690</v>
      </c>
      <c r="G110" s="96" t="s">
        <v>180</v>
      </c>
      <c r="H110" s="93">
        <v>2840</v>
      </c>
      <c r="I110" s="95">
        <v>5152</v>
      </c>
      <c r="J110" s="83"/>
      <c r="K110" s="93">
        <v>531.42262000000005</v>
      </c>
      <c r="L110" s="94">
        <v>2.9234841235562389E-5</v>
      </c>
      <c r="M110" s="94">
        <v>6.7167791454369791E-5</v>
      </c>
      <c r="N110" s="94">
        <f>K110/'סכום נכסי הקרן'!$C$42</f>
        <v>7.6524438309893274E-6</v>
      </c>
    </row>
    <row r="111" spans="2:14" s="140" customFormat="1">
      <c r="B111" s="86" t="s">
        <v>1877</v>
      </c>
      <c r="C111" s="83" t="s">
        <v>1878</v>
      </c>
      <c r="D111" s="96" t="s">
        <v>1508</v>
      </c>
      <c r="E111" s="83"/>
      <c r="F111" s="96" t="s">
        <v>1690</v>
      </c>
      <c r="G111" s="96" t="s">
        <v>180</v>
      </c>
      <c r="H111" s="93">
        <v>25601</v>
      </c>
      <c r="I111" s="95">
        <v>2271</v>
      </c>
      <c r="J111" s="83"/>
      <c r="K111" s="93">
        <v>2111.6401099999998</v>
      </c>
      <c r="L111" s="94">
        <v>4.9702958763687194E-3</v>
      </c>
      <c r="M111" s="94">
        <v>2.668953055388618E-4</v>
      </c>
      <c r="N111" s="94">
        <f>K111/'סכום נכסי הקרן'!$C$42</f>
        <v>3.0407451103679254E-5</v>
      </c>
    </row>
    <row r="112" spans="2:14" s="140" customFormat="1">
      <c r="B112" s="86" t="s">
        <v>1879</v>
      </c>
      <c r="C112" s="83" t="s">
        <v>1880</v>
      </c>
      <c r="D112" s="96" t="s">
        <v>1508</v>
      </c>
      <c r="E112" s="83"/>
      <c r="F112" s="96" t="s">
        <v>1690</v>
      </c>
      <c r="G112" s="96" t="s">
        <v>180</v>
      </c>
      <c r="H112" s="93">
        <v>53578</v>
      </c>
      <c r="I112" s="95">
        <v>2834</v>
      </c>
      <c r="J112" s="83"/>
      <c r="K112" s="93">
        <v>5514.8306900000007</v>
      </c>
      <c r="L112" s="94">
        <v>1.9625640306753104E-3</v>
      </c>
      <c r="M112" s="94">
        <v>6.9703280167501759E-4</v>
      </c>
      <c r="N112" s="94">
        <f>K112/'סכום נכסי הקרן'!$C$42</f>
        <v>7.9413127150366902E-5</v>
      </c>
    </row>
    <row r="113" spans="2:14" s="140" customFormat="1">
      <c r="B113" s="82"/>
      <c r="C113" s="83"/>
      <c r="D113" s="83"/>
      <c r="E113" s="83"/>
      <c r="F113" s="83"/>
      <c r="G113" s="83"/>
      <c r="H113" s="93"/>
      <c r="I113" s="95"/>
      <c r="J113" s="83"/>
      <c r="K113" s="83"/>
      <c r="L113" s="83"/>
      <c r="M113" s="94"/>
      <c r="N113" s="83"/>
    </row>
    <row r="114" spans="2:14" s="140" customFormat="1">
      <c r="B114" s="101" t="s">
        <v>80</v>
      </c>
      <c r="C114" s="81"/>
      <c r="D114" s="81"/>
      <c r="E114" s="81"/>
      <c r="F114" s="81"/>
      <c r="G114" s="81"/>
      <c r="H114" s="90"/>
      <c r="I114" s="92"/>
      <c r="J114" s="81"/>
      <c r="K114" s="90">
        <v>512364.29232000001</v>
      </c>
      <c r="L114" s="81"/>
      <c r="M114" s="91">
        <v>6.4758963280892173E-2</v>
      </c>
      <c r="N114" s="91">
        <f>K114/'סכום נכסי הקרן'!$C$42</f>
        <v>7.3780054149433756E-3</v>
      </c>
    </row>
    <row r="115" spans="2:14" s="140" customFormat="1">
      <c r="B115" s="86" t="s">
        <v>1881</v>
      </c>
      <c r="C115" s="83" t="s">
        <v>1882</v>
      </c>
      <c r="D115" s="96" t="s">
        <v>30</v>
      </c>
      <c r="E115" s="83"/>
      <c r="F115" s="96" t="s">
        <v>1720</v>
      </c>
      <c r="G115" s="96" t="s">
        <v>182</v>
      </c>
      <c r="H115" s="93">
        <v>24217</v>
      </c>
      <c r="I115" s="95">
        <v>22629.98</v>
      </c>
      <c r="J115" s="83"/>
      <c r="K115" s="93">
        <v>22349.768649999998</v>
      </c>
      <c r="L115" s="94">
        <v>1.1499044872248398E-2</v>
      </c>
      <c r="M115" s="94">
        <v>2.8248413658730062E-3</v>
      </c>
      <c r="N115" s="94">
        <f>K115/'סכום נכסי הקרן'!$C$42</f>
        <v>3.2183490651890417E-4</v>
      </c>
    </row>
    <row r="116" spans="2:14" s="140" customFormat="1">
      <c r="B116" s="86" t="s">
        <v>1883</v>
      </c>
      <c r="C116" s="83" t="s">
        <v>1884</v>
      </c>
      <c r="D116" s="96" t="s">
        <v>30</v>
      </c>
      <c r="E116" s="83"/>
      <c r="F116" s="96" t="s">
        <v>1720</v>
      </c>
      <c r="G116" s="96" t="s">
        <v>182</v>
      </c>
      <c r="H116" s="93">
        <v>28712</v>
      </c>
      <c r="I116" s="95">
        <v>19520</v>
      </c>
      <c r="J116" s="83"/>
      <c r="K116" s="93">
        <v>22856.607940000002</v>
      </c>
      <c r="L116" s="94">
        <v>2.5190406378668519E-2</v>
      </c>
      <c r="M116" s="94">
        <v>2.8889020107352838E-3</v>
      </c>
      <c r="N116" s="94">
        <f>K116/'סכום נכסי הקרן'!$C$42</f>
        <v>3.2913335233602712E-4</v>
      </c>
    </row>
    <row r="117" spans="2:14" s="140" customFormat="1">
      <c r="B117" s="86" t="s">
        <v>1885</v>
      </c>
      <c r="C117" s="83" t="s">
        <v>1886</v>
      </c>
      <c r="D117" s="96" t="s">
        <v>142</v>
      </c>
      <c r="E117" s="83"/>
      <c r="F117" s="96" t="s">
        <v>1720</v>
      </c>
      <c r="G117" s="96" t="s">
        <v>180</v>
      </c>
      <c r="H117" s="93">
        <v>67374</v>
      </c>
      <c r="I117" s="95">
        <v>9997</v>
      </c>
      <c r="J117" s="83"/>
      <c r="K117" s="93">
        <v>24462.895710000001</v>
      </c>
      <c r="L117" s="94">
        <v>1.2755277355435362E-2</v>
      </c>
      <c r="M117" s="94">
        <v>3.0919246106221022E-3</v>
      </c>
      <c r="N117" s="94">
        <f>K117/'סכום נכסי הקרן'!$C$42</f>
        <v>3.522637695853533E-4</v>
      </c>
    </row>
    <row r="118" spans="2:14" s="140" customFormat="1">
      <c r="B118" s="86" t="s">
        <v>1887</v>
      </c>
      <c r="C118" s="83" t="s">
        <v>1888</v>
      </c>
      <c r="D118" s="96" t="s">
        <v>142</v>
      </c>
      <c r="E118" s="83"/>
      <c r="F118" s="96" t="s">
        <v>1720</v>
      </c>
      <c r="G118" s="96" t="s">
        <v>180</v>
      </c>
      <c r="H118" s="93">
        <v>46100</v>
      </c>
      <c r="I118" s="95">
        <v>10367</v>
      </c>
      <c r="J118" s="83"/>
      <c r="K118" s="93">
        <v>17358.007160000001</v>
      </c>
      <c r="L118" s="94">
        <v>1.365732133594436E-3</v>
      </c>
      <c r="M118" s="94">
        <v>2.1939205466758971E-3</v>
      </c>
      <c r="N118" s="94">
        <f>K118/'סכום נכסי הקרן'!$C$42</f>
        <v>2.4995393461010477E-4</v>
      </c>
    </row>
    <row r="119" spans="2:14" s="140" customFormat="1">
      <c r="B119" s="86" t="s">
        <v>1889</v>
      </c>
      <c r="C119" s="83" t="s">
        <v>1890</v>
      </c>
      <c r="D119" s="96" t="s">
        <v>142</v>
      </c>
      <c r="E119" s="83"/>
      <c r="F119" s="96" t="s">
        <v>1720</v>
      </c>
      <c r="G119" s="96" t="s">
        <v>182</v>
      </c>
      <c r="H119" s="93">
        <v>2464</v>
      </c>
      <c r="I119" s="95">
        <v>10329</v>
      </c>
      <c r="J119" s="83"/>
      <c r="K119" s="93">
        <v>1037.92866</v>
      </c>
      <c r="L119" s="94">
        <v>4.2518718460286769E-5</v>
      </c>
      <c r="M119" s="94">
        <v>1.3118631604238729E-4</v>
      </c>
      <c r="N119" s="94">
        <f>K119/'סכום נכסי הקרן'!$C$42</f>
        <v>1.4946090874385471E-5</v>
      </c>
    </row>
    <row r="120" spans="2:14" s="140" customFormat="1">
      <c r="B120" s="86" t="s">
        <v>1891</v>
      </c>
      <c r="C120" s="83" t="s">
        <v>1892</v>
      </c>
      <c r="D120" s="96" t="s">
        <v>142</v>
      </c>
      <c r="E120" s="83"/>
      <c r="F120" s="96" t="s">
        <v>1720</v>
      </c>
      <c r="G120" s="96" t="s">
        <v>180</v>
      </c>
      <c r="H120" s="93">
        <v>72965</v>
      </c>
      <c r="I120" s="95">
        <v>11392</v>
      </c>
      <c r="J120" s="83"/>
      <c r="K120" s="93">
        <v>30189.81163</v>
      </c>
      <c r="L120" s="94">
        <v>2.0149182653990748E-3</v>
      </c>
      <c r="M120" s="94">
        <v>3.8157633779505799E-3</v>
      </c>
      <c r="N120" s="94">
        <f>K120/'סכום נכסי הקרן'!$C$42</f>
        <v>4.3473090732705976E-4</v>
      </c>
    </row>
    <row r="121" spans="2:14" s="140" customFormat="1">
      <c r="B121" s="86" t="s">
        <v>1893</v>
      </c>
      <c r="C121" s="83" t="s">
        <v>1894</v>
      </c>
      <c r="D121" s="96" t="s">
        <v>1508</v>
      </c>
      <c r="E121" s="83"/>
      <c r="F121" s="96" t="s">
        <v>1720</v>
      </c>
      <c r="G121" s="96" t="s">
        <v>180</v>
      </c>
      <c r="H121" s="93">
        <v>39</v>
      </c>
      <c r="I121" s="95">
        <v>10374</v>
      </c>
      <c r="J121" s="83"/>
      <c r="K121" s="93">
        <v>14.694559999999999</v>
      </c>
      <c r="L121" s="94">
        <v>6.5217391304347829E-6</v>
      </c>
      <c r="M121" s="94">
        <v>1.857281012226623E-6</v>
      </c>
      <c r="N121" s="94">
        <f>K121/'סכום נכסי הקרן'!$C$42</f>
        <v>2.1160050549053125E-7</v>
      </c>
    </row>
    <row r="122" spans="2:14" s="140" customFormat="1">
      <c r="B122" s="86" t="s">
        <v>1895</v>
      </c>
      <c r="C122" s="83" t="s">
        <v>1896</v>
      </c>
      <c r="D122" s="96" t="s">
        <v>142</v>
      </c>
      <c r="E122" s="83"/>
      <c r="F122" s="96" t="s">
        <v>1720</v>
      </c>
      <c r="G122" s="96" t="s">
        <v>183</v>
      </c>
      <c r="H122" s="93">
        <v>5814717</v>
      </c>
      <c r="I122" s="95">
        <v>168</v>
      </c>
      <c r="J122" s="83"/>
      <c r="K122" s="93">
        <v>46231.465859999997</v>
      </c>
      <c r="L122" s="94">
        <v>3.792504813519626E-2</v>
      </c>
      <c r="M122" s="94">
        <v>5.843306891065902E-3</v>
      </c>
      <c r="N122" s="94">
        <f>K122/'סכום נכסי הקרן'!$C$42</f>
        <v>6.657294635255658E-4</v>
      </c>
    </row>
    <row r="123" spans="2:14" s="140" customFormat="1">
      <c r="B123" s="86" t="s">
        <v>1897</v>
      </c>
      <c r="C123" s="83" t="s">
        <v>1898</v>
      </c>
      <c r="D123" s="96" t="s">
        <v>1508</v>
      </c>
      <c r="E123" s="83"/>
      <c r="F123" s="96" t="s">
        <v>1720</v>
      </c>
      <c r="G123" s="96" t="s">
        <v>180</v>
      </c>
      <c r="H123" s="93">
        <v>82291</v>
      </c>
      <c r="I123" s="95">
        <v>3597</v>
      </c>
      <c r="J123" s="83"/>
      <c r="K123" s="93">
        <v>10750.746419999999</v>
      </c>
      <c r="L123" s="94">
        <v>3.1586748009045714E-4</v>
      </c>
      <c r="M123" s="94">
        <v>1.3588128663348437E-3</v>
      </c>
      <c r="N123" s="94">
        <f>K123/'סכום נכסי הקרן'!$C$42</f>
        <v>1.5480990086620621E-4</v>
      </c>
    </row>
    <row r="124" spans="2:14" s="140" customFormat="1">
      <c r="B124" s="86" t="s">
        <v>1899</v>
      </c>
      <c r="C124" s="83" t="s">
        <v>1900</v>
      </c>
      <c r="D124" s="96" t="s">
        <v>142</v>
      </c>
      <c r="E124" s="83"/>
      <c r="F124" s="96" t="s">
        <v>1720</v>
      </c>
      <c r="G124" s="96" t="s">
        <v>180</v>
      </c>
      <c r="H124" s="93">
        <v>201927.99999999991</v>
      </c>
      <c r="I124" s="95">
        <v>6927</v>
      </c>
      <c r="J124" s="83"/>
      <c r="K124" s="93">
        <v>50802.790909999989</v>
      </c>
      <c r="L124" s="94">
        <v>3.928389800824013E-3</v>
      </c>
      <c r="M124" s="94">
        <v>6.4210877307835186E-3</v>
      </c>
      <c r="N124" s="94">
        <f>K124/'סכום נכסי הקרן'!$C$42</f>
        <v>7.3155618384529821E-4</v>
      </c>
    </row>
    <row r="125" spans="2:14" s="140" customFormat="1">
      <c r="B125" s="86" t="s">
        <v>1901</v>
      </c>
      <c r="C125" s="83" t="s">
        <v>1902</v>
      </c>
      <c r="D125" s="96" t="s">
        <v>1508</v>
      </c>
      <c r="E125" s="83"/>
      <c r="F125" s="96" t="s">
        <v>1720</v>
      </c>
      <c r="G125" s="96" t="s">
        <v>180</v>
      </c>
      <c r="H125" s="93">
        <v>308995</v>
      </c>
      <c r="I125" s="95">
        <v>3417</v>
      </c>
      <c r="J125" s="83"/>
      <c r="K125" s="93">
        <v>38347.960439999995</v>
      </c>
      <c r="L125" s="94">
        <v>2.4581927049333752E-3</v>
      </c>
      <c r="M125" s="94">
        <v>4.8468915559791983E-3</v>
      </c>
      <c r="N125" s="94">
        <f>K125/'סכום נכסי הקרן'!$C$42</f>
        <v>5.5220760700796037E-4</v>
      </c>
    </row>
    <row r="126" spans="2:14" s="140" customFormat="1">
      <c r="B126" s="86" t="s">
        <v>1903</v>
      </c>
      <c r="C126" s="83" t="s">
        <v>1904</v>
      </c>
      <c r="D126" s="96" t="s">
        <v>1508</v>
      </c>
      <c r="E126" s="83"/>
      <c r="F126" s="96" t="s">
        <v>1720</v>
      </c>
      <c r="G126" s="96" t="s">
        <v>180</v>
      </c>
      <c r="H126" s="93">
        <v>855960</v>
      </c>
      <c r="I126" s="95">
        <v>7976</v>
      </c>
      <c r="J126" s="83"/>
      <c r="K126" s="93">
        <v>247961.61438000001</v>
      </c>
      <c r="L126" s="94">
        <v>2.8290497975429429E-3</v>
      </c>
      <c r="M126" s="94">
        <v>3.1340468727817233E-2</v>
      </c>
      <c r="N126" s="94">
        <f>K126/'סכום נכסי הקרן'!$C$42</f>
        <v>3.5706276979410195E-3</v>
      </c>
    </row>
    <row r="127" spans="2:14" s="140" customFormat="1">
      <c r="B127" s="145"/>
      <c r="C127" s="145"/>
    </row>
    <row r="128" spans="2:14" s="140" customFormat="1">
      <c r="B128" s="145"/>
      <c r="C128" s="145"/>
    </row>
    <row r="129" spans="2:7" s="140" customFormat="1">
      <c r="B129" s="145"/>
      <c r="C129" s="145"/>
    </row>
    <row r="130" spans="2:7" s="140" customFormat="1">
      <c r="B130" s="146" t="s">
        <v>275</v>
      </c>
      <c r="C130" s="145"/>
    </row>
    <row r="131" spans="2:7" s="140" customFormat="1">
      <c r="B131" s="146" t="s">
        <v>131</v>
      </c>
      <c r="C131" s="145"/>
    </row>
    <row r="132" spans="2:7">
      <c r="B132" s="98" t="s">
        <v>257</v>
      </c>
      <c r="D132" s="1"/>
      <c r="E132" s="1"/>
      <c r="F132" s="1"/>
      <c r="G132" s="1"/>
    </row>
    <row r="133" spans="2:7">
      <c r="B133" s="98" t="s">
        <v>265</v>
      </c>
      <c r="D133" s="1"/>
      <c r="E133" s="1"/>
      <c r="F133" s="1"/>
      <c r="G133" s="1"/>
    </row>
    <row r="134" spans="2:7">
      <c r="B134" s="98" t="s">
        <v>273</v>
      </c>
      <c r="D134" s="1"/>
      <c r="E134" s="1"/>
      <c r="F134" s="1"/>
      <c r="G134" s="1"/>
    </row>
    <row r="135" spans="2:7">
      <c r="D135" s="1"/>
      <c r="E135" s="1"/>
      <c r="F135" s="1"/>
      <c r="G135" s="1"/>
    </row>
    <row r="136" spans="2:7">
      <c r="D136" s="1"/>
      <c r="E136" s="1"/>
      <c r="F136" s="1"/>
      <c r="G136" s="1"/>
    </row>
    <row r="137" spans="2:7">
      <c r="D137" s="1"/>
      <c r="E137" s="1"/>
      <c r="F137" s="1"/>
      <c r="G137" s="1"/>
    </row>
    <row r="138" spans="2:7">
      <c r="D138" s="1"/>
      <c r="E138" s="1"/>
      <c r="F138" s="1"/>
      <c r="G138" s="1"/>
    </row>
    <row r="139" spans="2:7">
      <c r="D139" s="1"/>
      <c r="E139" s="1"/>
      <c r="F139" s="1"/>
      <c r="G139" s="1"/>
    </row>
    <row r="140" spans="2:7">
      <c r="D140" s="1"/>
      <c r="E140" s="1"/>
      <c r="F140" s="1"/>
      <c r="G140" s="1"/>
    </row>
    <row r="141" spans="2:7">
      <c r="D141" s="1"/>
      <c r="E141" s="1"/>
      <c r="F141" s="1"/>
      <c r="G141" s="1"/>
    </row>
    <row r="142" spans="2:7">
      <c r="D142" s="1"/>
      <c r="E142" s="1"/>
      <c r="F142" s="1"/>
      <c r="G142" s="1"/>
    </row>
    <row r="143" spans="2:7">
      <c r="D143" s="1"/>
      <c r="E143" s="1"/>
      <c r="F143" s="1"/>
      <c r="G143" s="1"/>
    </row>
    <row r="144" spans="2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3"/>
      <c r="D250" s="1"/>
      <c r="E250" s="1"/>
      <c r="F250" s="1"/>
      <c r="G250" s="1"/>
    </row>
    <row r="251" spans="2:7">
      <c r="B251" s="43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5" type="noConversion"/>
  <dataValidations count="1">
    <dataValidation allowBlank="1" showInputMessage="1" showErrorMessage="1" sqref="J9:J1048576 C5:C1048576 J1:J7 A1:A1048576 B1:B43 D1:I1048576 O1:XFD1048576 B45:B129 B131:B1048576 K1:N1048576"/>
  </dataValidations>
  <pageMargins left="0" right="0" top="0.5" bottom="0.5" header="0" footer="0.25"/>
  <pageSetup paperSize="9" scale="21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W327"/>
  <sheetViews>
    <sheetView rightToLeft="1" zoomScale="90" zoomScaleNormal="90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8.140625" style="1" bestFit="1" customWidth="1"/>
    <col min="9" max="9" width="12.28515625" style="1" bestFit="1" customWidth="1"/>
    <col min="10" max="10" width="14.28515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" width="6.42578125" style="1" customWidth="1"/>
    <col min="17" max="17" width="6.7109375" style="1" customWidth="1"/>
    <col min="18" max="18" width="7.28515625" style="1" customWidth="1"/>
    <col min="19" max="30" width="5.7109375" style="1" customWidth="1"/>
    <col min="31" max="16384" width="9.140625" style="1"/>
  </cols>
  <sheetData>
    <row r="1" spans="2:49">
      <c r="B1" s="56" t="s">
        <v>196</v>
      </c>
      <c r="C1" s="77" t="s" vm="1">
        <v>276</v>
      </c>
    </row>
    <row r="2" spans="2:49">
      <c r="B2" s="56" t="s">
        <v>195</v>
      </c>
      <c r="C2" s="77" t="s">
        <v>277</v>
      </c>
    </row>
    <row r="3" spans="2:49">
      <c r="B3" s="56" t="s">
        <v>197</v>
      </c>
      <c r="C3" s="77" t="s">
        <v>278</v>
      </c>
    </row>
    <row r="4" spans="2:49">
      <c r="B4" s="56" t="s">
        <v>198</v>
      </c>
      <c r="C4" s="77" t="s">
        <v>279</v>
      </c>
    </row>
    <row r="6" spans="2:49" ht="26.25" customHeight="1">
      <c r="B6" s="215" t="s">
        <v>226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7"/>
    </row>
    <row r="7" spans="2:49" ht="26.25" customHeight="1">
      <c r="B7" s="215" t="s">
        <v>110</v>
      </c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7"/>
      <c r="AW7" s="3"/>
    </row>
    <row r="8" spans="2:49" s="3" customFormat="1" ht="78.75">
      <c r="B8" s="22" t="s">
        <v>134</v>
      </c>
      <c r="C8" s="30" t="s">
        <v>52</v>
      </c>
      <c r="D8" s="30" t="s">
        <v>138</v>
      </c>
      <c r="E8" s="30" t="s">
        <v>136</v>
      </c>
      <c r="F8" s="30" t="s">
        <v>75</v>
      </c>
      <c r="G8" s="30" t="s">
        <v>15</v>
      </c>
      <c r="H8" s="30" t="s">
        <v>76</v>
      </c>
      <c r="I8" s="30" t="s">
        <v>120</v>
      </c>
      <c r="J8" s="30" t="s">
        <v>259</v>
      </c>
      <c r="K8" s="30" t="s">
        <v>258</v>
      </c>
      <c r="L8" s="30" t="s">
        <v>72</v>
      </c>
      <c r="M8" s="30" t="s">
        <v>67</v>
      </c>
      <c r="N8" s="30" t="s">
        <v>199</v>
      </c>
      <c r="O8" s="20" t="s">
        <v>201</v>
      </c>
      <c r="AR8" s="1"/>
      <c r="AS8" s="1"/>
    </row>
    <row r="9" spans="2:49" s="3" customFormat="1" ht="20.25">
      <c r="B9" s="15"/>
      <c r="C9" s="16"/>
      <c r="D9" s="16"/>
      <c r="E9" s="16"/>
      <c r="F9" s="16"/>
      <c r="G9" s="16"/>
      <c r="H9" s="16"/>
      <c r="I9" s="16"/>
      <c r="J9" s="32" t="s">
        <v>266</v>
      </c>
      <c r="K9" s="32"/>
      <c r="L9" s="32" t="s">
        <v>262</v>
      </c>
      <c r="M9" s="32" t="s">
        <v>20</v>
      </c>
      <c r="N9" s="32" t="s">
        <v>20</v>
      </c>
      <c r="O9" s="33" t="s">
        <v>20</v>
      </c>
      <c r="AQ9" s="1"/>
      <c r="AR9" s="1"/>
      <c r="AS9" s="1"/>
      <c r="AW9" s="4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AQ10" s="1"/>
      <c r="AR10" s="3"/>
      <c r="AS10" s="1"/>
    </row>
    <row r="11" spans="2:49" s="143" customFormat="1" ht="18" customHeight="1">
      <c r="B11" s="78" t="s">
        <v>35</v>
      </c>
      <c r="C11" s="79"/>
      <c r="D11" s="79"/>
      <c r="E11" s="79"/>
      <c r="F11" s="79"/>
      <c r="G11" s="79"/>
      <c r="H11" s="79"/>
      <c r="I11" s="79"/>
      <c r="J11" s="87"/>
      <c r="K11" s="89"/>
      <c r="L11" s="87">
        <v>3103864.6416799999</v>
      </c>
      <c r="M11" s="79"/>
      <c r="N11" s="88">
        <v>1</v>
      </c>
      <c r="O11" s="88">
        <f>L11/'סכום נכסי הקרן'!$C$42</f>
        <v>4.4695406133540214E-2</v>
      </c>
      <c r="AQ11" s="140"/>
      <c r="AR11" s="148"/>
      <c r="AS11" s="140"/>
      <c r="AW11" s="140"/>
    </row>
    <row r="12" spans="2:49" s="143" customFormat="1" ht="18" customHeight="1">
      <c r="B12" s="80" t="s">
        <v>252</v>
      </c>
      <c r="C12" s="81"/>
      <c r="D12" s="81"/>
      <c r="E12" s="81"/>
      <c r="F12" s="81"/>
      <c r="G12" s="81"/>
      <c r="H12" s="81"/>
      <c r="I12" s="81"/>
      <c r="J12" s="90"/>
      <c r="K12" s="92"/>
      <c r="L12" s="90">
        <v>3103864.6416800017</v>
      </c>
      <c r="M12" s="81"/>
      <c r="N12" s="91">
        <v>1.0000000000000007</v>
      </c>
      <c r="O12" s="91">
        <f>L12/'סכום נכסי הקרן'!$C$42</f>
        <v>4.4695406133540241E-2</v>
      </c>
      <c r="AQ12" s="140"/>
      <c r="AR12" s="148"/>
      <c r="AS12" s="140"/>
      <c r="AW12" s="140"/>
    </row>
    <row r="13" spans="2:49" s="140" customFormat="1">
      <c r="B13" s="101" t="s">
        <v>59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1587124.9162399999</v>
      </c>
      <c r="M13" s="81"/>
      <c r="N13" s="91">
        <v>0.51133831512090411</v>
      </c>
      <c r="O13" s="91">
        <f>L13/'סכום נכסי הקרן'!$C$42</f>
        <v>2.2854473665968978E-2</v>
      </c>
      <c r="AR13" s="148"/>
    </row>
    <row r="14" spans="2:49" s="140" customFormat="1" ht="20.25">
      <c r="B14" s="86" t="s">
        <v>1905</v>
      </c>
      <c r="C14" s="83" t="s">
        <v>1906</v>
      </c>
      <c r="D14" s="96" t="s">
        <v>30</v>
      </c>
      <c r="E14" s="83"/>
      <c r="F14" s="96" t="s">
        <v>1720</v>
      </c>
      <c r="G14" s="83" t="s">
        <v>1907</v>
      </c>
      <c r="H14" s="83" t="s">
        <v>960</v>
      </c>
      <c r="I14" s="96" t="s">
        <v>183</v>
      </c>
      <c r="J14" s="93">
        <v>29089.360000000001</v>
      </c>
      <c r="K14" s="95">
        <v>111909</v>
      </c>
      <c r="L14" s="93">
        <v>154063.22359000001</v>
      </c>
      <c r="M14" s="94">
        <v>7.2339407344226614E-2</v>
      </c>
      <c r="N14" s="94">
        <v>4.9635934995738616E-2</v>
      </c>
      <c r="O14" s="94">
        <f>L14/'סכום נכסי הקרן'!$C$42</f>
        <v>2.218498273452539E-3</v>
      </c>
      <c r="AR14" s="143"/>
    </row>
    <row r="15" spans="2:49" s="140" customFormat="1">
      <c r="B15" s="86" t="s">
        <v>1908</v>
      </c>
      <c r="C15" s="83" t="s">
        <v>1909</v>
      </c>
      <c r="D15" s="96" t="s">
        <v>30</v>
      </c>
      <c r="E15" s="83"/>
      <c r="F15" s="96" t="s">
        <v>1720</v>
      </c>
      <c r="G15" s="83" t="s">
        <v>999</v>
      </c>
      <c r="H15" s="83" t="s">
        <v>960</v>
      </c>
      <c r="I15" s="96" t="s">
        <v>180</v>
      </c>
      <c r="J15" s="93">
        <v>114814.92</v>
      </c>
      <c r="K15" s="95">
        <v>11489</v>
      </c>
      <c r="L15" s="93">
        <v>47910.026529999996</v>
      </c>
      <c r="M15" s="94">
        <v>2.2246683762657728E-2</v>
      </c>
      <c r="N15" s="94">
        <v>1.5435604338747253E-2</v>
      </c>
      <c r="O15" s="94">
        <f>L15/'סכום נכסי הקרן'!$C$42</f>
        <v>6.8990060483694389E-4</v>
      </c>
    </row>
    <row r="16" spans="2:49" s="140" customFormat="1">
      <c r="B16" s="86" t="s">
        <v>1910</v>
      </c>
      <c r="C16" s="83" t="s">
        <v>1911</v>
      </c>
      <c r="D16" s="96" t="s">
        <v>30</v>
      </c>
      <c r="E16" s="83"/>
      <c r="F16" s="96" t="s">
        <v>1720</v>
      </c>
      <c r="G16" s="83" t="s">
        <v>1010</v>
      </c>
      <c r="H16" s="83" t="s">
        <v>960</v>
      </c>
      <c r="I16" s="96" t="s">
        <v>182</v>
      </c>
      <c r="J16" s="93">
        <v>18524.580000000002</v>
      </c>
      <c r="K16" s="95">
        <v>96999</v>
      </c>
      <c r="L16" s="93">
        <v>73279.77840000001</v>
      </c>
      <c r="M16" s="94">
        <v>7.0129514644878516E-2</v>
      </c>
      <c r="N16" s="94">
        <v>2.3609205574227795E-2</v>
      </c>
      <c r="O16" s="94">
        <f>L16/'סכום נכסי הקרן'!$C$42</f>
        <v>1.0552230316303527E-3</v>
      </c>
    </row>
    <row r="17" spans="2:15" s="140" customFormat="1">
      <c r="B17" s="86" t="s">
        <v>1912</v>
      </c>
      <c r="C17" s="83" t="s">
        <v>1913</v>
      </c>
      <c r="D17" s="96" t="s">
        <v>30</v>
      </c>
      <c r="E17" s="83"/>
      <c r="F17" s="96" t="s">
        <v>1720</v>
      </c>
      <c r="G17" s="83" t="s">
        <v>1112</v>
      </c>
      <c r="H17" s="83" t="s">
        <v>960</v>
      </c>
      <c r="I17" s="96" t="s">
        <v>180</v>
      </c>
      <c r="J17" s="93">
        <v>1716</v>
      </c>
      <c r="K17" s="95">
        <v>1019688</v>
      </c>
      <c r="L17" s="93">
        <v>63552.17697</v>
      </c>
      <c r="M17" s="94">
        <v>1.2354784172101764E-2</v>
      </c>
      <c r="N17" s="94">
        <v>2.0475176693143974E-2</v>
      </c>
      <c r="O17" s="94">
        <f>L17/'סכום נכסי הקרן'!$C$42</f>
        <v>9.1514633795606671E-4</v>
      </c>
    </row>
    <row r="18" spans="2:15" s="140" customFormat="1">
      <c r="B18" s="86" t="s">
        <v>1914</v>
      </c>
      <c r="C18" s="83" t="s">
        <v>1915</v>
      </c>
      <c r="D18" s="96" t="s">
        <v>30</v>
      </c>
      <c r="E18" s="83"/>
      <c r="F18" s="96" t="s">
        <v>1720</v>
      </c>
      <c r="G18" s="83" t="s">
        <v>1112</v>
      </c>
      <c r="H18" s="83" t="s">
        <v>960</v>
      </c>
      <c r="I18" s="96" t="s">
        <v>180</v>
      </c>
      <c r="J18" s="93">
        <v>9513.73</v>
      </c>
      <c r="K18" s="95">
        <v>187948.06</v>
      </c>
      <c r="L18" s="93">
        <v>64943.323369999998</v>
      </c>
      <c r="M18" s="94">
        <v>3.1833500691857641E-2</v>
      </c>
      <c r="N18" s="94">
        <v>2.0923374846284769E-2</v>
      </c>
      <c r="O18" s="94">
        <f>L18/'סכום נכסי הקרן'!$C$42</f>
        <v>9.3517873643899729E-4</v>
      </c>
    </row>
    <row r="19" spans="2:15" s="140" customFormat="1">
      <c r="B19" s="86" t="s">
        <v>1916</v>
      </c>
      <c r="C19" s="83" t="s">
        <v>1917</v>
      </c>
      <c r="D19" s="96" t="s">
        <v>30</v>
      </c>
      <c r="E19" s="83"/>
      <c r="F19" s="96" t="s">
        <v>1720</v>
      </c>
      <c r="G19" s="83" t="s">
        <v>969</v>
      </c>
      <c r="H19" s="83" t="s">
        <v>960</v>
      </c>
      <c r="I19" s="96" t="s">
        <v>182</v>
      </c>
      <c r="J19" s="93">
        <v>54446.35</v>
      </c>
      <c r="K19" s="95">
        <v>25248</v>
      </c>
      <c r="L19" s="93">
        <v>56061.440969999996</v>
      </c>
      <c r="M19" s="94">
        <v>4.6372425325289139E-3</v>
      </c>
      <c r="N19" s="94">
        <v>1.8061818874825723E-2</v>
      </c>
      <c r="O19" s="94">
        <f>L19/'סכום נכסי הקרן'!$C$42</f>
        <v>8.0728033012077789E-4</v>
      </c>
    </row>
    <row r="20" spans="2:15" s="140" customFormat="1">
      <c r="B20" s="86" t="s">
        <v>1918</v>
      </c>
      <c r="C20" s="83" t="s">
        <v>1919</v>
      </c>
      <c r="D20" s="96" t="s">
        <v>30</v>
      </c>
      <c r="E20" s="83"/>
      <c r="F20" s="96" t="s">
        <v>1720</v>
      </c>
      <c r="G20" s="83" t="s">
        <v>1167</v>
      </c>
      <c r="H20" s="83" t="s">
        <v>988</v>
      </c>
      <c r="I20" s="96" t="s">
        <v>182</v>
      </c>
      <c r="J20" s="93">
        <v>3042.32</v>
      </c>
      <c r="K20" s="95">
        <v>202959</v>
      </c>
      <c r="L20" s="93">
        <v>25181.507590000001</v>
      </c>
      <c r="M20" s="94">
        <v>6.9253641011688665E-3</v>
      </c>
      <c r="N20" s="94">
        <v>8.1129528819820704E-3</v>
      </c>
      <c r="O20" s="94">
        <f>L20/'סכום נכסי הקרן'!$C$42</f>
        <v>3.626117240024642E-4</v>
      </c>
    </row>
    <row r="21" spans="2:15" s="140" customFormat="1">
      <c r="B21" s="86" t="s">
        <v>1920</v>
      </c>
      <c r="C21" s="83" t="s">
        <v>1921</v>
      </c>
      <c r="D21" s="96" t="s">
        <v>30</v>
      </c>
      <c r="E21" s="83"/>
      <c r="F21" s="96" t="s">
        <v>1720</v>
      </c>
      <c r="G21" s="83" t="s">
        <v>1193</v>
      </c>
      <c r="H21" s="83" t="s">
        <v>965</v>
      </c>
      <c r="I21" s="96" t="s">
        <v>180</v>
      </c>
      <c r="J21" s="93">
        <v>26435.919999999998</v>
      </c>
      <c r="K21" s="95">
        <v>129682</v>
      </c>
      <c r="L21" s="93">
        <v>124514.50664000001</v>
      </c>
      <c r="M21" s="94">
        <v>5.4109408917671006E-3</v>
      </c>
      <c r="N21" s="94">
        <v>4.0115958978354543E-2</v>
      </c>
      <c r="O21" s="94">
        <f>L21/'סכום נכסי הקרן'!$C$42</f>
        <v>1.7929990789739953E-3</v>
      </c>
    </row>
    <row r="22" spans="2:15" s="140" customFormat="1">
      <c r="B22" s="86" t="s">
        <v>1922</v>
      </c>
      <c r="C22" s="83" t="s">
        <v>1923</v>
      </c>
      <c r="D22" s="96" t="s">
        <v>30</v>
      </c>
      <c r="E22" s="83"/>
      <c r="F22" s="96" t="s">
        <v>1720</v>
      </c>
      <c r="G22" s="83" t="s">
        <v>1193</v>
      </c>
      <c r="H22" s="83" t="s">
        <v>960</v>
      </c>
      <c r="I22" s="96" t="s">
        <v>180</v>
      </c>
      <c r="J22" s="93">
        <v>892000</v>
      </c>
      <c r="K22" s="95">
        <v>1360</v>
      </c>
      <c r="L22" s="93">
        <v>44060.518400000001</v>
      </c>
      <c r="M22" s="94">
        <v>3.7287198907989642E-3</v>
      </c>
      <c r="N22" s="94">
        <v>1.4195373666859317E-2</v>
      </c>
      <c r="O22" s="94">
        <f>L22/'סכום נכסי הקרן'!$C$42</f>
        <v>6.3446799125763912E-4</v>
      </c>
    </row>
    <row r="23" spans="2:15" s="140" customFormat="1">
      <c r="B23" s="86" t="s">
        <v>1924</v>
      </c>
      <c r="C23" s="83" t="s">
        <v>1925</v>
      </c>
      <c r="D23" s="96" t="s">
        <v>30</v>
      </c>
      <c r="E23" s="83"/>
      <c r="F23" s="96" t="s">
        <v>1720</v>
      </c>
      <c r="G23" s="83" t="s">
        <v>1193</v>
      </c>
      <c r="H23" s="83" t="s">
        <v>960</v>
      </c>
      <c r="I23" s="96" t="s">
        <v>180</v>
      </c>
      <c r="J23" s="93">
        <v>205290.64</v>
      </c>
      <c r="K23" s="95">
        <v>12658.46</v>
      </c>
      <c r="L23" s="93">
        <v>94383.453049999996</v>
      </c>
      <c r="M23" s="94">
        <v>2.6127463188340281E-2</v>
      </c>
      <c r="N23" s="94">
        <v>3.0408366325831125E-2</v>
      </c>
      <c r="O23" s="94">
        <f>L23/'סכום נכסי הקרן'!$C$42</f>
        <v>1.3591142827904901E-3</v>
      </c>
    </row>
    <row r="24" spans="2:15" s="140" customFormat="1">
      <c r="B24" s="86" t="s">
        <v>1926</v>
      </c>
      <c r="C24" s="83" t="s">
        <v>1927</v>
      </c>
      <c r="D24" s="96" t="s">
        <v>30</v>
      </c>
      <c r="E24" s="83"/>
      <c r="F24" s="96" t="s">
        <v>1720</v>
      </c>
      <c r="G24" s="83" t="s">
        <v>1193</v>
      </c>
      <c r="H24" s="83" t="s">
        <v>960</v>
      </c>
      <c r="I24" s="96" t="s">
        <v>180</v>
      </c>
      <c r="J24" s="93">
        <v>1380.25</v>
      </c>
      <c r="K24" s="95">
        <v>1162573</v>
      </c>
      <c r="L24" s="93">
        <v>58280.659479999995</v>
      </c>
      <c r="M24" s="94">
        <v>4.4661618221471158E-3</v>
      </c>
      <c r="N24" s="94">
        <v>1.8776804470588951E-2</v>
      </c>
      <c r="O24" s="94">
        <f>L24/'סכום נכסי הקרן'!$C$42</f>
        <v>8.3923690170304669E-4</v>
      </c>
    </row>
    <row r="25" spans="2:15" s="140" customFormat="1">
      <c r="B25" s="86" t="s">
        <v>1928</v>
      </c>
      <c r="C25" s="83" t="s">
        <v>1929</v>
      </c>
      <c r="D25" s="96" t="s">
        <v>30</v>
      </c>
      <c r="E25" s="83"/>
      <c r="F25" s="96" t="s">
        <v>1720</v>
      </c>
      <c r="G25" s="83" t="s">
        <v>1200</v>
      </c>
      <c r="H25" s="83" t="s">
        <v>960</v>
      </c>
      <c r="I25" s="96" t="s">
        <v>182</v>
      </c>
      <c r="J25" s="93">
        <v>130677.12</v>
      </c>
      <c r="K25" s="95">
        <v>14982</v>
      </c>
      <c r="L25" s="93">
        <v>79843.188909999997</v>
      </c>
      <c r="M25" s="94">
        <v>3.5366322590368727E-3</v>
      </c>
      <c r="N25" s="94">
        <v>2.5723798595412982E-2</v>
      </c>
      <c r="O25" s="94">
        <f>L25/'סכום נכסי הקרן'!$C$42</f>
        <v>1.1497356255193744E-3</v>
      </c>
    </row>
    <row r="26" spans="2:15" s="140" customFormat="1">
      <c r="B26" s="86" t="s">
        <v>1930</v>
      </c>
      <c r="C26" s="83" t="s">
        <v>1931</v>
      </c>
      <c r="D26" s="96" t="s">
        <v>30</v>
      </c>
      <c r="E26" s="83"/>
      <c r="F26" s="96" t="s">
        <v>1720</v>
      </c>
      <c r="G26" s="83" t="s">
        <v>1200</v>
      </c>
      <c r="H26" s="83" t="s">
        <v>960</v>
      </c>
      <c r="I26" s="96" t="s">
        <v>182</v>
      </c>
      <c r="J26" s="93">
        <v>17418.919999999998</v>
      </c>
      <c r="K26" s="95">
        <v>188076</v>
      </c>
      <c r="L26" s="93">
        <v>133605.12711</v>
      </c>
      <c r="M26" s="94">
        <v>5.5109093408229511E-2</v>
      </c>
      <c r="N26" s="94">
        <v>4.3044765972038268E-2</v>
      </c>
      <c r="O26" s="94">
        <f>L26/'סכום נכסי הקרן'!$C$42</f>
        <v>1.9239032970434422E-3</v>
      </c>
    </row>
    <row r="27" spans="2:15" s="140" customFormat="1">
      <c r="B27" s="86" t="s">
        <v>1932</v>
      </c>
      <c r="C27" s="83" t="s">
        <v>1933</v>
      </c>
      <c r="D27" s="96" t="s">
        <v>30</v>
      </c>
      <c r="E27" s="83"/>
      <c r="F27" s="96" t="s">
        <v>1720</v>
      </c>
      <c r="G27" s="83" t="s">
        <v>1200</v>
      </c>
      <c r="H27" s="83" t="s">
        <v>960</v>
      </c>
      <c r="I27" s="96" t="s">
        <v>180</v>
      </c>
      <c r="J27" s="93">
        <v>33799.94</v>
      </c>
      <c r="K27" s="95">
        <v>102743</v>
      </c>
      <c r="L27" s="93">
        <v>126128.72678</v>
      </c>
      <c r="M27" s="94">
        <v>7.0912155346287115E-2</v>
      </c>
      <c r="N27" s="94">
        <v>4.0636026805515424E-2</v>
      </c>
      <c r="O27" s="94">
        <f>L27/'סכום נכסי הקרן'!$C$42</f>
        <v>1.8162437217259385E-3</v>
      </c>
    </row>
    <row r="28" spans="2:15" s="140" customFormat="1">
      <c r="B28" s="86" t="s">
        <v>1934</v>
      </c>
      <c r="C28" s="83" t="s">
        <v>1935</v>
      </c>
      <c r="D28" s="96" t="s">
        <v>30</v>
      </c>
      <c r="E28" s="83"/>
      <c r="F28" s="96" t="s">
        <v>1720</v>
      </c>
      <c r="G28" s="83" t="s">
        <v>1200</v>
      </c>
      <c r="H28" s="83" t="s">
        <v>960</v>
      </c>
      <c r="I28" s="96" t="s">
        <v>180</v>
      </c>
      <c r="J28" s="93">
        <v>59466</v>
      </c>
      <c r="K28" s="95">
        <v>30130.32</v>
      </c>
      <c r="L28" s="93">
        <v>65075.619340000005</v>
      </c>
      <c r="M28" s="94">
        <v>3.8384077959262492E-3</v>
      </c>
      <c r="N28" s="94">
        <v>2.0965997829330962E-2</v>
      </c>
      <c r="O28" s="94">
        <f>L28/'סכום נכסי הקרן'!$C$42</f>
        <v>9.3708378797686996E-4</v>
      </c>
    </row>
    <row r="29" spans="2:15" s="140" customFormat="1">
      <c r="B29" s="86" t="s">
        <v>1936</v>
      </c>
      <c r="C29" s="83" t="s">
        <v>1937</v>
      </c>
      <c r="D29" s="96" t="s">
        <v>30</v>
      </c>
      <c r="E29" s="83"/>
      <c r="F29" s="96" t="s">
        <v>1720</v>
      </c>
      <c r="G29" s="83" t="s">
        <v>1200</v>
      </c>
      <c r="H29" s="83" t="s">
        <v>960</v>
      </c>
      <c r="I29" s="96" t="s">
        <v>180</v>
      </c>
      <c r="J29" s="93">
        <v>239220</v>
      </c>
      <c r="K29" s="95">
        <v>1655</v>
      </c>
      <c r="L29" s="93">
        <v>14379.41858</v>
      </c>
      <c r="M29" s="94">
        <v>1.5871134556476197E-3</v>
      </c>
      <c r="N29" s="94">
        <v>4.6327466690741339E-3</v>
      </c>
      <c r="O29" s="94">
        <f>L29/'סכום נכסי הקרן'!$C$42</f>
        <v>2.0706249388807404E-4</v>
      </c>
    </row>
    <row r="30" spans="2:15" s="140" customFormat="1">
      <c r="B30" s="86" t="s">
        <v>1938</v>
      </c>
      <c r="C30" s="83" t="s">
        <v>1939</v>
      </c>
      <c r="D30" s="96" t="s">
        <v>30</v>
      </c>
      <c r="E30" s="83"/>
      <c r="F30" s="96" t="s">
        <v>1720</v>
      </c>
      <c r="G30" s="83" t="s">
        <v>1200</v>
      </c>
      <c r="H30" s="83" t="s">
        <v>960</v>
      </c>
      <c r="I30" s="96" t="s">
        <v>182</v>
      </c>
      <c r="J30" s="93">
        <v>388194.26</v>
      </c>
      <c r="K30" s="95">
        <v>9771</v>
      </c>
      <c r="L30" s="93">
        <v>154688.00466000001</v>
      </c>
      <c r="M30" s="94">
        <v>9.5809540774293139E-3</v>
      </c>
      <c r="N30" s="94">
        <v>4.983722633480353E-2</v>
      </c>
      <c r="O30" s="94">
        <f>L30/'סכום נכסי הקרן'!$C$42</f>
        <v>2.2274950716032094E-3</v>
      </c>
    </row>
    <row r="31" spans="2:15" s="140" customFormat="1">
      <c r="B31" s="86" t="s">
        <v>1940</v>
      </c>
      <c r="C31" s="83" t="s">
        <v>1941</v>
      </c>
      <c r="D31" s="96" t="s">
        <v>30</v>
      </c>
      <c r="E31" s="83"/>
      <c r="F31" s="96" t="s">
        <v>1720</v>
      </c>
      <c r="G31" s="83" t="s">
        <v>1942</v>
      </c>
      <c r="H31" s="83"/>
      <c r="I31" s="96" t="s">
        <v>183</v>
      </c>
      <c r="J31" s="93">
        <v>281712.15000000002</v>
      </c>
      <c r="K31" s="95">
        <v>15539.26</v>
      </c>
      <c r="L31" s="93">
        <v>207174.21587000001</v>
      </c>
      <c r="M31" s="94">
        <v>0.17036626076843581</v>
      </c>
      <c r="N31" s="94">
        <v>6.6747181268144717E-2</v>
      </c>
      <c r="O31" s="94">
        <f>L31/'סכום נכסי הקרן'!$C$42</f>
        <v>2.9832923750487562E-3</v>
      </c>
    </row>
    <row r="32" spans="2:15" s="140" customFormat="1">
      <c r="B32" s="82"/>
      <c r="C32" s="83"/>
      <c r="D32" s="83"/>
      <c r="E32" s="83"/>
      <c r="F32" s="83"/>
      <c r="G32" s="83"/>
      <c r="H32" s="83"/>
      <c r="I32" s="83"/>
      <c r="J32" s="93"/>
      <c r="K32" s="95"/>
      <c r="L32" s="83"/>
      <c r="M32" s="83"/>
      <c r="N32" s="94"/>
      <c r="O32" s="83"/>
    </row>
    <row r="33" spans="2:43" s="140" customFormat="1">
      <c r="B33" s="101" t="s">
        <v>270</v>
      </c>
      <c r="C33" s="81"/>
      <c r="D33" s="81"/>
      <c r="E33" s="81"/>
      <c r="F33" s="81"/>
      <c r="G33" s="81"/>
      <c r="H33" s="81"/>
      <c r="I33" s="81"/>
      <c r="J33" s="90"/>
      <c r="K33" s="92"/>
      <c r="L33" s="90">
        <v>43665.348450000005</v>
      </c>
      <c r="M33" s="81"/>
      <c r="N33" s="91">
        <v>1.4068058208352047E-2</v>
      </c>
      <c r="O33" s="91">
        <f>L33/'סכום נכסי הקרן'!$C$42</f>
        <v>6.2877757513257878E-4</v>
      </c>
    </row>
    <row r="34" spans="2:43" s="140" customFormat="1">
      <c r="B34" s="86" t="s">
        <v>1943</v>
      </c>
      <c r="C34" s="83" t="s">
        <v>1944</v>
      </c>
      <c r="D34" s="96" t="s">
        <v>30</v>
      </c>
      <c r="E34" s="83"/>
      <c r="F34" s="96" t="s">
        <v>1720</v>
      </c>
      <c r="G34" s="83" t="s">
        <v>1010</v>
      </c>
      <c r="H34" s="83" t="s">
        <v>965</v>
      </c>
      <c r="I34" s="96" t="s">
        <v>180</v>
      </c>
      <c r="J34" s="93">
        <v>1316801.4999999998</v>
      </c>
      <c r="K34" s="95">
        <v>913</v>
      </c>
      <c r="L34" s="93">
        <v>43665.348450000005</v>
      </c>
      <c r="M34" s="94">
        <v>4.3601512696103996E-3</v>
      </c>
      <c r="N34" s="94">
        <v>1.4068058208352047E-2</v>
      </c>
      <c r="O34" s="94">
        <f>L34/'סכום נכסי הקרן'!$C$42</f>
        <v>6.2877757513257878E-4</v>
      </c>
    </row>
    <row r="35" spans="2:43" s="140" customFormat="1">
      <c r="B35" s="82"/>
      <c r="C35" s="83"/>
      <c r="D35" s="83"/>
      <c r="E35" s="83"/>
      <c r="F35" s="83"/>
      <c r="G35" s="83"/>
      <c r="H35" s="83"/>
      <c r="I35" s="83"/>
      <c r="J35" s="93"/>
      <c r="K35" s="95"/>
      <c r="L35" s="83"/>
      <c r="M35" s="83"/>
      <c r="N35" s="94"/>
      <c r="O35" s="83"/>
    </row>
    <row r="36" spans="2:43" s="140" customFormat="1">
      <c r="B36" s="101" t="s">
        <v>32</v>
      </c>
      <c r="C36" s="81"/>
      <c r="D36" s="81"/>
      <c r="E36" s="81"/>
      <c r="F36" s="81"/>
      <c r="G36" s="81"/>
      <c r="H36" s="81"/>
      <c r="I36" s="81"/>
      <c r="J36" s="90"/>
      <c r="K36" s="92"/>
      <c r="L36" s="90">
        <v>1473074.3769900012</v>
      </c>
      <c r="M36" s="81"/>
      <c r="N36" s="91">
        <v>0.47459362667074423</v>
      </c>
      <c r="O36" s="91">
        <f>L36/'סכום נכסי הקרן'!$C$42</f>
        <v>2.1212154892438675E-2</v>
      </c>
    </row>
    <row r="37" spans="2:43" s="140" customFormat="1" ht="20.25">
      <c r="B37" s="86" t="s">
        <v>1945</v>
      </c>
      <c r="C37" s="83" t="s">
        <v>1946</v>
      </c>
      <c r="D37" s="96" t="s">
        <v>30</v>
      </c>
      <c r="E37" s="83"/>
      <c r="F37" s="96" t="s">
        <v>1690</v>
      </c>
      <c r="G37" s="83" t="s">
        <v>1112</v>
      </c>
      <c r="H37" s="83" t="s">
        <v>960</v>
      </c>
      <c r="I37" s="96" t="s">
        <v>182</v>
      </c>
      <c r="J37" s="93">
        <v>15126</v>
      </c>
      <c r="K37" s="95">
        <v>166657</v>
      </c>
      <c r="L37" s="93">
        <v>102805.45895000001</v>
      </c>
      <c r="M37" s="94">
        <v>1.3828810040627131E-2</v>
      </c>
      <c r="N37" s="94">
        <v>3.3121759747343708E-2</v>
      </c>
      <c r="O37" s="94">
        <f>L37/'סכום נכסי הקרן'!$C$42</f>
        <v>1.4803905037650712E-3</v>
      </c>
      <c r="AQ37" s="143"/>
    </row>
    <row r="38" spans="2:43" s="140" customFormat="1">
      <c r="B38" s="86" t="s">
        <v>1947</v>
      </c>
      <c r="C38" s="83" t="s">
        <v>1948</v>
      </c>
      <c r="D38" s="96" t="s">
        <v>156</v>
      </c>
      <c r="E38" s="83"/>
      <c r="F38" s="96" t="s">
        <v>1690</v>
      </c>
      <c r="G38" s="83" t="s">
        <v>1942</v>
      </c>
      <c r="H38" s="83"/>
      <c r="I38" s="96" t="s">
        <v>182</v>
      </c>
      <c r="J38" s="93">
        <v>305581.00000000006</v>
      </c>
      <c r="K38" s="95">
        <v>2619</v>
      </c>
      <c r="L38" s="93">
        <v>32638.513169999987</v>
      </c>
      <c r="M38" s="94">
        <v>2.8466350398739853E-3</v>
      </c>
      <c r="N38" s="94">
        <v>1.0515443467384597E-2</v>
      </c>
      <c r="O38" s="94">
        <f>L38/'סכום נכסי הקרן'!$C$42</f>
        <v>4.6999201644903687E-4</v>
      </c>
      <c r="AQ38" s="148"/>
    </row>
    <row r="39" spans="2:43" s="140" customFormat="1">
      <c r="B39" s="86" t="s">
        <v>1949</v>
      </c>
      <c r="C39" s="83" t="s">
        <v>1950</v>
      </c>
      <c r="D39" s="96" t="s">
        <v>30</v>
      </c>
      <c r="E39" s="83"/>
      <c r="F39" s="96" t="s">
        <v>1690</v>
      </c>
      <c r="G39" s="83" t="s">
        <v>1942</v>
      </c>
      <c r="H39" s="83"/>
      <c r="I39" s="96" t="s">
        <v>182</v>
      </c>
      <c r="J39" s="93">
        <v>60465</v>
      </c>
      <c r="K39" s="95">
        <v>121736</v>
      </c>
      <c r="L39" s="93">
        <v>300186.80958</v>
      </c>
      <c r="M39" s="94">
        <v>4.0663829923353385E-2</v>
      </c>
      <c r="N39" s="94">
        <v>9.6713885505497005E-2</v>
      </c>
      <c r="O39" s="94">
        <f>L39/'סכום נכסי הקרן'!$C$42</f>
        <v>4.3226663914208967E-3</v>
      </c>
    </row>
    <row r="40" spans="2:43" s="140" customFormat="1">
      <c r="B40" s="86" t="s">
        <v>1951</v>
      </c>
      <c r="C40" s="83" t="s">
        <v>1952</v>
      </c>
      <c r="D40" s="96" t="s">
        <v>156</v>
      </c>
      <c r="E40" s="83"/>
      <c r="F40" s="96" t="s">
        <v>1690</v>
      </c>
      <c r="G40" s="83" t="s">
        <v>1942</v>
      </c>
      <c r="H40" s="83"/>
      <c r="I40" s="96" t="s">
        <v>180</v>
      </c>
      <c r="J40" s="93">
        <v>522963.99999999994</v>
      </c>
      <c r="K40" s="95">
        <v>2072</v>
      </c>
      <c r="L40" s="93">
        <v>39355.676740001407</v>
      </c>
      <c r="M40" s="94">
        <v>5.523359010425475E-3</v>
      </c>
      <c r="N40" s="94">
        <v>1.267957249537136E-2</v>
      </c>
      <c r="O40" s="94">
        <f>L40/'סכום נכסי הקרן'!$C$42</f>
        <v>5.6671864228028887E-4</v>
      </c>
    </row>
    <row r="41" spans="2:43" s="140" customFormat="1">
      <c r="B41" s="86" t="s">
        <v>1953</v>
      </c>
      <c r="C41" s="83" t="s">
        <v>1954</v>
      </c>
      <c r="D41" s="96" t="s">
        <v>30</v>
      </c>
      <c r="E41" s="83"/>
      <c r="F41" s="96" t="s">
        <v>1690</v>
      </c>
      <c r="G41" s="83" t="s">
        <v>1942</v>
      </c>
      <c r="H41" s="83"/>
      <c r="I41" s="96" t="s">
        <v>182</v>
      </c>
      <c r="J41" s="93">
        <v>26623</v>
      </c>
      <c r="K41" s="95">
        <v>28382</v>
      </c>
      <c r="L41" s="93">
        <v>30815.449559999997</v>
      </c>
      <c r="M41" s="94">
        <v>4.1971559494632799E-3</v>
      </c>
      <c r="N41" s="94">
        <v>9.9280906603326641E-3</v>
      </c>
      <c r="O41" s="94">
        <f>L41/'סכום נכסי הקרן'!$C$42</f>
        <v>4.4374004419417586E-4</v>
      </c>
    </row>
    <row r="42" spans="2:43" s="140" customFormat="1">
      <c r="B42" s="86" t="s">
        <v>1955</v>
      </c>
      <c r="C42" s="83" t="s">
        <v>1956</v>
      </c>
      <c r="D42" s="96" t="s">
        <v>156</v>
      </c>
      <c r="E42" s="83"/>
      <c r="F42" s="96" t="s">
        <v>1690</v>
      </c>
      <c r="G42" s="83" t="s">
        <v>1942</v>
      </c>
      <c r="H42" s="83"/>
      <c r="I42" s="96" t="s">
        <v>180</v>
      </c>
      <c r="J42" s="93">
        <v>11904217</v>
      </c>
      <c r="K42" s="95">
        <v>969</v>
      </c>
      <c r="L42" s="93">
        <v>418957.96543999994</v>
      </c>
      <c r="M42" s="94">
        <v>1.0767345342092454E-2</v>
      </c>
      <c r="N42" s="94">
        <v>0.13497945748472925</v>
      </c>
      <c r="O42" s="94">
        <f>L42/'סכום נכסי הקרן'!$C$42</f>
        <v>6.0329616719648985E-3</v>
      </c>
    </row>
    <row r="43" spans="2:43" s="140" customFormat="1">
      <c r="B43" s="86" t="s">
        <v>1957</v>
      </c>
      <c r="C43" s="83" t="s">
        <v>1958</v>
      </c>
      <c r="D43" s="96" t="s">
        <v>30</v>
      </c>
      <c r="E43" s="83"/>
      <c r="F43" s="96" t="s">
        <v>1690</v>
      </c>
      <c r="G43" s="83" t="s">
        <v>1942</v>
      </c>
      <c r="H43" s="83"/>
      <c r="I43" s="96" t="s">
        <v>180</v>
      </c>
      <c r="J43" s="93">
        <v>5121.21</v>
      </c>
      <c r="K43" s="95">
        <v>87683</v>
      </c>
      <c r="L43" s="93">
        <v>16309.2438</v>
      </c>
      <c r="M43" s="94">
        <v>6.7790111770103481E-2</v>
      </c>
      <c r="N43" s="94">
        <v>5.2544958246544052E-3</v>
      </c>
      <c r="O43" s="94">
        <f>L43/'סכום נכסי הקרן'!$C$42</f>
        <v>2.3485182490991995E-4</v>
      </c>
    </row>
    <row r="44" spans="2:43" s="140" customFormat="1">
      <c r="B44" s="86" t="s">
        <v>1959</v>
      </c>
      <c r="C44" s="83" t="s">
        <v>1960</v>
      </c>
      <c r="D44" s="96" t="s">
        <v>30</v>
      </c>
      <c r="E44" s="83"/>
      <c r="F44" s="96" t="s">
        <v>1690</v>
      </c>
      <c r="G44" s="83" t="s">
        <v>1942</v>
      </c>
      <c r="H44" s="83"/>
      <c r="I44" s="96" t="s">
        <v>180</v>
      </c>
      <c r="J44" s="93">
        <v>923995.85000000009</v>
      </c>
      <c r="K44" s="95">
        <v>1858</v>
      </c>
      <c r="L44" s="93">
        <v>62353.605389999975</v>
      </c>
      <c r="M44" s="94">
        <v>1.350752086078382E-2</v>
      </c>
      <c r="N44" s="94">
        <v>2.0089022102539374E-2</v>
      </c>
      <c r="O44" s="94">
        <f>L44/'סכום נכסי הקרן'!$C$42</f>
        <v>8.9788700169866334E-4</v>
      </c>
    </row>
    <row r="45" spans="2:43" s="140" customFormat="1">
      <c r="B45" s="86" t="s">
        <v>1961</v>
      </c>
      <c r="C45" s="83" t="s">
        <v>1962</v>
      </c>
      <c r="D45" s="96" t="s">
        <v>30</v>
      </c>
      <c r="E45" s="83"/>
      <c r="F45" s="96" t="s">
        <v>1690</v>
      </c>
      <c r="G45" s="83" t="s">
        <v>1942</v>
      </c>
      <c r="H45" s="83"/>
      <c r="I45" s="96" t="s">
        <v>180</v>
      </c>
      <c r="J45" s="93">
        <v>736562.71000000043</v>
      </c>
      <c r="K45" s="95">
        <v>2457.31</v>
      </c>
      <c r="L45" s="93">
        <v>65737.852970000007</v>
      </c>
      <c r="M45" s="94">
        <v>2.8026739484563819E-3</v>
      </c>
      <c r="N45" s="94">
        <v>2.1179355596646989E-2</v>
      </c>
      <c r="O45" s="94">
        <f>L45/'סכום נכסי הקרן'!$C$42</f>
        <v>9.4661990003880509E-4</v>
      </c>
    </row>
    <row r="46" spans="2:43" s="140" customFormat="1">
      <c r="B46" s="86" t="s">
        <v>1963</v>
      </c>
      <c r="C46" s="83" t="s">
        <v>1964</v>
      </c>
      <c r="D46" s="96" t="s">
        <v>30</v>
      </c>
      <c r="E46" s="83"/>
      <c r="F46" s="96" t="s">
        <v>1690</v>
      </c>
      <c r="G46" s="83" t="s">
        <v>1942</v>
      </c>
      <c r="H46" s="83"/>
      <c r="I46" s="96" t="s">
        <v>190</v>
      </c>
      <c r="J46" s="93">
        <v>50272</v>
      </c>
      <c r="K46" s="95">
        <v>8785</v>
      </c>
      <c r="L46" s="93">
        <v>14476.06018</v>
      </c>
      <c r="M46" s="94">
        <v>6.6077891890901297E-2</v>
      </c>
      <c r="N46" s="94">
        <v>4.6638825629215187E-3</v>
      </c>
      <c r="O46" s="94">
        <f>L46/'סכום נכסי הקרן'!$C$42</f>
        <v>2.0845412530891372E-4</v>
      </c>
    </row>
    <row r="47" spans="2:43" s="140" customFormat="1">
      <c r="B47" s="86" t="s">
        <v>1965</v>
      </c>
      <c r="C47" s="83" t="s">
        <v>1966</v>
      </c>
      <c r="D47" s="96" t="s">
        <v>30</v>
      </c>
      <c r="E47" s="83"/>
      <c r="F47" s="96" t="s">
        <v>1690</v>
      </c>
      <c r="G47" s="83" t="s">
        <v>1942</v>
      </c>
      <c r="H47" s="83"/>
      <c r="I47" s="96" t="s">
        <v>190</v>
      </c>
      <c r="J47" s="93">
        <v>223758.48</v>
      </c>
      <c r="K47" s="95">
        <v>10119.41</v>
      </c>
      <c r="L47" s="93">
        <v>74219.349659999993</v>
      </c>
      <c r="M47" s="94">
        <v>3.256782073643668E-2</v>
      </c>
      <c r="N47" s="94">
        <v>2.3911915701268459E-2</v>
      </c>
      <c r="O47" s="94">
        <f>L47/'סכום נכסי הקרן'!$C$42</f>
        <v>1.0687527836991709E-3</v>
      </c>
    </row>
    <row r="48" spans="2:43" s="140" customFormat="1">
      <c r="B48" s="86" t="s">
        <v>1967</v>
      </c>
      <c r="C48" s="83" t="s">
        <v>1968</v>
      </c>
      <c r="D48" s="96" t="s">
        <v>156</v>
      </c>
      <c r="E48" s="83"/>
      <c r="F48" s="96" t="s">
        <v>1690</v>
      </c>
      <c r="G48" s="83" t="s">
        <v>1942</v>
      </c>
      <c r="H48" s="83"/>
      <c r="I48" s="96" t="s">
        <v>180</v>
      </c>
      <c r="J48" s="93">
        <v>461674.41999999993</v>
      </c>
      <c r="K48" s="95">
        <v>18798.79</v>
      </c>
      <c r="L48" s="93">
        <v>315218.39154999994</v>
      </c>
      <c r="M48" s="94">
        <v>9.5369419752052934E-3</v>
      </c>
      <c r="N48" s="94">
        <v>0.10155674552205493</v>
      </c>
      <c r="O48" s="94">
        <f>L48/'סכום נכסי הקרן'!$C$42</f>
        <v>4.5391199867088365E-3</v>
      </c>
    </row>
    <row r="49" spans="2:5" s="140" customFormat="1">
      <c r="B49" s="145"/>
    </row>
    <row r="50" spans="2:5" s="140" customFormat="1">
      <c r="B50" s="145"/>
    </row>
    <row r="51" spans="2:5" s="140" customFormat="1">
      <c r="B51" s="145"/>
    </row>
    <row r="52" spans="2:5" s="140" customFormat="1">
      <c r="B52" s="146" t="s">
        <v>275</v>
      </c>
    </row>
    <row r="53" spans="2:5">
      <c r="B53" s="98" t="s">
        <v>131</v>
      </c>
      <c r="C53" s="1"/>
      <c r="D53" s="1"/>
      <c r="E53" s="1"/>
    </row>
    <row r="54" spans="2:5">
      <c r="B54" s="98" t="s">
        <v>257</v>
      </c>
      <c r="C54" s="1"/>
      <c r="D54" s="1"/>
      <c r="E54" s="1"/>
    </row>
    <row r="55" spans="2:5">
      <c r="B55" s="98" t="s">
        <v>265</v>
      </c>
      <c r="C55" s="1"/>
      <c r="D55" s="1"/>
      <c r="E55" s="1"/>
    </row>
    <row r="56" spans="2:5">
      <c r="C56" s="1"/>
      <c r="D56" s="1"/>
      <c r="E56" s="1"/>
    </row>
    <row r="57" spans="2:5">
      <c r="C57" s="1"/>
      <c r="D57" s="1"/>
      <c r="E57" s="1"/>
    </row>
    <row r="58" spans="2:5">
      <c r="C58" s="1"/>
      <c r="D58" s="1"/>
      <c r="E58" s="1"/>
    </row>
    <row r="59" spans="2:5">
      <c r="C59" s="1"/>
      <c r="D59" s="1"/>
      <c r="E59" s="1"/>
    </row>
    <row r="60" spans="2:5">
      <c r="C60" s="1"/>
      <c r="D60" s="1"/>
      <c r="E60" s="1"/>
    </row>
    <row r="61" spans="2:5">
      <c r="C61" s="1"/>
      <c r="D61" s="1"/>
      <c r="E61" s="1"/>
    </row>
    <row r="62" spans="2:5">
      <c r="C62" s="1"/>
      <c r="D62" s="1"/>
      <c r="E62" s="1"/>
    </row>
    <row r="63" spans="2:5">
      <c r="C63" s="1"/>
      <c r="D63" s="1"/>
      <c r="E63" s="1"/>
    </row>
    <row r="64" spans="2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5" type="noConversion"/>
  <dataValidations count="1">
    <dataValidation allowBlank="1" showInputMessage="1" showErrorMessage="1" sqref="A1:A1048576 B1:B37 C5:C1048576 Q42:Q1048576 R1:XFD1048576 Q1:Q37 B39:B51 B53:B1048576 D1:P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2019-06-03T10:41:00+00:00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DB48C76B-E43E-4DE0-855A-2D9F6FFD9F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2019-06-03T09:39:19Z</dcterms:modified>
  <cp:contentType>מסמך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