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הלוואות!$B$6:$Q$59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55" i="58" l="1"/>
  <c r="J42" i="58" s="1"/>
  <c r="J43" i="58"/>
  <c r="J19" i="58"/>
  <c r="J12" i="58"/>
  <c r="J11" i="58" l="1"/>
  <c r="J10" i="58"/>
  <c r="N14" i="78"/>
  <c r="N15" i="78"/>
  <c r="N16" i="78"/>
  <c r="N17" i="78"/>
  <c r="N18" i="78"/>
  <c r="N19" i="78"/>
  <c r="M17" i="78"/>
  <c r="N13" i="78"/>
  <c r="O17" i="78"/>
  <c r="C11" i="84" l="1"/>
  <c r="C10" i="84" s="1"/>
  <c r="C43" i="88" s="1"/>
  <c r="C25" i="84"/>
  <c r="O33" i="78" l="1"/>
  <c r="O32" i="78"/>
  <c r="O29" i="78"/>
  <c r="O28" i="78"/>
  <c r="O27" i="78"/>
  <c r="O207" i="78"/>
  <c r="O206" i="78" s="1"/>
  <c r="O202" i="78"/>
  <c r="O199" i="78"/>
  <c r="O42" i="78" s="1"/>
  <c r="O12" i="78"/>
  <c r="O21" i="78" l="1"/>
  <c r="O11" i="78" s="1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3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L147" i="62"/>
  <c r="N147" i="62" s="1"/>
  <c r="L124" i="62"/>
  <c r="N124" i="62" s="1"/>
  <c r="O217" i="61"/>
  <c r="S217" i="61"/>
  <c r="S189" i="61"/>
  <c r="O189" i="61"/>
  <c r="S129" i="61"/>
  <c r="S128" i="61"/>
  <c r="S127" i="61"/>
  <c r="O129" i="61"/>
  <c r="O128" i="61"/>
  <c r="O127" i="61"/>
  <c r="S119" i="61"/>
  <c r="S118" i="61"/>
  <c r="O119" i="61"/>
  <c r="O118" i="61"/>
  <c r="S111" i="61"/>
  <c r="S110" i="61"/>
  <c r="O111" i="61"/>
  <c r="O110" i="61"/>
  <c r="S71" i="61"/>
  <c r="S70" i="61"/>
  <c r="S69" i="61"/>
  <c r="O71" i="61"/>
  <c r="O70" i="61"/>
  <c r="O69" i="61"/>
  <c r="O10" i="78" l="1"/>
  <c r="P11" i="78" s="1"/>
  <c r="C37" i="88"/>
  <c r="C35" i="88"/>
  <c r="C31" i="88"/>
  <c r="C29" i="88"/>
  <c r="C28" i="88"/>
  <c r="C27" i="88"/>
  <c r="C26" i="88"/>
  <c r="C24" i="88"/>
  <c r="C21" i="88"/>
  <c r="C19" i="88"/>
  <c r="C18" i="88"/>
  <c r="C17" i="88"/>
  <c r="C16" i="88"/>
  <c r="C15" i="88"/>
  <c r="C13" i="88"/>
  <c r="C23" i="88" l="1"/>
  <c r="C12" i="88"/>
  <c r="C33" i="88"/>
  <c r="P42" i="78"/>
  <c r="P28" i="78"/>
  <c r="P206" i="78"/>
  <c r="P209" i="78"/>
  <c r="P190" i="78"/>
  <c r="P155" i="78"/>
  <c r="P140" i="78"/>
  <c r="P126" i="78"/>
  <c r="P171" i="78"/>
  <c r="P111" i="78"/>
  <c r="P95" i="78"/>
  <c r="P79" i="78"/>
  <c r="P63" i="78"/>
  <c r="P47" i="78"/>
  <c r="P30" i="78"/>
  <c r="P13" i="78"/>
  <c r="P197" i="78"/>
  <c r="P162" i="78"/>
  <c r="P147" i="78"/>
  <c r="P133" i="78"/>
  <c r="P178" i="78"/>
  <c r="P118" i="78"/>
  <c r="P102" i="78"/>
  <c r="P86" i="78"/>
  <c r="P10" i="78"/>
  <c r="P65" i="78"/>
  <c r="P117" i="78"/>
  <c r="P146" i="78"/>
  <c r="P196" i="78"/>
  <c r="P23" i="78"/>
  <c r="P50" i="78"/>
  <c r="P72" i="78"/>
  <c r="P104" i="78"/>
  <c r="P180" i="78"/>
  <c r="P200" i="78"/>
  <c r="P199" i="78"/>
  <c r="P32" i="78"/>
  <c r="P70" i="78"/>
  <c r="P124" i="78"/>
  <c r="P57" i="78"/>
  <c r="P18" i="78"/>
  <c r="P62" i="78"/>
  <c r="P97" i="78"/>
  <c r="P173" i="78"/>
  <c r="P149" i="78"/>
  <c r="P211" i="78"/>
  <c r="P31" i="78"/>
  <c r="P58" i="78"/>
  <c r="P84" i="78"/>
  <c r="P116" i="78"/>
  <c r="P131" i="78"/>
  <c r="P160" i="78"/>
  <c r="P204" i="78"/>
  <c r="P167" i="78"/>
  <c r="P151" i="78"/>
  <c r="P136" i="78"/>
  <c r="P183" i="78"/>
  <c r="P123" i="78"/>
  <c r="P107" i="78"/>
  <c r="P91" i="78"/>
  <c r="P75" i="78"/>
  <c r="P59" i="78"/>
  <c r="P43" i="78"/>
  <c r="P26" i="78"/>
  <c r="P212" i="78"/>
  <c r="P193" i="78"/>
  <c r="P158" i="78"/>
  <c r="P143" i="78"/>
  <c r="P129" i="78"/>
  <c r="P174" i="78"/>
  <c r="P114" i="78"/>
  <c r="P98" i="78"/>
  <c r="P82" i="78"/>
  <c r="P21" i="78"/>
  <c r="P77" i="78"/>
  <c r="P177" i="78"/>
  <c r="P153" i="78"/>
  <c r="P207" i="78"/>
  <c r="P33" i="78"/>
  <c r="P56" i="78"/>
  <c r="P80" i="78"/>
  <c r="P112" i="78"/>
  <c r="P127" i="78"/>
  <c r="P156" i="78"/>
  <c r="P210" i="78"/>
  <c r="P44" i="78"/>
  <c r="P85" i="78"/>
  <c r="P24" i="78"/>
  <c r="P89" i="78"/>
  <c r="P35" i="78"/>
  <c r="P68" i="78"/>
  <c r="P105" i="78"/>
  <c r="P181" i="78"/>
  <c r="P157" i="78"/>
  <c r="P14" i="78"/>
  <c r="P36" i="78"/>
  <c r="P64" i="78"/>
  <c r="P92" i="78"/>
  <c r="P168" i="78"/>
  <c r="P137" i="78"/>
  <c r="P185" i="78"/>
  <c r="P106" i="78"/>
  <c r="P16" i="78"/>
  <c r="P45" i="78"/>
  <c r="P96" i="78"/>
  <c r="P191" i="78"/>
  <c r="P60" i="78"/>
  <c r="P40" i="78"/>
  <c r="P12" i="78"/>
  <c r="P81" i="78"/>
  <c r="P121" i="78"/>
  <c r="P142" i="78"/>
  <c r="P25" i="78"/>
  <c r="P76" i="78"/>
  <c r="P184" i="78"/>
  <c r="P214" i="78"/>
  <c r="P202" i="78"/>
  <c r="P198" i="78"/>
  <c r="P163" i="78"/>
  <c r="P148" i="78"/>
  <c r="P134" i="78"/>
  <c r="P179" i="78"/>
  <c r="P119" i="78"/>
  <c r="P103" i="78"/>
  <c r="P87" i="78"/>
  <c r="P71" i="78"/>
  <c r="P55" i="78"/>
  <c r="P38" i="78"/>
  <c r="P22" i="78"/>
  <c r="P208" i="78"/>
  <c r="P189" i="78"/>
  <c r="P154" i="78"/>
  <c r="P139" i="78"/>
  <c r="P125" i="78"/>
  <c r="P170" i="78"/>
  <c r="P110" i="78"/>
  <c r="P94" i="78"/>
  <c r="P78" i="78"/>
  <c r="P37" i="78"/>
  <c r="P93" i="78"/>
  <c r="P132" i="78"/>
  <c r="P161" i="78"/>
  <c r="P39" i="78"/>
  <c r="P61" i="78"/>
  <c r="P88" i="78"/>
  <c r="P120" i="78"/>
  <c r="P135" i="78"/>
  <c r="P164" i="78"/>
  <c r="P15" i="78"/>
  <c r="P54" i="78"/>
  <c r="P101" i="78"/>
  <c r="P29" i="78"/>
  <c r="P186" i="78"/>
  <c r="P46" i="78"/>
  <c r="P73" i="78"/>
  <c r="P113" i="78"/>
  <c r="P128" i="78"/>
  <c r="P165" i="78"/>
  <c r="P19" i="78"/>
  <c r="P48" i="78"/>
  <c r="P69" i="78"/>
  <c r="P100" i="78"/>
  <c r="P176" i="78"/>
  <c r="P145" i="78"/>
  <c r="P195" i="78"/>
  <c r="P213" i="78"/>
  <c r="P194" i="78"/>
  <c r="P159" i="78"/>
  <c r="P144" i="78"/>
  <c r="P130" i="78"/>
  <c r="P175" i="78"/>
  <c r="P115" i="78"/>
  <c r="P99" i="78"/>
  <c r="P83" i="78"/>
  <c r="P67" i="78"/>
  <c r="P51" i="78"/>
  <c r="P34" i="78"/>
  <c r="P17" i="78"/>
  <c r="P203" i="78"/>
  <c r="P166" i="78"/>
  <c r="P150" i="78"/>
  <c r="P187" i="78"/>
  <c r="P182" i="78"/>
  <c r="P122" i="78"/>
  <c r="P90" i="78"/>
  <c r="P74" i="78"/>
  <c r="P49" i="78"/>
  <c r="P109" i="78"/>
  <c r="P138" i="78"/>
  <c r="P188" i="78"/>
  <c r="P66" i="78"/>
  <c r="P172" i="78"/>
  <c r="P141" i="78"/>
  <c r="P27" i="78"/>
  <c r="P169" i="78"/>
  <c r="P52" i="78"/>
  <c r="P192" i="78"/>
  <c r="P53" i="78"/>
  <c r="P108" i="78"/>
  <c r="P152" i="78"/>
  <c r="C11" i="88" l="1"/>
  <c r="C10" i="88" s="1"/>
  <c r="C42" i="88" l="1"/>
  <c r="Q113" i="78" s="1"/>
  <c r="Q185" i="78"/>
  <c r="Q84" i="78"/>
  <c r="Q155" i="78"/>
  <c r="Q71" i="78"/>
  <c r="Q42" i="78"/>
  <c r="Q29" i="78"/>
  <c r="Q203" i="78"/>
  <c r="Q10" i="78"/>
  <c r="Q133" i="78"/>
  <c r="Q26" i="78"/>
  <c r="K66" i="76"/>
  <c r="K37" i="76"/>
  <c r="K17" i="76"/>
  <c r="L12" i="74"/>
  <c r="K81" i="73"/>
  <c r="K65" i="73"/>
  <c r="K57" i="73"/>
  <c r="K49" i="73"/>
  <c r="K33" i="73"/>
  <c r="K22" i="73"/>
  <c r="K12" i="73"/>
  <c r="K50" i="76"/>
  <c r="K22" i="76"/>
  <c r="K78" i="73"/>
  <c r="K34" i="73"/>
  <c r="K86" i="76"/>
  <c r="K77" i="76"/>
  <c r="K61" i="76"/>
  <c r="K53" i="76"/>
  <c r="K44" i="76"/>
  <c r="K28" i="76"/>
  <c r="K20" i="76"/>
  <c r="K12" i="76"/>
  <c r="K80" i="73"/>
  <c r="K72" i="73"/>
  <c r="K64" i="73"/>
  <c r="K48" i="73"/>
  <c r="K40" i="73"/>
  <c r="K31" i="73"/>
  <c r="K11" i="73"/>
  <c r="K79" i="76"/>
  <c r="K55" i="76"/>
  <c r="K86" i="73"/>
  <c r="K58" i="73"/>
  <c r="K29" i="73"/>
  <c r="K76" i="76"/>
  <c r="K68" i="76"/>
  <c r="K60" i="76"/>
  <c r="K43" i="76"/>
  <c r="K35" i="76"/>
  <c r="K27" i="76"/>
  <c r="K11" i="76"/>
  <c r="K83" i="73"/>
  <c r="K75" i="73"/>
  <c r="K59" i="73"/>
  <c r="K51" i="73"/>
  <c r="K43" i="73"/>
  <c r="K24" i="73"/>
  <c r="K14" i="73"/>
  <c r="M11" i="72"/>
  <c r="K46" i="76"/>
  <c r="K30" i="76"/>
  <c r="K82" i="73"/>
  <c r="K38" i="73"/>
  <c r="M14" i="72"/>
  <c r="S35" i="71"/>
  <c r="S17" i="71"/>
  <c r="P133" i="69"/>
  <c r="P125" i="69"/>
  <c r="P109" i="69"/>
  <c r="P101" i="69"/>
  <c r="P93" i="69"/>
  <c r="P76" i="69"/>
  <c r="P68" i="69"/>
  <c r="P60" i="69"/>
  <c r="P44" i="69"/>
  <c r="P36" i="69"/>
  <c r="P28" i="69"/>
  <c r="P12" i="69"/>
  <c r="L14" i="65"/>
  <c r="O21" i="64"/>
  <c r="N88" i="63"/>
  <c r="N80" i="63"/>
  <c r="N72" i="63"/>
  <c r="N56" i="63"/>
  <c r="N48" i="63"/>
  <c r="N39" i="63"/>
  <c r="N23" i="63"/>
  <c r="N14" i="63"/>
  <c r="O206" i="62"/>
  <c r="O190" i="62"/>
  <c r="O182" i="62"/>
  <c r="O174" i="62"/>
  <c r="O158" i="62"/>
  <c r="O150" i="62"/>
  <c r="O141" i="62"/>
  <c r="S34" i="71"/>
  <c r="S24" i="71"/>
  <c r="S16" i="71"/>
  <c r="P124" i="69"/>
  <c r="P116" i="69"/>
  <c r="P108" i="69"/>
  <c r="P92" i="69"/>
  <c r="P83" i="69"/>
  <c r="P75" i="69"/>
  <c r="P59" i="69"/>
  <c r="P51" i="69"/>
  <c r="P43" i="69"/>
  <c r="P27" i="69"/>
  <c r="P23" i="69"/>
  <c r="P19" i="69"/>
  <c r="P11" i="69"/>
  <c r="K12" i="67"/>
  <c r="L13" i="65"/>
  <c r="O20" i="64"/>
  <c r="O16" i="64"/>
  <c r="O12" i="64"/>
  <c r="N87" i="63"/>
  <c r="N83" i="63"/>
  <c r="N79" i="63"/>
  <c r="N71" i="63"/>
  <c r="N67" i="63"/>
  <c r="N63" i="63"/>
  <c r="N55" i="63"/>
  <c r="N51" i="63"/>
  <c r="S38" i="71"/>
  <c r="S28" i="71"/>
  <c r="S23" i="71"/>
  <c r="S19" i="71"/>
  <c r="S11" i="71"/>
  <c r="P131" i="69"/>
  <c r="P127" i="69"/>
  <c r="P119" i="69"/>
  <c r="P115" i="69"/>
  <c r="P111" i="69"/>
  <c r="P103" i="69"/>
  <c r="P99" i="69"/>
  <c r="P95" i="69"/>
  <c r="P87" i="69"/>
  <c r="P82" i="69"/>
  <c r="P78" i="69"/>
  <c r="P70" i="69"/>
  <c r="P66" i="69"/>
  <c r="P62" i="69"/>
  <c r="P54" i="69"/>
  <c r="P50" i="69"/>
  <c r="P46" i="69"/>
  <c r="P38" i="69"/>
  <c r="P34" i="69"/>
  <c r="P30" i="69"/>
  <c r="P22" i="69"/>
  <c r="P18" i="69"/>
  <c r="P14" i="69"/>
  <c r="K11" i="67"/>
  <c r="L12" i="65"/>
  <c r="O23" i="64"/>
  <c r="O15" i="64"/>
  <c r="O11" i="64"/>
  <c r="N90" i="63"/>
  <c r="N82" i="63"/>
  <c r="N78" i="63"/>
  <c r="N74" i="63"/>
  <c r="N66" i="63"/>
  <c r="N62" i="63"/>
  <c r="N58" i="63"/>
  <c r="N50" i="63"/>
  <c r="N46" i="63"/>
  <c r="N42" i="63"/>
  <c r="N33" i="63"/>
  <c r="N29" i="63"/>
  <c r="N25" i="63"/>
  <c r="N16" i="63"/>
  <c r="N12" i="63"/>
  <c r="O212" i="62"/>
  <c r="O204" i="62"/>
  <c r="O200" i="62"/>
  <c r="O196" i="62"/>
  <c r="O188" i="62"/>
  <c r="O184" i="62"/>
  <c r="O180" i="62"/>
  <c r="O172" i="62"/>
  <c r="O168" i="62"/>
  <c r="O164" i="62"/>
  <c r="O156" i="62"/>
  <c r="O152" i="62"/>
  <c r="O148" i="62"/>
  <c r="O139" i="62"/>
  <c r="O135" i="62"/>
  <c r="O131" i="62"/>
  <c r="S18" i="71"/>
  <c r="P126" i="69"/>
  <c r="P110" i="69"/>
  <c r="P77" i="69"/>
  <c r="P61" i="69"/>
  <c r="P45" i="69"/>
  <c r="P13" i="69"/>
  <c r="O22" i="64"/>
  <c r="N89" i="63"/>
  <c r="N57" i="63"/>
  <c r="N45" i="63"/>
  <c r="N36" i="63"/>
  <c r="N19" i="63"/>
  <c r="N11" i="63"/>
  <c r="O209" i="62"/>
  <c r="O193" i="62"/>
  <c r="O185" i="62"/>
  <c r="O177" i="62"/>
  <c r="O161" i="62"/>
  <c r="O153" i="62"/>
  <c r="O144" i="62"/>
  <c r="O129" i="62"/>
  <c r="O125" i="62"/>
  <c r="O120" i="62"/>
  <c r="O112" i="62"/>
  <c r="O108" i="62"/>
  <c r="O104" i="62"/>
  <c r="O96" i="62"/>
  <c r="O92" i="62"/>
  <c r="O88" i="62"/>
  <c r="O79" i="62"/>
  <c r="O75" i="62"/>
  <c r="O71" i="62"/>
  <c r="O63" i="62"/>
  <c r="O59" i="62"/>
  <c r="O55" i="62"/>
  <c r="O47" i="62"/>
  <c r="O43" i="62"/>
  <c r="O38" i="62"/>
  <c r="O30" i="62"/>
  <c r="O26" i="62"/>
  <c r="O22" i="62"/>
  <c r="O14" i="62"/>
  <c r="O103" i="62"/>
  <c r="O95" i="62"/>
  <c r="O83" i="62"/>
  <c r="O74" i="62"/>
  <c r="O70" i="62"/>
  <c r="O58" i="62"/>
  <c r="O46" i="62"/>
  <c r="O37" i="62"/>
  <c r="O21" i="62"/>
  <c r="O17" i="62"/>
  <c r="O86" i="62"/>
  <c r="O77" i="62"/>
  <c r="O69" i="62"/>
  <c r="O61" i="62"/>
  <c r="O57" i="62"/>
  <c r="O49" i="62"/>
  <c r="O36" i="62"/>
  <c r="O32" i="62"/>
  <c r="O16" i="62"/>
  <c r="O12" i="62"/>
  <c r="S22" i="71"/>
  <c r="P98" i="69"/>
  <c r="P65" i="69"/>
  <c r="P33" i="69"/>
  <c r="S31" i="71"/>
  <c r="S14" i="71"/>
  <c r="P122" i="69"/>
  <c r="P106" i="69"/>
  <c r="P90" i="69"/>
  <c r="P73" i="69"/>
  <c r="P57" i="69"/>
  <c r="P41" i="69"/>
  <c r="P25" i="69"/>
  <c r="K14" i="67"/>
  <c r="O18" i="64"/>
  <c r="N85" i="63"/>
  <c r="N69" i="63"/>
  <c r="N53" i="63"/>
  <c r="N43" i="63"/>
  <c r="N34" i="63"/>
  <c r="N26" i="63"/>
  <c r="N17" i="63"/>
  <c r="O207" i="62"/>
  <c r="O199" i="62"/>
  <c r="O191" i="62"/>
  <c r="O183" i="62"/>
  <c r="O175" i="62"/>
  <c r="O167" i="62"/>
  <c r="O159" i="62"/>
  <c r="O151" i="62"/>
  <c r="O142" i="62"/>
  <c r="O134" i="62"/>
  <c r="O128" i="62"/>
  <c r="O124" i="62"/>
  <c r="O119" i="62"/>
  <c r="O115" i="62"/>
  <c r="O111" i="62"/>
  <c r="O107" i="62"/>
  <c r="O99" i="62"/>
  <c r="O91" i="62"/>
  <c r="O78" i="62"/>
  <c r="O66" i="62"/>
  <c r="O54" i="62"/>
  <c r="O50" i="62"/>
  <c r="O42" i="62"/>
  <c r="O33" i="62"/>
  <c r="O25" i="62"/>
  <c r="O13" i="62"/>
  <c r="O73" i="62"/>
  <c r="O53" i="62"/>
  <c r="O40" i="62"/>
  <c r="O28" i="62"/>
  <c r="O20" i="62"/>
  <c r="P130" i="69"/>
  <c r="P81" i="69"/>
  <c r="P49" i="69"/>
  <c r="P17" i="69"/>
  <c r="N77" i="63"/>
  <c r="S27" i="71"/>
  <c r="P134" i="69"/>
  <c r="P118" i="69"/>
  <c r="P102" i="69"/>
  <c r="P86" i="69"/>
  <c r="P69" i="69"/>
  <c r="P53" i="69"/>
  <c r="P37" i="69"/>
  <c r="P21" i="69"/>
  <c r="L15" i="65"/>
  <c r="O14" i="64"/>
  <c r="N81" i="63"/>
  <c r="N65" i="63"/>
  <c r="N49" i="63"/>
  <c r="N41" i="63"/>
  <c r="N32" i="63"/>
  <c r="N24" i="63"/>
  <c r="N15" i="63"/>
  <c r="O205" i="62"/>
  <c r="O197" i="62"/>
  <c r="O189" i="62"/>
  <c r="O181" i="62"/>
  <c r="O173" i="62"/>
  <c r="O165" i="62"/>
  <c r="O157" i="62"/>
  <c r="O149" i="62"/>
  <c r="O140" i="62"/>
  <c r="O132" i="62"/>
  <c r="O127" i="62"/>
  <c r="O123" i="62"/>
  <c r="O118" i="62"/>
  <c r="O114" i="62"/>
  <c r="O110" i="62"/>
  <c r="O106" i="62"/>
  <c r="O102" i="62"/>
  <c r="O98" i="62"/>
  <c r="O94" i="62"/>
  <c r="O90" i="62"/>
  <c r="O81" i="62"/>
  <c r="O65" i="62"/>
  <c r="O45" i="62"/>
  <c r="O24" i="62"/>
  <c r="P114" i="69"/>
  <c r="L11" i="65"/>
  <c r="N93" i="63"/>
  <c r="N30" i="63"/>
  <c r="O187" i="62"/>
  <c r="O155" i="62"/>
  <c r="O126" i="62"/>
  <c r="O109" i="62"/>
  <c r="O93" i="62"/>
  <c r="O76" i="62"/>
  <c r="O60" i="62"/>
  <c r="O44" i="62"/>
  <c r="O27" i="62"/>
  <c r="O11" i="62"/>
  <c r="N61" i="63"/>
  <c r="N21" i="63"/>
  <c r="O211" i="62"/>
  <c r="O147" i="62"/>
  <c r="O121" i="62"/>
  <c r="O72" i="62"/>
  <c r="O39" i="62"/>
  <c r="O179" i="62"/>
  <c r="N47" i="63"/>
  <c r="N13" i="63"/>
  <c r="O203" i="62"/>
  <c r="O171" i="62"/>
  <c r="O138" i="62"/>
  <c r="O117" i="62"/>
  <c r="O101" i="62"/>
  <c r="O85" i="62"/>
  <c r="O68" i="62"/>
  <c r="O52" i="62"/>
  <c r="O35" i="62"/>
  <c r="O19" i="62"/>
  <c r="N38" i="63"/>
  <c r="O195" i="62"/>
  <c r="O163" i="62"/>
  <c r="O130" i="62"/>
  <c r="O113" i="62"/>
  <c r="O97" i="62"/>
  <c r="O80" i="62"/>
  <c r="O64" i="62"/>
  <c r="O48" i="62"/>
  <c r="O31" i="62"/>
  <c r="O15" i="62"/>
  <c r="O105" i="62"/>
  <c r="O89" i="62"/>
  <c r="O56" i="62"/>
  <c r="O23" i="62"/>
  <c r="U256" i="61"/>
  <c r="U252" i="61"/>
  <c r="U247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2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46" i="59"/>
  <c r="R42" i="59"/>
  <c r="R38" i="59"/>
  <c r="R34" i="59"/>
  <c r="R30" i="59"/>
  <c r="R25" i="59"/>
  <c r="R21" i="59"/>
  <c r="R17" i="59"/>
  <c r="R13" i="59"/>
  <c r="U255" i="61"/>
  <c r="U250" i="61"/>
  <c r="U246" i="61"/>
  <c r="U242" i="61"/>
  <c r="U238" i="61"/>
  <c r="U234" i="61"/>
  <c r="U230" i="61"/>
  <c r="U226" i="61"/>
  <c r="U222" i="61"/>
  <c r="U218" i="61"/>
  <c r="U214" i="61"/>
  <c r="U210" i="61"/>
  <c r="U206" i="61"/>
  <c r="U202" i="61"/>
  <c r="U198" i="61"/>
  <c r="U254" i="61"/>
  <c r="U249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4" i="61"/>
  <c r="U160" i="61"/>
  <c r="U156" i="61"/>
  <c r="U152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R44" i="59"/>
  <c r="R40" i="59"/>
  <c r="R36" i="59"/>
  <c r="R32" i="59"/>
  <c r="R28" i="59"/>
  <c r="R23" i="59"/>
  <c r="R19" i="59"/>
  <c r="R15" i="59"/>
  <c r="R11" i="59"/>
  <c r="U253" i="61"/>
  <c r="U248" i="61"/>
  <c r="U244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4" i="61"/>
  <c r="U186" i="61"/>
  <c r="U178" i="61"/>
  <c r="U170" i="61"/>
  <c r="U161" i="61"/>
  <c r="U153" i="61"/>
  <c r="U145" i="61"/>
  <c r="U137" i="61"/>
  <c r="U129" i="61"/>
  <c r="U121" i="61"/>
  <c r="U113" i="61"/>
  <c r="U105" i="61"/>
  <c r="U97" i="61"/>
  <c r="U89" i="61"/>
  <c r="U81" i="61"/>
  <c r="U73" i="61"/>
  <c r="U65" i="61"/>
  <c r="U57" i="61"/>
  <c r="U49" i="61"/>
  <c r="U41" i="61"/>
  <c r="U33" i="61"/>
  <c r="U25" i="61"/>
  <c r="U17" i="61"/>
  <c r="R45" i="59"/>
  <c r="R37" i="59"/>
  <c r="R29" i="59"/>
  <c r="R20" i="59"/>
  <c r="R12" i="59"/>
  <c r="U192" i="61"/>
  <c r="U184" i="61"/>
  <c r="U176" i="61"/>
  <c r="U168" i="61"/>
  <c r="U159" i="61"/>
  <c r="U151" i="61"/>
  <c r="U143" i="61"/>
  <c r="U135" i="61"/>
  <c r="U127" i="61"/>
  <c r="U119" i="61"/>
  <c r="U111" i="61"/>
  <c r="U103" i="61"/>
  <c r="U95" i="61"/>
  <c r="U87" i="61"/>
  <c r="U79" i="61"/>
  <c r="U71" i="61"/>
  <c r="U47" i="61"/>
  <c r="U23" i="61"/>
  <c r="R35" i="59"/>
  <c r="R18" i="59"/>
  <c r="U190" i="61"/>
  <c r="U182" i="61"/>
  <c r="U174" i="61"/>
  <c r="U166" i="61"/>
  <c r="U157" i="61"/>
  <c r="U149" i="61"/>
  <c r="U141" i="61"/>
  <c r="U133" i="61"/>
  <c r="U125" i="61"/>
  <c r="U117" i="61"/>
  <c r="U109" i="61"/>
  <c r="U101" i="61"/>
  <c r="U93" i="61"/>
  <c r="U85" i="61"/>
  <c r="U77" i="61"/>
  <c r="U69" i="61"/>
  <c r="U61" i="61"/>
  <c r="U53" i="61"/>
  <c r="U45" i="61"/>
  <c r="U37" i="61"/>
  <c r="U29" i="61"/>
  <c r="U21" i="61"/>
  <c r="U13" i="61"/>
  <c r="R41" i="59"/>
  <c r="R33" i="59"/>
  <c r="R24" i="59"/>
  <c r="R16" i="59"/>
  <c r="U19" i="61"/>
  <c r="R39" i="59"/>
  <c r="R22" i="59"/>
  <c r="R14" i="59"/>
  <c r="U55" i="61"/>
  <c r="U39" i="61"/>
  <c r="R26" i="59"/>
  <c r="U188" i="61"/>
  <c r="U180" i="61"/>
  <c r="U172" i="61"/>
  <c r="U163" i="61"/>
  <c r="U155" i="61"/>
  <c r="U147" i="61"/>
  <c r="U139" i="61"/>
  <c r="U131" i="61"/>
  <c r="U123" i="61"/>
  <c r="U115" i="61"/>
  <c r="U107" i="61"/>
  <c r="U99" i="61"/>
  <c r="U91" i="61"/>
  <c r="U83" i="61"/>
  <c r="U75" i="61"/>
  <c r="U67" i="61"/>
  <c r="U59" i="61"/>
  <c r="U51" i="61"/>
  <c r="U43" i="61"/>
  <c r="U35" i="61"/>
  <c r="U27" i="61"/>
  <c r="U11" i="61"/>
  <c r="R31" i="59"/>
  <c r="U63" i="61"/>
  <c r="U31" i="61"/>
  <c r="U15" i="61"/>
  <c r="R43" i="59"/>
  <c r="D38" i="88"/>
  <c r="D31" i="88"/>
  <c r="D26" i="88"/>
  <c r="D19" i="88"/>
  <c r="D15" i="88"/>
  <c r="D35" i="88"/>
  <c r="D28" i="88"/>
  <c r="D23" i="88"/>
  <c r="D17" i="88"/>
  <c r="D11" i="88"/>
  <c r="D37" i="88"/>
  <c r="D29" i="88"/>
  <c r="D24" i="88"/>
  <c r="D18" i="88"/>
  <c r="D13" i="88"/>
  <c r="D12" i="88"/>
  <c r="D42" i="88"/>
  <c r="D33" i="88"/>
  <c r="D27" i="88"/>
  <c r="D21" i="88"/>
  <c r="D16" i="88"/>
  <c r="D10" i="88"/>
  <c r="Q214" i="78" l="1"/>
  <c r="Q37" i="78"/>
  <c r="Q33" i="78"/>
  <c r="Q125" i="78"/>
  <c r="Q95" i="78"/>
  <c r="Q100" i="78"/>
  <c r="Q89" i="78"/>
  <c r="K54" i="76"/>
  <c r="Q59" i="78"/>
  <c r="Q106" i="78"/>
  <c r="Q208" i="78"/>
  <c r="Q179" i="78"/>
  <c r="Q145" i="78"/>
  <c r="Q128" i="78"/>
  <c r="Q57" i="78"/>
  <c r="Q168" i="78"/>
  <c r="Q140" i="78"/>
  <c r="Q129" i="78"/>
  <c r="Q62" i="78"/>
  <c r="Q50" i="78"/>
  <c r="Q102" i="78"/>
  <c r="K82" i="76"/>
  <c r="K25" i="76"/>
  <c r="K73" i="73"/>
  <c r="K41" i="73"/>
  <c r="K75" i="76"/>
  <c r="K54" i="73"/>
  <c r="K69" i="76"/>
  <c r="K36" i="76"/>
  <c r="K88" i="73"/>
  <c r="K56" i="73"/>
  <c r="K21" i="73"/>
  <c r="K26" i="76"/>
  <c r="K84" i="76"/>
  <c r="K52" i="76"/>
  <c r="K19" i="76"/>
  <c r="K67" i="73"/>
  <c r="K35" i="73"/>
  <c r="K71" i="76"/>
  <c r="K62" i="73"/>
  <c r="S26" i="71"/>
  <c r="P117" i="69"/>
  <c r="P85" i="69"/>
  <c r="P52" i="69"/>
  <c r="P20" i="69"/>
  <c r="O13" i="64"/>
  <c r="N64" i="63"/>
  <c r="N31" i="63"/>
  <c r="O198" i="62"/>
  <c r="O166" i="62"/>
  <c r="O133" i="62"/>
  <c r="P132" i="69"/>
  <c r="P100" i="69"/>
  <c r="P67" i="69"/>
  <c r="P35" i="69"/>
  <c r="P15" i="69"/>
  <c r="O24" i="64"/>
  <c r="N91" i="63"/>
  <c r="N75" i="63"/>
  <c r="N59" i="63"/>
  <c r="S33" i="71"/>
  <c r="S15" i="71"/>
  <c r="P123" i="69"/>
  <c r="P107" i="69"/>
  <c r="P91" i="69"/>
  <c r="P74" i="69"/>
  <c r="P58" i="69"/>
  <c r="P42" i="69"/>
  <c r="P26" i="69"/>
  <c r="K15" i="67"/>
  <c r="O19" i="64"/>
  <c r="N86" i="63"/>
  <c r="N70" i="63"/>
  <c r="N54" i="63"/>
  <c r="N37" i="63"/>
  <c r="N20" i="63"/>
  <c r="O208" i="62"/>
  <c r="O192" i="62"/>
  <c r="O176" i="62"/>
  <c r="O160" i="62"/>
  <c r="O143" i="62"/>
  <c r="S36" i="71"/>
  <c r="P94" i="69"/>
  <c r="P29" i="69"/>
  <c r="N73" i="63"/>
  <c r="N28" i="63"/>
  <c r="O201" i="62"/>
  <c r="O169" i="62"/>
  <c r="O136" i="62"/>
  <c r="O116" i="62"/>
  <c r="O100" i="62"/>
  <c r="O84" i="62"/>
  <c r="O67" i="62"/>
  <c r="O51" i="62"/>
  <c r="O34" i="62"/>
  <c r="O18" i="62"/>
  <c r="O87" i="62"/>
  <c r="O62" i="62"/>
  <c r="O29" i="62"/>
  <c r="Q82" i="78"/>
  <c r="Q111" i="78"/>
  <c r="Q198" i="78"/>
  <c r="Q131" i="78"/>
  <c r="Q24" i="78"/>
  <c r="I11" i="80"/>
  <c r="Q202" i="78"/>
  <c r="Q105" i="78"/>
  <c r="Q49" i="78"/>
  <c r="Q195" i="78"/>
  <c r="Q137" i="78"/>
  <c r="Q116" i="78"/>
  <c r="Q209" i="78"/>
  <c r="Q148" i="78"/>
  <c r="Q171" i="78"/>
  <c r="Q79" i="78"/>
  <c r="Q114" i="78"/>
  <c r="Q30" i="78"/>
  <c r="Q78" i="78"/>
  <c r="Q17" i="78"/>
  <c r="Q74" i="78"/>
  <c r="Q16" i="78"/>
  <c r="Q178" i="78"/>
  <c r="Q54" i="78"/>
  <c r="K87" i="76"/>
  <c r="K58" i="76"/>
  <c r="K33" i="76"/>
  <c r="K13" i="76"/>
  <c r="K77" i="73"/>
  <c r="K61" i="73"/>
  <c r="K45" i="73"/>
  <c r="K27" i="73"/>
  <c r="M13" i="72"/>
  <c r="K34" i="76"/>
  <c r="K66" i="73"/>
  <c r="K13" i="73"/>
  <c r="K73" i="76"/>
  <c r="K57" i="76"/>
  <c r="K40" i="76"/>
  <c r="K24" i="76"/>
  <c r="L11" i="74"/>
  <c r="K76" i="73"/>
  <c r="K60" i="73"/>
  <c r="K44" i="73"/>
  <c r="K26" i="73"/>
  <c r="M12" i="72"/>
  <c r="K38" i="76"/>
  <c r="K70" i="73"/>
  <c r="K19" i="73"/>
  <c r="K72" i="76"/>
  <c r="K56" i="76"/>
  <c r="K39" i="76"/>
  <c r="K23" i="76"/>
  <c r="K87" i="73"/>
  <c r="K71" i="73"/>
  <c r="K55" i="73"/>
  <c r="K39" i="73"/>
  <c r="K20" i="73"/>
  <c r="K83" i="76"/>
  <c r="K42" i="76"/>
  <c r="K74" i="73"/>
  <c r="K23" i="73"/>
  <c r="S30" i="71"/>
  <c r="S13" i="71"/>
  <c r="P121" i="69"/>
  <c r="P105" i="69"/>
  <c r="P89" i="69"/>
  <c r="P72" i="69"/>
  <c r="P56" i="69"/>
  <c r="P40" i="69"/>
  <c r="P24" i="69"/>
  <c r="K13" i="67"/>
  <c r="O17" i="64"/>
  <c r="N84" i="63"/>
  <c r="N68" i="63"/>
  <c r="N52" i="63"/>
  <c r="N35" i="63"/>
  <c r="N18" i="63"/>
  <c r="O202" i="62"/>
  <c r="O186" i="62"/>
  <c r="O170" i="62"/>
  <c r="O154" i="62"/>
  <c r="O137" i="62"/>
  <c r="S29" i="71"/>
  <c r="S12" i="71"/>
  <c r="P120" i="69"/>
  <c r="P104" i="69"/>
  <c r="P88" i="69"/>
  <c r="P71" i="69"/>
  <c r="P55" i="69"/>
  <c r="P39" i="69"/>
  <c r="Q181" i="78"/>
  <c r="Q73" i="78"/>
  <c r="Q15" i="78"/>
  <c r="Q160" i="78"/>
  <c r="Q176" i="78"/>
  <c r="Q92" i="78"/>
  <c r="Q190" i="78"/>
  <c r="Q126" i="78"/>
  <c r="Q103" i="78"/>
  <c r="Q212" i="78"/>
  <c r="Q52" i="78"/>
  <c r="Q154" i="78"/>
  <c r="Q51" i="78"/>
  <c r="Q182" i="78"/>
  <c r="Q38" i="78"/>
  <c r="Q197" i="78"/>
  <c r="Q72" i="78"/>
  <c r="Q31" i="78"/>
  <c r="K74" i="76"/>
  <c r="K41" i="76"/>
  <c r="K21" i="76"/>
  <c r="K85" i="73"/>
  <c r="K69" i="73"/>
  <c r="K53" i="73"/>
  <c r="K37" i="73"/>
  <c r="K17" i="73"/>
  <c r="K59" i="76"/>
  <c r="L13" i="74"/>
  <c r="K50" i="73"/>
  <c r="K81" i="76"/>
  <c r="K65" i="76"/>
  <c r="K48" i="76"/>
  <c r="K32" i="76"/>
  <c r="K16" i="76"/>
  <c r="K84" i="73"/>
  <c r="K68" i="73"/>
  <c r="K52" i="73"/>
  <c r="K36" i="73"/>
  <c r="K16" i="73"/>
  <c r="K67" i="76"/>
  <c r="K14" i="76"/>
  <c r="K42" i="73"/>
  <c r="K80" i="76"/>
  <c r="K64" i="76"/>
  <c r="K47" i="76"/>
  <c r="K31" i="76"/>
  <c r="K15" i="76"/>
  <c r="K79" i="73"/>
  <c r="K63" i="73"/>
  <c r="K47" i="73"/>
  <c r="K30" i="73"/>
  <c r="M15" i="72"/>
  <c r="K63" i="76"/>
  <c r="K18" i="76"/>
  <c r="K46" i="73"/>
  <c r="S40" i="71"/>
  <c r="S21" i="71"/>
  <c r="P129" i="69"/>
  <c r="P113" i="69"/>
  <c r="P97" i="69"/>
  <c r="P80" i="69"/>
  <c r="P64" i="69"/>
  <c r="P48" i="69"/>
  <c r="P32" i="69"/>
  <c r="P16" i="69"/>
  <c r="O25" i="64"/>
  <c r="N92" i="63"/>
  <c r="N76" i="63"/>
  <c r="N60" i="63"/>
  <c r="N44" i="63"/>
  <c r="N27" i="63"/>
  <c r="O210" i="62"/>
  <c r="O194" i="62"/>
  <c r="O178" i="62"/>
  <c r="O162" i="62"/>
  <c r="O145" i="62"/>
  <c r="S39" i="71"/>
  <c r="S20" i="71"/>
  <c r="P128" i="69"/>
  <c r="P112" i="69"/>
  <c r="P96" i="69"/>
  <c r="P79" i="69"/>
  <c r="P63" i="69"/>
  <c r="P47" i="69"/>
  <c r="P31" i="69"/>
  <c r="K10" i="81"/>
  <c r="Q138" i="78"/>
  <c r="Q188" i="78"/>
  <c r="K29" i="76"/>
  <c r="K49" i="76"/>
  <c r="K70" i="76"/>
  <c r="Q14" i="78"/>
  <c r="Q48" i="78"/>
  <c r="Q86" i="78"/>
  <c r="Q147" i="78"/>
  <c r="Q27" i="78"/>
  <c r="Q60" i="78"/>
  <c r="Q150" i="78"/>
  <c r="Q39" i="78"/>
  <c r="Q110" i="78"/>
  <c r="Q18" i="78"/>
  <c r="Q63" i="78"/>
  <c r="Q158" i="78"/>
  <c r="Q87" i="78"/>
  <c r="Q119" i="78"/>
  <c r="Q134" i="78"/>
  <c r="Q163" i="78"/>
  <c r="Q76" i="78"/>
  <c r="Q108" i="78"/>
  <c r="Q184" i="78"/>
  <c r="Q152" i="78"/>
  <c r="Q206" i="78"/>
  <c r="Q40" i="78"/>
  <c r="Q81" i="78"/>
  <c r="Q121" i="78"/>
  <c r="Q157" i="78"/>
  <c r="I12" i="80"/>
  <c r="Q32" i="78"/>
  <c r="Q65" i="78"/>
  <c r="Q97" i="78"/>
  <c r="Q173" i="78"/>
  <c r="Q149" i="78"/>
  <c r="Q211" i="78"/>
  <c r="K45" i="76"/>
  <c r="K62" i="76"/>
  <c r="K78" i="76"/>
  <c r="Q21" i="78"/>
  <c r="Q43" i="78"/>
  <c r="Q64" i="78"/>
  <c r="Q118" i="78"/>
  <c r="Q162" i="78"/>
  <c r="Q22" i="78"/>
  <c r="Q44" i="78"/>
  <c r="Q66" i="78"/>
  <c r="Q122" i="78"/>
  <c r="Q166" i="78"/>
  <c r="Q23" i="78"/>
  <c r="Q46" i="78"/>
  <c r="Q68" i="78"/>
  <c r="Q170" i="78"/>
  <c r="Q189" i="78"/>
  <c r="Q25" i="78"/>
  <c r="Q47" i="78"/>
  <c r="Q70" i="78"/>
  <c r="Q174" i="78"/>
  <c r="Q193" i="78"/>
  <c r="Q75" i="78"/>
  <c r="Q91" i="78"/>
  <c r="Q107" i="78"/>
  <c r="Q123" i="78"/>
  <c r="Q183" i="78"/>
  <c r="Q136" i="78"/>
  <c r="Q151" i="78"/>
  <c r="Q167" i="78"/>
  <c r="Q204" i="78"/>
  <c r="Q80" i="78"/>
  <c r="Q96" i="78"/>
  <c r="Q112" i="78"/>
  <c r="Q172" i="78"/>
  <c r="Q127" i="78"/>
  <c r="Q141" i="78"/>
  <c r="Q156" i="78"/>
  <c r="Q191" i="78"/>
  <c r="Q210" i="78"/>
  <c r="Q19" i="78"/>
  <c r="Q36" i="78"/>
  <c r="Q53" i="78"/>
  <c r="Q69" i="78"/>
  <c r="Q85" i="78"/>
  <c r="Q101" i="78"/>
  <c r="Q117" i="78"/>
  <c r="Q177" i="78"/>
  <c r="Q186" i="78"/>
  <c r="Q153" i="78"/>
  <c r="Q192" i="78"/>
  <c r="I10" i="80"/>
  <c r="K12" i="81"/>
  <c r="Q55" i="78"/>
  <c r="Q90" i="78"/>
  <c r="Q187" i="78"/>
  <c r="Q12" i="78"/>
  <c r="Q34" i="78"/>
  <c r="Q56" i="78"/>
  <c r="Q94" i="78"/>
  <c r="Q139" i="78"/>
  <c r="Q13" i="78"/>
  <c r="Q35" i="78"/>
  <c r="Q58" i="78"/>
  <c r="Q98" i="78"/>
  <c r="Q143" i="78"/>
  <c r="Q67" i="78"/>
  <c r="Q83" i="78"/>
  <c r="Q99" i="78"/>
  <c r="Q115" i="78"/>
  <c r="Q175" i="78"/>
  <c r="Q130" i="78"/>
  <c r="Q144" i="78"/>
  <c r="Q159" i="78"/>
  <c r="Q194" i="78"/>
  <c r="Q213" i="78"/>
  <c r="Q88" i="78"/>
  <c r="Q104" i="78"/>
  <c r="Q120" i="78"/>
  <c r="Q180" i="78"/>
  <c r="Q135" i="78"/>
  <c r="Q200" i="78"/>
  <c r="Q164" i="78"/>
  <c r="Q199" i="78"/>
  <c r="Q11" i="78"/>
  <c r="Q28" i="78"/>
  <c r="Q45" i="78"/>
  <c r="Q61" i="78"/>
  <c r="Q77" i="78"/>
  <c r="Q93" i="78"/>
  <c r="Q109" i="78"/>
  <c r="Q169" i="78"/>
  <c r="Q124" i="78"/>
  <c r="Q142" i="78"/>
  <c r="Q165" i="78"/>
  <c r="Q207" i="78"/>
  <c r="Q132" i="78"/>
  <c r="Q146" i="78"/>
  <c r="Q161" i="78"/>
  <c r="Q196" i="78"/>
  <c r="I13" i="80"/>
  <c r="K11" i="8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2">
    <s v="Migdal Hashkaot Neches Boded"/>
    <s v="{[Time].[Hie Time].[Yom].&amp;[20190331]}"/>
    <s v="{[Medida].[Medida].&amp;[2]}"/>
    <s v="{[Keren].[Keren].[All]}"/>
    <s v="{[Cheshbon KM].[Hie Peilut].[Peilut 5].&amp;[Kod_Peilut_L5_172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3" si="21">
        <n x="1" s="1"/>
        <n x="19"/>
        <n x="20"/>
      </t>
    </mdx>
    <mdx n="0" f="v">
      <t c="3" si="21">
        <n x="1" s="1"/>
        <n x="22"/>
        <n x="20"/>
      </t>
    </mdx>
    <mdx n="0" f="v">
      <t c="3" si="21">
        <n x="1" s="1"/>
        <n x="23"/>
        <n x="20"/>
      </t>
    </mdx>
    <mdx n="0" f="v">
      <t c="3" si="21">
        <n x="1" s="1"/>
        <n x="24"/>
        <n x="20"/>
      </t>
    </mdx>
    <mdx n="0" f="v">
      <t c="3" si="21">
        <n x="1" s="1"/>
        <n x="25"/>
        <n x="20"/>
      </t>
    </mdx>
    <mdx n="0" f="v">
      <t c="3" si="21">
        <n x="1" s="1"/>
        <n x="26"/>
        <n x="20"/>
      </t>
    </mdx>
    <mdx n="0" f="v">
      <t c="3" si="21">
        <n x="1" s="1"/>
        <n x="27"/>
        <n x="20"/>
      </t>
    </mdx>
    <mdx n="0" f="v">
      <t c="3" si="21">
        <n x="1" s="1"/>
        <n x="28"/>
        <n x="20"/>
      </t>
    </mdx>
    <mdx n="0" f="v">
      <t c="3" si="21">
        <n x="1" s="1"/>
        <n x="29"/>
        <n x="20"/>
      </t>
    </mdx>
    <mdx n="0" f="v">
      <t c="3" si="21">
        <n x="1" s="1"/>
        <n x="30"/>
        <n x="20"/>
      </t>
    </mdx>
    <mdx n="0" f="v">
      <t c="3" si="21">
        <n x="1" s="1"/>
        <n x="31"/>
        <n x="20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<sst xmlns="http://schemas.openxmlformats.org/spreadsheetml/2006/main" count="8153" uniqueCount="2211">
  <si>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</si>
  <si>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</si>
  <si>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</si>
  <si>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</si>
  <si>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</si>
  <si>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</si>
  <si>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</si>
  <si>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</si>
  <si>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</si>
  <si>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</si>
  <si>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</si>
  <si>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</si>
  <si>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</si>
  <si>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</si>
  <si>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</si>
  <si>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</si>
  <si>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</si>
  <si>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</si>
  <si>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</si>
  <si>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</si>
  <si>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</si>
  <si>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</si>
  <si>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</si>
  <si>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</si>
  <si>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</si>
  <si>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</si>
  <si>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</si>
  <si>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</si>
  <si>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</si>
  <si>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</si>
  <si>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</si>
  <si>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</si>
  <si>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</si>
  <si>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</si>
  <si>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</si>
  <si>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</si>
  <si>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</si>
  <si>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</si>
  <si>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</si>
  <si>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</si>
  <si>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</si>
  <si>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</si>
  <si>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</si>
  <si>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</si>
  <si>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</si>
  <si>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</si>
  <si>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</si>
  <si>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</si>
  <si>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</si>
  <si>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</si>
  <si>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</si>
  <si>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</si>
  <si>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</si>
  <si>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נכס הבסיס</t>
  </si>
  <si>
    <t>מירון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</si>
  <si>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</si>
  <si>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</si>
  <si>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</si>
  <si>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</si>
  <si>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</si>
  <si>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</si>
  <si>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</si>
  <si>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</si>
  <si>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</si>
  <si>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</si>
  <si>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</si>
  <si>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</si>
  <si>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</si>
  <si>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</si>
  <si>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</si>
  <si>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</si>
  <si>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</si>
  <si>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</si>
  <si>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</si>
  <si>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</si>
  <si>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</si>
  <si>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</si>
  <si>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</si>
  <si>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</si>
  <si>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</si>
  <si>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</si>
  <si>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</si>
  <si>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</si>
  <si>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</si>
  <si>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</si>
  <si>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</si>
  <si>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</si>
  <si>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</si>
  <si>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</si>
  <si>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</si>
  <si>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</si>
  <si>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</si>
  <si>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</si>
  <si>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</si>
  <si>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</si>
  <si>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</si>
  <si>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</si>
  <si>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</si>
  <si>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</si>
  <si>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</si>
  <si>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</si>
  <si>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</si>
  <si>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</si>
  <si>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</si>
  <si>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</si>
  <si>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</si>
  <si>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</si>
  <si>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</si>
  <si>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</si>
  <si>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</si>
  <si>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</si>
  <si>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</si>
  <si>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</si>
  <si>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</si>
  <si>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</si>
  <si>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</si>
  <si>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</si>
  <si>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</si>
  <si>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</si>
  <si>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</si>
  <si>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</si>
  <si>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</si>
  <si>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</si>
  <si>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</si>
  <si>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</si>
  <si>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</si>
  <si>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</si>
  <si>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</si>
  <si>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</si>
  <si>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</si>
  <si>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</si>
  <si>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</si>
  <si>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</si>
  <si>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</si>
  <si>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</si>
  <si>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</si>
  <si>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</si>
  <si>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</si>
  <si>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</si>
  <si>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</si>
  <si>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</si>
  <si>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</si>
  <si>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</si>
  <si>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</si>
  <si>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</si>
  <si>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</si>
  <si>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</si>
  <si>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</si>
  <si>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</si>
  <si>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</si>
  <si>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</si>
  <si>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</si>
  <si>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</si>
  <si>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</si>
  <si>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</si>
  <si>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</si>
  <si>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</si>
  <si>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</si>
  <si>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</si>
  <si>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</si>
  <si>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</si>
  <si>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</si>
  <si>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</si>
  <si>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</si>
  <si>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</si>
  <si>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</si>
  <si>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</si>
  <si>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</si>
  <si>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</si>
  <si>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</si>
  <si>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</si>
  <si>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</si>
  <si>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</si>
  <si>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</si>
  <si>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</si>
  <si>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</si>
  <si>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</si>
  <si>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</si>
  <si>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</si>
  <si>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</si>
  <si>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</si>
  <si>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</si>
  <si>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</si>
  <si>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</si>
  <si>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</si>
  <si>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</si>
  <si>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</si>
  <si>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</si>
  <si>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</si>
  <si>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</si>
  <si>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</si>
  <si>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</si>
  <si>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</si>
  <si>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</si>
  <si>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</si>
  <si>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</si>
  <si>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</si>
  <si>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</si>
  <si>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</si>
  <si>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</si>
  <si>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</si>
  <si>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</si>
  <si>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</si>
  <si>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</si>
  <si>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</si>
  <si>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</si>
  <si>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</si>
  <si>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</si>
  <si>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</si>
  <si>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</si>
  <si>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</si>
  <si>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</si>
  <si>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</si>
  <si>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</si>
  <si>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</si>
  <si>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</si>
  <si>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</si>
  <si>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</si>
  <si>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</si>
  <si>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</si>
  <si>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</si>
  <si>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</si>
  <si>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</si>
  <si>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</si>
  <si>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</si>
  <si>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</si>
  <si>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</si>
  <si>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</si>
  <si>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</si>
  <si>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</si>
  <si>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</si>
  <si>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</si>
  <si>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</si>
  <si>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</si>
  <si>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</si>
  <si>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</si>
  <si>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</si>
  <si>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</si>
  <si>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</si>
  <si>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</si>
  <si>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</si>
  <si>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</si>
  <si>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</si>
  <si>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</si>
  <si>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</si>
  <si>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</si>
  <si>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</si>
  <si>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</si>
  <si>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</si>
  <si>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</si>
  <si>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</si>
  <si>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</si>
  <si>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</si>
  <si>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</si>
  <si>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</si>
  <si>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</si>
  <si>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</si>
  <si>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</si>
  <si>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</si>
  <si>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</si>
  <si>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</si>
  <si>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</si>
  <si>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</si>
  <si>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</si>
  <si>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</si>
  <si>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</si>
  <si>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</si>
  <si>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יוזמה קרן פנסיה לעצמאים בע"מ</t>
  </si>
  <si>
    <t>יוזמה קרן פנסיה לעצמאים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</si>
  <si>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</si>
  <si>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</si>
  <si>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</si>
  <si>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</si>
  <si>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</si>
  <si>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</si>
  <si>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</si>
  <si>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</si>
  <si>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</si>
  <si>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</si>
  <si>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</si>
  <si>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</si>
  <si>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</si>
  <si>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</si>
  <si>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</si>
  <si>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</si>
  <si>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</si>
  <si>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</si>
  <si>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</si>
  <si>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</si>
  <si>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</si>
  <si>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</si>
  <si>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</si>
  <si>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</si>
  <si>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</si>
  <si>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</si>
  <si>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</si>
  <si>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</si>
  <si>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</si>
  <si>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</si>
  <si>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</si>
  <si>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</si>
  <si>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</si>
  <si>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</si>
  <si>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</si>
  <si>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</si>
  <si>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</si>
  <si>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</si>
  <si>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</si>
  <si>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</si>
  <si>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</si>
  <si>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</si>
  <si>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</si>
  <si>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</si>
  <si>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</si>
  <si>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</si>
  <si>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</si>
  <si>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</si>
  <si>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</si>
  <si>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</si>
  <si>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</si>
  <si>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</si>
  <si>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</si>
  <si>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</si>
  <si>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</si>
  <si>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</si>
  <si>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</si>
  <si>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</si>
  <si>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</si>
  <si>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</si>
  <si>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</si>
  <si>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</si>
  <si>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</si>
  <si>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</si>
  <si>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</si>
  <si>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</si>
  <si>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</si>
  <si>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</si>
  <si>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</si>
  <si>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</si>
  <si>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</si>
  <si>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</si>
  <si>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</si>
  <si>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</si>
  <si>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</si>
  <si>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</si>
  <si>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</si>
  <si>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</si>
  <si>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</si>
  <si>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</si>
  <si>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</si>
  <si>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</si>
  <si>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</si>
  <si>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</si>
  <si>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</si>
  <si>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</si>
  <si>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</si>
  <si>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</si>
  <si>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</si>
  <si>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</si>
  <si>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</si>
  <si>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</si>
  <si>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</si>
  <si>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</si>
  <si>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</si>
  <si>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</si>
  <si>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</si>
  <si>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</si>
  <si>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</si>
  <si>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</si>
  <si>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</si>
  <si>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</si>
  <si>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</si>
  <si>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</si>
  <si>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</si>
  <si>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</si>
  <si>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</si>
  <si>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</si>
  <si>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</si>
  <si>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</si>
  <si>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</si>
  <si>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</si>
  <si>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</si>
  <si>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</si>
  <si>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</si>
  <si>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שרותים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</si>
  <si>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</si>
  <si>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</si>
  <si>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</si>
  <si>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</si>
  <si>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</si>
  <si>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</si>
  <si>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</si>
  <si>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</si>
  <si>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</si>
  <si>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</si>
  <si>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</si>
  <si>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</si>
  <si>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</si>
  <si>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</si>
  <si>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</si>
  <si>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</si>
  <si>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</si>
  <si>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</si>
  <si>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</si>
  <si>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</si>
  <si>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</si>
  <si>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</si>
  <si>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</si>
  <si>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</si>
  <si>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</si>
  <si>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</si>
  <si>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</si>
  <si>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</si>
  <si>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</si>
  <si>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</si>
  <si>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</si>
  <si>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</si>
  <si>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</si>
  <si>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</si>
  <si>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</si>
  <si>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</si>
  <si>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</si>
  <si>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</si>
  <si>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</si>
  <si>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</si>
  <si>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</si>
  <si>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</si>
  <si>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</si>
  <si>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</si>
  <si>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</si>
  <si>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</si>
  <si>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</si>
  <si>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</si>
  <si>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</si>
  <si>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</si>
  <si>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</si>
  <si>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</si>
  <si>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</si>
  <si>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</si>
  <si>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</si>
  <si>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</si>
  <si>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</si>
  <si>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</si>
  <si>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</si>
  <si>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</si>
  <si>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</si>
  <si>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</si>
  <si>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</si>
  <si>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</si>
  <si>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</si>
  <si>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</si>
  <si>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</si>
  <si>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</si>
  <si>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</si>
  <si>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</si>
  <si>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</si>
  <si>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</si>
  <si>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</si>
  <si>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</si>
  <si>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</si>
  <si>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</si>
  <si>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</si>
  <si>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</si>
  <si>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</si>
  <si>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</si>
  <si>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</si>
  <si>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</si>
  <si>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</si>
  <si>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</si>
  <si>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</si>
  <si>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</si>
  <si>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</si>
  <si>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</si>
  <si>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</si>
  <si>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</si>
  <si>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</si>
  <si>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</si>
  <si>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</si>
  <si>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</si>
  <si>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</si>
  <si>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</si>
  <si>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</si>
  <si>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</si>
  <si>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</si>
  <si>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</si>
  <si>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</si>
  <si>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</si>
  <si>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</si>
  <si>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</si>
  <si>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</si>
  <si>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</si>
  <si>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</si>
  <si>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</si>
  <si>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</si>
  <si>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</si>
  <si>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</si>
  <si>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</si>
  <si>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</si>
  <si>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</si>
  <si>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</si>
  <si>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</si>
  <si>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</si>
  <si>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</si>
  <si>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</si>
  <si>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</si>
  <si>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</si>
  <si>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</si>
  <si>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</si>
  <si>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</si>
  <si>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</si>
  <si>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</si>
  <si>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</si>
  <si>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</si>
  <si>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</si>
  <si>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</si>
  <si>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</si>
  <si>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</si>
  <si>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</si>
  <si>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</si>
  <si>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</si>
  <si>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</si>
  <si>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</si>
  <si>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</si>
  <si>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</si>
  <si>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</si>
  <si>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</si>
  <si>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</si>
  <si>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</si>
  <si>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</si>
  <si>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</si>
  <si>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</si>
  <si>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</si>
  <si>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</si>
  <si>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</si>
  <si>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</si>
  <si>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</si>
  <si>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</si>
  <si>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</si>
  <si>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</si>
  <si>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</si>
  <si>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</si>
  <si>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</si>
  <si>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</si>
  <si>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</si>
  <si>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</si>
  <si>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</si>
  <si>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</si>
  <si>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</si>
  <si>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</si>
  <si>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</si>
  <si>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</si>
  <si>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</si>
  <si>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</si>
  <si>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</si>
  <si>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</si>
  <si>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</si>
  <si>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</si>
  <si>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</si>
  <si>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</si>
  <si>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</si>
  <si>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</si>
  <si>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</si>
  <si>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</si>
  <si>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</si>
  <si>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</si>
  <si>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</si>
  <si>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</si>
  <si>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</si>
  <si>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</si>
  <si>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</si>
  <si>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</si>
  <si>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</si>
  <si>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</si>
  <si>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</si>
  <si>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</si>
  <si>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</si>
  <si>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</si>
  <si>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</si>
  <si>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</si>
  <si>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</si>
  <si>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</si>
  <si>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</si>
  <si>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</si>
  <si>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</si>
  <si>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</si>
  <si>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</si>
  <si>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</si>
  <si>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</si>
  <si>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</si>
  <si>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</si>
  <si>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</si>
  <si>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</si>
  <si>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</si>
  <si>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</si>
  <si>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</si>
  <si>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</si>
  <si>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</si>
  <si>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</si>
  <si>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</si>
  <si>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</si>
  <si>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</si>
  <si>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</si>
  <si>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</si>
  <si>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</si>
  <si>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</si>
  <si>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</si>
  <si>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</si>
  <si>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</si>
  <si>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</si>
  <si>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</si>
  <si>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</si>
  <si>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</si>
  <si>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</si>
  <si>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</si>
  <si>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</si>
  <si>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</si>
  <si>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</si>
  <si>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</si>
  <si>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</si>
  <si>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</si>
  <si>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</si>
  <si>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</si>
  <si>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</si>
  <si>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</si>
  <si>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</si>
  <si>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</si>
  <si>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</si>
  <si>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</si>
  <si>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</si>
  <si>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</si>
  <si>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</si>
  <si>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</si>
  <si>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</si>
  <si>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</si>
  <si>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</si>
  <si>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</si>
  <si>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</si>
  <si>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</si>
  <si>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</si>
  <si>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</si>
  <si>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</si>
  <si>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</si>
  <si>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</si>
  <si>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</si>
  <si>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</si>
  <si>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</si>
  <si>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</si>
  <si>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</si>
  <si>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</si>
  <si>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</si>
  <si>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</si>
  <si>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</si>
  <si>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</si>
  <si>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</si>
  <si>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</si>
  <si>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</si>
  <si>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</si>
  <si>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</si>
  <si>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</si>
  <si>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</si>
  <si>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</si>
  <si>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</si>
  <si>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</si>
  <si>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</si>
  <si>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</si>
  <si>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</si>
  <si>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</si>
  <si>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</si>
  <si>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</si>
  <si>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</si>
  <si>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</si>
  <si>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</si>
  <si>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</si>
  <si>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</si>
  <si>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</si>
  <si>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</si>
  <si>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</si>
  <si>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</si>
  <si>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</si>
  <si>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</si>
  <si>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</si>
  <si>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</si>
  <si>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</si>
  <si>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</si>
  <si>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</si>
  <si>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</si>
  <si>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</si>
  <si>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</si>
  <si>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</si>
  <si>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</si>
  <si>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</si>
  <si>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</si>
  <si>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</si>
  <si>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</si>
  <si>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ירושלים הנפקות נדחה אגח י</t>
  </si>
  <si>
    <t>1127414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</si>
  <si>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</si>
  <si>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</si>
  <si>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</si>
  <si>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</si>
  <si>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</si>
  <si>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</si>
  <si>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</si>
  <si>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</si>
  <si>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</si>
  <si>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</si>
  <si>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</si>
  <si>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</si>
  <si>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</si>
  <si>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</si>
  <si>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</si>
  <si>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</si>
  <si>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</si>
  <si>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</si>
  <si>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</si>
  <si>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</si>
  <si>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</si>
  <si>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</si>
  <si>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</si>
  <si>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</si>
  <si>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</si>
  <si>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</si>
  <si>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</si>
  <si>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</si>
  <si>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</si>
  <si>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</si>
  <si>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</si>
  <si>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</si>
  <si>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</si>
  <si>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</si>
  <si>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</si>
  <si>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</si>
  <si>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</si>
  <si>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</si>
  <si>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</si>
  <si>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</si>
  <si>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</si>
  <si>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</si>
  <si>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</si>
  <si>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</si>
  <si>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</si>
  <si>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</si>
  <si>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</si>
  <si>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</si>
  <si>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</si>
  <si>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</si>
  <si>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</si>
  <si>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</si>
  <si>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</si>
  <si>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</si>
  <si>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</si>
  <si>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</si>
  <si>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</si>
  <si>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</si>
  <si>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</si>
  <si>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</si>
  <si>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</si>
  <si>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</si>
  <si>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</si>
  <si>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</si>
  <si>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</si>
  <si>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</si>
  <si>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</si>
  <si>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</si>
  <si>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</si>
  <si>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</si>
  <si>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</si>
  <si>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</si>
  <si>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</si>
  <si>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</si>
  <si>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</si>
  <si>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</si>
  <si>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</si>
  <si>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</si>
  <si>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</si>
  <si>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</si>
  <si>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</si>
  <si>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</si>
  <si>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</si>
  <si>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</si>
  <si>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</si>
  <si>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</si>
  <si>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</si>
  <si>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</si>
  <si>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</si>
  <si>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</si>
  <si>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</si>
  <si>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</si>
  <si>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</si>
  <si>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</si>
  <si>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</si>
  <si>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</si>
  <si>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</si>
  <si>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</si>
  <si>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</si>
  <si>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</si>
  <si>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</si>
  <si>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</si>
  <si>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</si>
  <si>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</si>
  <si>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</si>
  <si>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</si>
  <si>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</si>
  <si>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</si>
  <si>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</si>
  <si>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</si>
  <si>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</si>
  <si>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</si>
  <si>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</si>
  <si>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</si>
  <si>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</si>
  <si>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</si>
  <si>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</si>
  <si>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</si>
  <si>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</si>
  <si>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</si>
  <si>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</si>
  <si>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</si>
  <si>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</si>
  <si>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</si>
  <si>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</si>
  <si>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</si>
  <si>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</si>
  <si>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</si>
  <si>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</si>
  <si>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</si>
  <si>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</si>
  <si>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</si>
  <si>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</si>
  <si>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</si>
  <si>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</si>
  <si>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</si>
  <si>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</si>
  <si>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</si>
  <si>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</si>
  <si>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</si>
  <si>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</si>
  <si>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</si>
  <si>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</si>
  <si>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</si>
  <si>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</si>
  <si>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</si>
  <si>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</si>
  <si>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</si>
  <si>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</si>
  <si>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</si>
  <si>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</si>
  <si>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</si>
  <si>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</si>
  <si>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</si>
  <si>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</si>
  <si>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</si>
  <si>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</si>
  <si>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</si>
  <si>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</si>
  <si>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</si>
  <si>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</si>
  <si>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</si>
  <si>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</si>
  <si>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</si>
  <si>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</si>
  <si>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</si>
  <si>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</si>
  <si>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</si>
  <si>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</si>
  <si>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</si>
  <si>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</si>
  <si>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</si>
  <si>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</si>
  <si>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</si>
  <si>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</si>
  <si>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</si>
  <si>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</si>
  <si>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</si>
  <si>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</si>
  <si>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</si>
  <si>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</si>
  <si>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</si>
  <si>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</si>
  <si>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</si>
  <si>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</si>
  <si>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</si>
  <si>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</si>
  <si>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</si>
  <si>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</si>
  <si>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</si>
  <si>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</si>
  <si>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</si>
  <si>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</si>
  <si>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</si>
  <si>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</si>
  <si>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</si>
  <si>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</si>
  <si>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</si>
  <si>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</si>
  <si>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</si>
  <si>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</si>
  <si>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</si>
  <si>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</si>
  <si>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</si>
  <si>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</si>
  <si>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</si>
  <si>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</si>
  <si>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</si>
  <si>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</si>
  <si>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</si>
  <si>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</si>
  <si>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</si>
  <si>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</si>
  <si>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</si>
  <si>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</si>
  <si>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</si>
  <si>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</si>
  <si>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</si>
  <si>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</si>
  <si>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</si>
  <si>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</si>
  <si>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</si>
  <si>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</si>
  <si>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</si>
  <si>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</si>
  <si>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</si>
  <si>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</si>
  <si>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</si>
  <si>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</si>
  <si>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</si>
  <si>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</si>
  <si>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</si>
  <si>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</si>
  <si>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</si>
  <si>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</si>
  <si>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</si>
  <si>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</si>
  <si>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</si>
  <si>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</si>
  <si>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</si>
  <si>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</si>
  <si>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</si>
  <si>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</si>
  <si>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</si>
  <si>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</si>
  <si>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</si>
  <si>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</si>
  <si>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</si>
  <si>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</si>
  <si>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</si>
  <si>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</si>
  <si>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</si>
  <si>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</si>
  <si>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</si>
  <si>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</si>
  <si>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</si>
  <si>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</si>
  <si>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</si>
  <si>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</si>
  <si>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</si>
  <si>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</si>
  <si>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</si>
  <si>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</si>
  <si>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</si>
  <si>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</si>
  <si>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</si>
  <si>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</si>
  <si>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</si>
  <si>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</si>
  <si>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</si>
  <si>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</si>
  <si>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</si>
  <si>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</si>
  <si>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</si>
  <si>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</si>
  <si>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</si>
  <si>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</si>
  <si>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</si>
  <si>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</si>
  <si>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</si>
  <si>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</si>
  <si>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</si>
  <si>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</si>
  <si>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</si>
  <si>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</si>
  <si>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</si>
  <si>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</si>
  <si>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</si>
  <si>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</si>
  <si>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</si>
  <si>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</si>
  <si>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</si>
  <si>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</si>
  <si>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</si>
  <si>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</si>
  <si>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</si>
  <si>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</si>
  <si>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</si>
  <si>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</si>
  <si>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</si>
  <si>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</si>
  <si>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</si>
  <si>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</si>
  <si>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</si>
  <si>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</si>
  <si>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</si>
  <si>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</si>
  <si>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</si>
  <si>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</si>
  <si>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</si>
  <si>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</si>
  <si>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</si>
  <si>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</si>
  <si>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</si>
  <si>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</si>
  <si>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</si>
  <si>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</si>
  <si>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</si>
  <si>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</si>
  <si>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</si>
  <si>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</si>
  <si>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</si>
  <si>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</si>
  <si>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</si>
  <si>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</si>
  <si>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</si>
  <si>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</si>
  <si>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</si>
  <si>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</si>
  <si>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</si>
  <si>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</si>
  <si>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</si>
  <si>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</si>
  <si>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</si>
  <si>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</si>
  <si>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</si>
  <si>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</si>
  <si>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</si>
  <si>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</si>
  <si>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</si>
  <si>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</si>
  <si>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</si>
  <si>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</si>
  <si>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</si>
  <si>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</si>
  <si>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</si>
  <si>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</si>
  <si>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</si>
  <si>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</si>
  <si>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</si>
  <si>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</si>
  <si>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</si>
  <si>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</si>
  <si>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</si>
  <si>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</si>
  <si>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</si>
  <si>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</si>
  <si>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</si>
  <si>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</si>
  <si>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</si>
  <si>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</si>
  <si>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</si>
  <si>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</si>
  <si>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</si>
  <si>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</si>
  <si>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</si>
  <si>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</si>
  <si>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</si>
  <si>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</si>
  <si>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</si>
  <si>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</si>
  <si>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</si>
  <si>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</si>
  <si>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</si>
  <si>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</si>
  <si>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</si>
  <si>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</si>
  <si>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</si>
  <si>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</si>
  <si>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</si>
  <si>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</si>
  <si>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</si>
  <si>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</si>
  <si>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</si>
  <si>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</si>
  <si>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</si>
  <si>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</si>
  <si>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</si>
  <si>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</si>
  <si>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</si>
  <si>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</si>
  <si>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</si>
  <si>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</si>
  <si>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</si>
  <si>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</si>
  <si>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</si>
  <si>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</si>
  <si>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</si>
  <si>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</si>
  <si>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</si>
  <si>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</si>
  <si>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</si>
  <si>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</si>
  <si>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</si>
  <si>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</si>
  <si>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</si>
  <si>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</si>
  <si>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</si>
  <si>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</si>
  <si>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</si>
  <si>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</si>
  <si>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</si>
  <si>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</si>
  <si>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</si>
  <si>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</si>
  <si>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</si>
  <si>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</si>
  <si>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</si>
  <si>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</si>
  <si>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</si>
  <si>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</si>
  <si>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</si>
  <si>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</si>
  <si>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אקויטל</t>
  </si>
  <si>
    <t>755017</t>
  </si>
  <si>
    <t>520030859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</si>
  <si>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</si>
  <si>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</si>
  <si>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</si>
  <si>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</si>
  <si>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</si>
  <si>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</si>
  <si>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</si>
  <si>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</si>
  <si>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</si>
  <si>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</si>
  <si>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</si>
  <si>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</si>
  <si>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</si>
  <si>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</si>
  <si>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</si>
  <si>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</si>
  <si>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</si>
  <si>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</si>
  <si>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</si>
  <si>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</si>
  <si>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</si>
  <si>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</si>
  <si>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</si>
  <si>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</si>
  <si>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</si>
  <si>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</si>
  <si>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</si>
  <si>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</si>
  <si>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</si>
  <si>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</si>
  <si>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</si>
  <si>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</si>
  <si>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</si>
  <si>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</si>
  <si>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</si>
  <si>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</si>
  <si>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</si>
  <si>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</si>
  <si>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</si>
  <si>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</si>
  <si>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</si>
  <si>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</si>
  <si>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</si>
  <si>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</si>
  <si>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</si>
  <si>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</si>
  <si>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</si>
  <si>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</si>
  <si>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</si>
  <si>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</si>
  <si>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</si>
  <si>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</si>
  <si>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</si>
  <si>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</si>
  <si>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</si>
  <si>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</si>
  <si>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</si>
  <si>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</si>
  <si>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</si>
  <si>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</si>
  <si>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</si>
  <si>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</si>
  <si>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</si>
  <si>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</si>
  <si>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</si>
  <si>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</si>
  <si>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</si>
  <si>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</si>
  <si>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</si>
  <si>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</si>
  <si>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</si>
  <si>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</si>
  <si>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</si>
  <si>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</si>
  <si>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</si>
  <si>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</si>
  <si>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</si>
  <si>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</si>
  <si>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</si>
  <si>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</si>
  <si>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</si>
  <si>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</si>
  <si>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</si>
  <si>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</si>
  <si>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</si>
  <si>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</si>
  <si>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</si>
  <si>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</si>
  <si>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</si>
  <si>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</si>
  <si>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</si>
  <si>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10758801</t>
  </si>
  <si>
    <t>ENERGY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</si>
  <si>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</si>
  <si>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</si>
  <si>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</si>
  <si>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</si>
  <si>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</si>
  <si>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</si>
  <si>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</si>
  <si>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</si>
  <si>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</si>
  <si>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</si>
  <si>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</si>
  <si>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</si>
  <si>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</si>
  <si>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</si>
  <si>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</si>
  <si>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</si>
  <si>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</si>
  <si>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</si>
  <si>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</si>
  <si>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</si>
  <si>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</si>
  <si>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</si>
  <si>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</si>
  <si>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</si>
  <si>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</si>
  <si>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</si>
  <si>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</si>
  <si>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</si>
  <si>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</si>
  <si>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</si>
  <si>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</si>
  <si>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</si>
  <si>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</si>
  <si>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</si>
  <si>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</si>
  <si>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</si>
  <si>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</si>
  <si>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</si>
  <si>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</si>
  <si>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</si>
  <si>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</si>
  <si>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</si>
  <si>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</si>
  <si>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</si>
  <si>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</si>
  <si>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</si>
  <si>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</si>
  <si>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</si>
  <si>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</si>
  <si>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</si>
  <si>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</si>
  <si>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</si>
  <si>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</si>
  <si>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</si>
  <si>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</si>
  <si>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</si>
  <si>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</si>
  <si>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</si>
  <si>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</si>
  <si>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</si>
  <si>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</si>
  <si>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</si>
  <si>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</si>
  <si>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</si>
  <si>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</si>
  <si>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</si>
  <si>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</si>
  <si>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</si>
  <si>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</si>
  <si>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</si>
  <si>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</si>
  <si>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</si>
  <si>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</si>
  <si>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</si>
  <si>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</si>
  <si>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</si>
  <si>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</si>
  <si>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</si>
  <si>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BAYERISCHE MOTOREN WERKE AG</t>
  </si>
  <si>
    <t>DE0005190003</t>
  </si>
  <si>
    <t>Automobiles &amp; Components</t>
  </si>
  <si>
    <t>BECTON DICKINSON AND CO</t>
  </si>
  <si>
    <t>US0758871091</t>
  </si>
  <si>
    <t>BLACKROCK</t>
  </si>
  <si>
    <t>US09247X1019</t>
  </si>
  <si>
    <t>Diversified Financial Services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</si>
  <si>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</si>
  <si>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</si>
  <si>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</si>
  <si>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</si>
  <si>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</si>
  <si>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</si>
  <si>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</si>
  <si>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</si>
  <si>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</si>
  <si>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</si>
  <si>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</si>
  <si>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</si>
  <si>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</si>
  <si>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</si>
  <si>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</si>
  <si>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</si>
  <si>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</si>
  <si>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</si>
  <si>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</si>
  <si>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</si>
  <si>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</si>
  <si>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</si>
  <si>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</si>
  <si>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</si>
  <si>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</si>
  <si>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GENERAL MOTORS CO</t>
  </si>
  <si>
    <t>US37045V1008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</si>
  <si>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</si>
  <si>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</si>
  <si>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</si>
  <si>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</si>
  <si>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</si>
  <si>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</si>
  <si>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</si>
  <si>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</si>
  <si>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LLOYDS BANKING GROUP PLC</t>
  </si>
  <si>
    <t>GB0008706128</t>
  </si>
  <si>
    <t>MASTERCARD INC CLASS A</t>
  </si>
  <si>
    <t>US57636Q1040</t>
  </si>
  <si>
    <t>MCDONALDS</t>
  </si>
  <si>
    <t>US5801351017</t>
  </si>
  <si>
    <t>Hotels Restaurants &amp; Leisure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</si>
  <si>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</si>
  <si>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</si>
  <si>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</si>
  <si>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</si>
  <si>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</si>
  <si>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</si>
  <si>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</si>
  <si>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</si>
  <si>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</si>
  <si>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</si>
  <si>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</si>
  <si>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</si>
  <si>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</si>
  <si>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</si>
  <si>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</si>
  <si>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</si>
  <si>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</si>
  <si>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</si>
  <si>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</si>
  <si>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</si>
  <si>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</si>
  <si>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</si>
  <si>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</si>
  <si>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</si>
  <si>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</si>
  <si>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</si>
  <si>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</si>
  <si>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</si>
  <si>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</si>
  <si>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</si>
  <si>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</si>
  <si>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</si>
  <si>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</si>
  <si>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</si>
  <si>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</si>
  <si>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SIMON PROPERTY GROUP</t>
  </si>
  <si>
    <t>US8288061091</t>
  </si>
  <si>
    <t>SL GREEN REALTY CORP</t>
  </si>
  <si>
    <t>US78440X1019</t>
  </si>
  <si>
    <t>THALES SA</t>
  </si>
  <si>
    <t>FR0000121329</t>
  </si>
  <si>
    <t>TOTAL SA</t>
  </si>
  <si>
    <t>FR0000120271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</si>
  <si>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</si>
  <si>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</si>
  <si>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</si>
  <si>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</si>
  <si>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</si>
  <si>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</si>
  <si>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</si>
  <si>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</si>
  <si>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</si>
  <si>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</si>
  <si>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</si>
  <si>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</si>
  <si>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</si>
  <si>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</si>
  <si>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</si>
  <si>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</si>
  <si>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</si>
  <si>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</si>
  <si>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</si>
  <si>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</si>
  <si>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</si>
  <si>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</si>
  <si>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</si>
  <si>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</si>
  <si>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</si>
  <si>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</si>
  <si>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</si>
  <si>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</si>
  <si>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</si>
  <si>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</si>
  <si>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</si>
  <si>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</si>
  <si>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</si>
  <si>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</si>
  <si>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</si>
  <si>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</si>
  <si>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</si>
  <si>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</si>
  <si>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</si>
  <si>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</si>
  <si>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</si>
  <si>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</si>
  <si>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</si>
  <si>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</si>
  <si>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</si>
  <si>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</si>
  <si>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</si>
  <si>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</si>
  <si>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</si>
  <si>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</si>
  <si>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</si>
  <si>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</si>
  <si>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</si>
  <si>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</si>
  <si>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</si>
  <si>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</si>
  <si>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</si>
  <si>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</si>
  <si>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</si>
  <si>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</si>
  <si>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</si>
  <si>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</si>
  <si>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</si>
  <si>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</si>
  <si>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</si>
  <si>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</si>
  <si>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</si>
  <si>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</si>
  <si>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</si>
  <si>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</si>
  <si>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</si>
  <si>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</si>
  <si>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</si>
  <si>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</si>
  <si>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</si>
  <si>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</si>
  <si>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</si>
  <si>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</si>
  <si>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</si>
  <si>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</si>
  <si>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</si>
  <si>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</si>
  <si>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</si>
  <si>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</si>
  <si>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</si>
  <si>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</si>
  <si>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</si>
  <si>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</si>
  <si>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</si>
  <si>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</si>
  <si>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</si>
  <si>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</si>
  <si>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</si>
  <si>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</si>
  <si>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</si>
  <si>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</si>
  <si>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</si>
  <si>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</si>
  <si>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</si>
  <si>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EMERGING</t>
  </si>
  <si>
    <t>US46434G1031</t>
  </si>
  <si>
    <t>ISHARES CORE MSCI EURPOE</t>
  </si>
  <si>
    <t>IE00B1YZSC51</t>
  </si>
  <si>
    <t>ISHARES CORE S&amp;P MIDCAP ETF</t>
  </si>
  <si>
    <t>US4642875078</t>
  </si>
  <si>
    <t>ISHARES CRNCY HEDGD MSCI EM</t>
  </si>
  <si>
    <t>US46434G5099</t>
  </si>
  <si>
    <t>ISHARES CURR HEDGED MSCI JAPAN</t>
  </si>
  <si>
    <t>US46434V8862</t>
  </si>
  <si>
    <t>ISHARES DJ US MEDICAL DEVICE</t>
  </si>
  <si>
    <t>US4642888105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</si>
  <si>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</si>
  <si>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</si>
  <si>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</si>
  <si>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</si>
  <si>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</si>
  <si>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</si>
  <si>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</si>
  <si>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</si>
  <si>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</si>
  <si>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</si>
  <si>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</si>
  <si>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</si>
  <si>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</si>
  <si>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</si>
  <si>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</si>
  <si>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</si>
  <si>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</si>
  <si>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</si>
  <si>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</si>
  <si>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</si>
  <si>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</si>
  <si>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</si>
  <si>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</si>
  <si>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</si>
  <si>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</si>
  <si>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</si>
  <si>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</si>
  <si>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</si>
  <si>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</si>
  <si>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</si>
  <si>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</si>
  <si>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</si>
  <si>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</si>
  <si>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</si>
  <si>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</si>
  <si>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</si>
  <si>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</si>
  <si>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</si>
  <si>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</si>
  <si>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</si>
  <si>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SOURCE STOXX EUROPE 600</t>
  </si>
  <si>
    <t>IE00B60SWW18</t>
  </si>
  <si>
    <t>SPDR EUROPE CON DISCRETIONARY</t>
  </si>
  <si>
    <t>IE00BKWQ0C77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</si>
  <si>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</si>
  <si>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</si>
  <si>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</si>
  <si>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</si>
  <si>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</si>
  <si>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</si>
  <si>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</si>
  <si>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</si>
  <si>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</si>
  <si>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</si>
  <si>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</si>
  <si>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</si>
  <si>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MSCI emerging markets</t>
  </si>
  <si>
    <t>US9220428588</t>
  </si>
  <si>
    <t>X MSCI CHINA 1C</t>
  </si>
  <si>
    <t>LU0514695690</t>
  </si>
  <si>
    <t>XTRACKERS MSCI EUROPE HEDGED E</t>
  </si>
  <si>
    <t>US2330518539</t>
  </si>
  <si>
    <t>AMUNDI IND MSCI EMU IEC</t>
  </si>
  <si>
    <t>LU0389810994</t>
  </si>
  <si>
    <t>BB+</t>
  </si>
  <si>
    <t>S&amp;P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</si>
  <si>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</si>
  <si>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</si>
  <si>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</si>
  <si>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</si>
  <si>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</si>
  <si>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</si>
  <si>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</si>
  <si>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</si>
  <si>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</si>
  <si>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</si>
  <si>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</si>
  <si>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</si>
  <si>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</si>
  <si>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</si>
  <si>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</si>
  <si>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</si>
  <si>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</si>
  <si>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</si>
  <si>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</si>
  <si>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</si>
  <si>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</si>
  <si>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</si>
  <si>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</si>
  <si>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</si>
  <si>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</si>
  <si>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</si>
  <si>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</si>
  <si>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</si>
  <si>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FTSE 100 IDX FUT JUN19</t>
  </si>
  <si>
    <t>XXZ M9</t>
  </si>
  <si>
    <t>ל.ר.</t>
  </si>
  <si>
    <t>S&amp;P500 EMINI FUT JUN19</t>
  </si>
  <si>
    <t>XXESM9</t>
  </si>
  <si>
    <t>SX5E DIVIDEND FUT DEC20</t>
  </si>
  <si>
    <t>XXDEDZ0</t>
  </si>
  <si>
    <t>ערד   4.8%   סדרה  8751  2024</t>
  </si>
  <si>
    <t>8287518</t>
  </si>
  <si>
    <t>ערד 8790 2027 4.8%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</si>
  <si>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</si>
  <si>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</si>
  <si>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</si>
  <si>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</si>
  <si>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</si>
  <si>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</si>
  <si>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</si>
  <si>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</si>
  <si>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</si>
  <si>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</si>
  <si>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</si>
  <si>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</si>
  <si>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</si>
  <si>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</si>
  <si>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</si>
  <si>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</si>
  <si>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</si>
  <si>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</si>
  <si>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</si>
  <si>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</si>
  <si>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</si>
  <si>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</si>
  <si>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</si>
  <si>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</si>
  <si>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</si>
  <si>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</si>
  <si>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</si>
  <si>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</si>
  <si>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</si>
  <si>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</si>
  <si>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</si>
  <si>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</si>
  <si>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</si>
  <si>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</si>
  <si>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</si>
  <si>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</si>
  <si>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</si>
  <si>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</si>
  <si>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</si>
  <si>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</si>
  <si>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</si>
  <si>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</si>
  <si>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</si>
  <si>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</si>
  <si>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</si>
  <si>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</si>
  <si>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</si>
  <si>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</si>
  <si>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</si>
  <si>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</si>
  <si>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</si>
  <si>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</si>
  <si>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</si>
  <si>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</si>
  <si>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</si>
  <si>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</si>
  <si>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</si>
  <si>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</si>
  <si>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8830</t>
  </si>
  <si>
    <t>8830900</t>
  </si>
  <si>
    <t>ערד 8832</t>
  </si>
  <si>
    <t>8831000</t>
  </si>
  <si>
    <t>ערד 8833</t>
  </si>
  <si>
    <t>8833000</t>
  </si>
  <si>
    <t>ערד 8834</t>
  </si>
  <si>
    <t>8834000</t>
  </si>
  <si>
    <t>ערד 8836</t>
  </si>
  <si>
    <t>8836000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</si>
  <si>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</si>
  <si>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</si>
  <si>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</si>
  <si>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</si>
  <si>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</si>
  <si>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</si>
  <si>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</si>
  <si>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</si>
  <si>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</si>
  <si>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</si>
  <si>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</si>
  <si>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</si>
  <si>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</si>
  <si>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</si>
  <si>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</si>
  <si>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</si>
  <si>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</si>
  <si>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</si>
  <si>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</si>
  <si>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</si>
  <si>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</si>
  <si>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</si>
  <si>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</si>
  <si>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</si>
  <si>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</si>
  <si>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</si>
  <si>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</si>
  <si>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</si>
  <si>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</si>
  <si>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</si>
  <si>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</si>
  <si>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</si>
  <si>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</si>
  <si>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</si>
  <si>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</si>
  <si>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</si>
  <si>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</si>
  <si>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</si>
  <si>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</si>
  <si>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</si>
  <si>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</si>
  <si>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</si>
  <si>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</si>
  <si>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</si>
  <si>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8861</t>
  </si>
  <si>
    <t>88610000</t>
  </si>
  <si>
    <t>ערד 8862</t>
  </si>
  <si>
    <t>88620000</t>
  </si>
  <si>
    <t>ערד 8863</t>
  </si>
  <si>
    <t>88630000</t>
  </si>
  <si>
    <t>ערד 8865</t>
  </si>
  <si>
    <t>88650000</t>
  </si>
  <si>
    <t>ערד 8866</t>
  </si>
  <si>
    <t>88660000</t>
  </si>
  <si>
    <t>ערד 8867</t>
  </si>
  <si>
    <t>88670000</t>
  </si>
  <si>
    <t>ערד 8871</t>
  </si>
  <si>
    <t>88710000</t>
  </si>
  <si>
    <t>ערד 8872</t>
  </si>
  <si>
    <t>88720000</t>
  </si>
  <si>
    <t>ערד סדרה 2024  8760  4.8%</t>
  </si>
  <si>
    <t>8287609</t>
  </si>
  <si>
    <t>ערד סדרה 8789 2027 4.8%</t>
  </si>
  <si>
    <t>ערד סדרה 8810 2029 4.8%</t>
  </si>
  <si>
    <t>71121438</t>
  </si>
  <si>
    <t>מירון  8353 פד 2022.</t>
  </si>
  <si>
    <t>1183530</t>
  </si>
  <si>
    <t>מירון  8354 פד 2022.</t>
  </si>
  <si>
    <t>1183540</t>
  </si>
  <si>
    <t>מירון  8355 פד 2022.</t>
  </si>
  <si>
    <t>1183550</t>
  </si>
  <si>
    <t>מירון  8356 פד 2022.</t>
  </si>
  <si>
    <t>1183560</t>
  </si>
  <si>
    <t>מירון  8357 פד 2022.</t>
  </si>
  <si>
    <t>1183570</t>
  </si>
  <si>
    <t>מירון  8358 פד 2022.</t>
  </si>
  <si>
    <t>1183580</t>
  </si>
  <si>
    <t>מירון  8359 פד 2022.</t>
  </si>
  <si>
    <t>1183590</t>
  </si>
  <si>
    <t>מירון  8360 פד 2022.</t>
  </si>
  <si>
    <t>1183600</t>
  </si>
  <si>
    <t>מירון 8319 ד 2019.</t>
  </si>
  <si>
    <t>1183190</t>
  </si>
  <si>
    <t>מירון 8320 ד 2019.</t>
  </si>
  <si>
    <t>1183200</t>
  </si>
  <si>
    <t>מירון 8324 ד 2019.</t>
  </si>
  <si>
    <t>1183210</t>
  </si>
  <si>
    <t>מירון 8325 ד 2019.</t>
  </si>
  <si>
    <t>1183220</t>
  </si>
  <si>
    <t>מירון 8326 פד 2019.</t>
  </si>
  <si>
    <t>1183230</t>
  </si>
  <si>
    <t>מירון 8327 פד 2019.</t>
  </si>
  <si>
    <t>1183240</t>
  </si>
  <si>
    <t>מירון 8328 פד 2020.</t>
  </si>
  <si>
    <t>1183280</t>
  </si>
  <si>
    <t>מירון 8329 פד 2020.</t>
  </si>
  <si>
    <t>1183290</t>
  </si>
  <si>
    <t>מירון 8330 פד 2020.</t>
  </si>
  <si>
    <t>1183300</t>
  </si>
  <si>
    <t>מירון 8331 פד 2020.</t>
  </si>
  <si>
    <t>1183310</t>
  </si>
  <si>
    <t>מירון 8332 פד 2020.</t>
  </si>
  <si>
    <t>1183320</t>
  </si>
  <si>
    <t>מירון 8333  פד 2020.</t>
  </si>
  <si>
    <t>1183330</t>
  </si>
  <si>
    <t>מירון 8334 פד 2020.</t>
  </si>
  <si>
    <t>1183340</t>
  </si>
  <si>
    <t>מירון 8335פד 2020.</t>
  </si>
  <si>
    <t>1183350</t>
  </si>
  <si>
    <t>מירון 8336 פד 2020.</t>
  </si>
  <si>
    <t>1183360</t>
  </si>
  <si>
    <t>מירון 8337 פד 2020.</t>
  </si>
  <si>
    <t>1183370</t>
  </si>
  <si>
    <t>מירון 8339 פד 2021.</t>
  </si>
  <si>
    <t>1183380</t>
  </si>
  <si>
    <t>מירון 8340 פד 2021.</t>
  </si>
  <si>
    <t>1183390</t>
  </si>
  <si>
    <t>מירון 8341 פד 2021.</t>
  </si>
  <si>
    <t>1183400</t>
  </si>
  <si>
    <t>מירון 8342 פד 2021.</t>
  </si>
  <si>
    <t>1183410</t>
  </si>
  <si>
    <t>מירון 8343 פד 2021.</t>
  </si>
  <si>
    <t>1183420</t>
  </si>
  <si>
    <t>מירון 8344 פד 2021.</t>
  </si>
  <si>
    <t>1183430</t>
  </si>
  <si>
    <t>מירון 8345 פד 2021.</t>
  </si>
  <si>
    <t>1183440</t>
  </si>
  <si>
    <t>מירון 8346 פד 2021.</t>
  </si>
  <si>
    <t>1183450</t>
  </si>
  <si>
    <t>מירון 8347 פד 2021.</t>
  </si>
  <si>
    <t>1183460</t>
  </si>
  <si>
    <t>מירון 8348 פד 2021.</t>
  </si>
  <si>
    <t>1183470</t>
  </si>
  <si>
    <t>מירון 8349 פד 2021.</t>
  </si>
  <si>
    <t>1183480</t>
  </si>
  <si>
    <t>מירון 8350 פד 2021.</t>
  </si>
  <si>
    <t>1183500</t>
  </si>
  <si>
    <t>מירון 8351 פד 2021.</t>
  </si>
  <si>
    <t>1101076</t>
  </si>
  <si>
    <t>מירון 8352פד 2022.</t>
  </si>
  <si>
    <t>1183520</t>
  </si>
  <si>
    <t>מירון 8361 פד 2022.</t>
  </si>
  <si>
    <t>1183610</t>
  </si>
  <si>
    <t>מירון 8362 פד 2022.</t>
  </si>
  <si>
    <t>1183620</t>
  </si>
  <si>
    <t>מירון 8363 פד 2022.</t>
  </si>
  <si>
    <t>1183630</t>
  </si>
  <si>
    <t>מירון 8364 פד 2023.</t>
  </si>
  <si>
    <t>1183640</t>
  </si>
  <si>
    <t>מירון 8365 פד 2023.</t>
  </si>
  <si>
    <t>1183650</t>
  </si>
  <si>
    <t>מירון 8366 פד 2023.</t>
  </si>
  <si>
    <t>1183660</t>
  </si>
  <si>
    <t>מירון 8367 פד 2023.</t>
  </si>
  <si>
    <t>1183670</t>
  </si>
  <si>
    <t>מירון 8369 פד 2023.</t>
  </si>
  <si>
    <t>1183680</t>
  </si>
  <si>
    <t>מירון 8370 פד 2023.</t>
  </si>
  <si>
    <t>1183690</t>
  </si>
  <si>
    <t>מירון 8371 פד 2023.</t>
  </si>
  <si>
    <t>1183700</t>
  </si>
  <si>
    <t>מירון 8372 פד 2023.</t>
  </si>
  <si>
    <t>1183710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</si>
  <si>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</si>
  <si>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</si>
  <si>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</si>
  <si>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</si>
  <si>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</si>
  <si>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</si>
  <si>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</si>
  <si>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</si>
  <si>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</si>
  <si>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</si>
  <si>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</si>
  <si>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</si>
  <si>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</si>
  <si>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</si>
  <si>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</si>
  <si>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</si>
  <si>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</si>
  <si>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</si>
  <si>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</si>
  <si>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</si>
  <si>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</si>
  <si>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</si>
  <si>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אספיסי אל עד 6.7%   סדרה 3</t>
  </si>
  <si>
    <t>1093939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</si>
  <si>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</si>
  <si>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</si>
  <si>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</si>
  <si>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</si>
  <si>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</si>
  <si>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</si>
  <si>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</si>
  <si>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</si>
  <si>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</si>
  <si>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</si>
  <si>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</si>
  <si>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</si>
  <si>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</si>
  <si>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</si>
  <si>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</si>
  <si>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</si>
  <si>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</si>
  <si>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</si>
  <si>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</si>
  <si>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</si>
  <si>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</si>
  <si>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</si>
  <si>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</si>
  <si>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RUBY PIPELINE 6 04/22</t>
  </si>
  <si>
    <t>BBB-</t>
  </si>
  <si>
    <t>FITCH</t>
  </si>
  <si>
    <t>אלון דלק מניה לא סחירה</t>
  </si>
  <si>
    <t>צים מניה</t>
  </si>
  <si>
    <t>347283</t>
  </si>
  <si>
    <t>סה"כ קרנות השקעה</t>
  </si>
  <si>
    <t>סה"כ קרנות השקעה בישראל</t>
  </si>
  <si>
    <t>Orbimed Israel Partners II LP</t>
  </si>
  <si>
    <t>TENE GROWTH CAPITAL IV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</si>
  <si>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</si>
  <si>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</si>
  <si>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</si>
  <si>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</si>
  <si>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V ACCESS</t>
  </si>
  <si>
    <t>קרנות גידור</t>
  </si>
  <si>
    <t>EDEN ROCK STR (u bank(</t>
  </si>
  <si>
    <t>vgg293041056</t>
  </si>
  <si>
    <t>Co Invest Antlia BSREP III</t>
  </si>
  <si>
    <t>Waterton Residential P V XIII</t>
  </si>
  <si>
    <t xml:space="preserve">  PGCO IV Co mingled Fund SCSP</t>
  </si>
  <si>
    <t>ACE IV*</t>
  </si>
  <si>
    <t>ADLS</t>
  </si>
  <si>
    <t>APCS LP*</t>
  </si>
  <si>
    <t>Apollo Fund IX</t>
  </si>
  <si>
    <t>Apollo Natural Resources Partners II LP</t>
  </si>
  <si>
    <t>CDL II</t>
  </si>
  <si>
    <t>CMPVIIC</t>
  </si>
  <si>
    <t>co investment Anesthesia</t>
  </si>
  <si>
    <t>Copenhagen Infrastructure III</t>
  </si>
  <si>
    <t>CRECH V</t>
  </si>
  <si>
    <t>Dover Street IX LP</t>
  </si>
  <si>
    <t>GTCR harbourvest tranche B</t>
  </si>
  <si>
    <t>harbourvest A</t>
  </si>
  <si>
    <t>harbourvest co inv DNLD</t>
  </si>
  <si>
    <t>harbourvest co inv Dwyer</t>
  </si>
  <si>
    <t>Harbourvest co inv perston</t>
  </si>
  <si>
    <t>harbourvest part' co inv fund IV</t>
  </si>
  <si>
    <t>harbourvest Sec gridiron</t>
  </si>
  <si>
    <t>HIG harbourvest Tranche B</t>
  </si>
  <si>
    <t>ICGL V</t>
  </si>
  <si>
    <t>IK harbourvest tranche B</t>
  </si>
  <si>
    <t>INCLINE   HARBOURVEST A</t>
  </si>
  <si>
    <t>InfraRed Infrastructure Fund V</t>
  </si>
  <si>
    <t>Insight harbourvest tranche B</t>
  </si>
  <si>
    <t>JP Morgan IIF</t>
  </si>
  <si>
    <t>KCOIV SCS</t>
  </si>
  <si>
    <t>KELSO INVESTMENT ASSOCIATES X   HARB B</t>
  </si>
  <si>
    <t>LS POWER FUND IV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</si>
  <si>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</si>
  <si>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</si>
  <si>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</si>
  <si>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</si>
  <si>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</si>
  <si>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</si>
  <si>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</si>
  <si>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</si>
  <si>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</si>
  <si>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ORCC</t>
  </si>
  <si>
    <t>Pamlico capital IV</t>
  </si>
  <si>
    <t>Pantheon Global Secondary Fund VI</t>
  </si>
  <si>
    <t>Patria Private Equity Fund VI</t>
  </si>
  <si>
    <t>PCSIII LP</t>
  </si>
  <si>
    <t>project Celtics</t>
  </si>
  <si>
    <t>SDPIII</t>
  </si>
  <si>
    <t>Senior Loan Fund I A SLP</t>
  </si>
  <si>
    <t>TDL IV</t>
  </si>
  <si>
    <t>Thoma Bravo Fund XII A  L P</t>
  </si>
  <si>
    <t>Thoma Bravo Fund XIII</t>
  </si>
  <si>
    <t>Thoma Bravo Harbourvest B</t>
  </si>
  <si>
    <t>TPG Asia VII L.P</t>
  </si>
  <si>
    <t>VESTCOM</t>
  </si>
  <si>
    <t>Warburg Pincus China LP</t>
  </si>
  <si>
    <t>WestView IV harbourvest</t>
  </si>
  <si>
    <t>windjammer V har A</t>
  </si>
  <si>
    <t>REDHILL WARRANT</t>
  </si>
  <si>
    <t>52290</t>
  </si>
  <si>
    <t>₪ / מט"ח</t>
  </si>
  <si>
    <t>פורוורד ש"ח-מט"ח</t>
  </si>
  <si>
    <t>10003812</t>
  </si>
  <si>
    <t>10000326</t>
  </si>
  <si>
    <t>10003805</t>
  </si>
  <si>
    <t>10000346</t>
  </si>
  <si>
    <t>10003725</t>
  </si>
  <si>
    <t>10003814</t>
  </si>
  <si>
    <t>10003759</t>
  </si>
  <si>
    <t>10003718</t>
  </si>
  <si>
    <t>10003806</t>
  </si>
  <si>
    <t>10003686</t>
  </si>
  <si>
    <t>10000361</t>
  </si>
  <si>
    <t>10003649</t>
  </si>
  <si>
    <t>10003688</t>
  </si>
  <si>
    <t>10003661</t>
  </si>
  <si>
    <t>10003782</t>
  </si>
  <si>
    <t>10000328</t>
  </si>
  <si>
    <t>10003761</t>
  </si>
  <si>
    <t>10003732</t>
  </si>
  <si>
    <t>10003809</t>
  </si>
  <si>
    <t>10003810</t>
  </si>
  <si>
    <t>10003734</t>
  </si>
  <si>
    <t>10003723</t>
  </si>
  <si>
    <t>10000353</t>
  </si>
  <si>
    <t>10003824</t>
  </si>
  <si>
    <t>10003828</t>
  </si>
  <si>
    <t>10003780</t>
  </si>
  <si>
    <t>10003738</t>
  </si>
  <si>
    <t>10000371</t>
  </si>
  <si>
    <t>10003831</t>
  </si>
  <si>
    <t>10003843</t>
  </si>
  <si>
    <t>10003845</t>
  </si>
  <si>
    <t>10003848</t>
  </si>
  <si>
    <t>10003851</t>
  </si>
  <si>
    <t>10003854</t>
  </si>
  <si>
    <t>10003868</t>
  </si>
  <si>
    <t>10003870</t>
  </si>
  <si>
    <t>10003869</t>
  </si>
  <si>
    <t>פורוורד מט"ח-מט"ח</t>
  </si>
  <si>
    <t>10003746</t>
  </si>
  <si>
    <t>10003757</t>
  </si>
  <si>
    <t>10003826</t>
  </si>
  <si>
    <t>10003766</t>
  </si>
  <si>
    <t>10003726</t>
  </si>
  <si>
    <t>10003811</t>
  </si>
  <si>
    <t>10003799</t>
  </si>
  <si>
    <t>10003797</t>
  </si>
  <si>
    <t>10003721</t>
  </si>
  <si>
    <t>10003736</t>
  </si>
  <si>
    <t>10003769</t>
  </si>
  <si>
    <t>10003795</t>
  </si>
  <si>
    <t>10003777</t>
  </si>
  <si>
    <t>10003753</t>
  </si>
  <si>
    <t>10003748</t>
  </si>
  <si>
    <t>10003755</t>
  </si>
  <si>
    <t>10003774</t>
  </si>
  <si>
    <t>10003816</t>
  </si>
  <si>
    <t>10003763</t>
  </si>
  <si>
    <t>10003821</t>
  </si>
  <si>
    <t>10003802</t>
  </si>
  <si>
    <t>10003716</t>
  </si>
  <si>
    <t>10003836</t>
  </si>
  <si>
    <t>10003840</t>
  </si>
  <si>
    <t>10003852</t>
  </si>
  <si>
    <t>10003856</t>
  </si>
  <si>
    <t>10003858</t>
  </si>
  <si>
    <t>10003860</t>
  </si>
  <si>
    <t>10003859</t>
  </si>
  <si>
    <t>10003862</t>
  </si>
  <si>
    <t>10003864</t>
  </si>
  <si>
    <t>10003863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</si>
  <si>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</si>
  <si>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</si>
  <si>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</si>
  <si>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</si>
  <si>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</si>
  <si>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</si>
  <si>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דיסקונט לישראל בע"מ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</si>
  <si>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</si>
  <si>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</si>
  <si>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</si>
  <si>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</si>
  <si>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</si>
  <si>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</si>
  <si>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30011000</t>
  </si>
  <si>
    <t>יו בנק</t>
  </si>
  <si>
    <t>30026000</t>
  </si>
  <si>
    <t>31012000</t>
  </si>
  <si>
    <t>31212000</t>
  </si>
  <si>
    <t>30312000</t>
  </si>
  <si>
    <t>30810000</t>
  </si>
  <si>
    <t>34010000</t>
  </si>
  <si>
    <t>30910000</t>
  </si>
  <si>
    <t>32010000</t>
  </si>
  <si>
    <t>30210000</t>
  </si>
  <si>
    <t>30310000</t>
  </si>
  <si>
    <t>31710000</t>
  </si>
  <si>
    <t>31110000</t>
  </si>
  <si>
    <t>31210000</t>
  </si>
  <si>
    <t>34020000</t>
  </si>
  <si>
    <t>30311000</t>
  </si>
  <si>
    <t>32526000</t>
  </si>
  <si>
    <t>31226000</t>
  </si>
  <si>
    <t>30326000</t>
  </si>
  <si>
    <t>32026000</t>
  </si>
  <si>
    <t>31726000</t>
  </si>
  <si>
    <t>30226000</t>
  </si>
  <si>
    <t>UBS</t>
  </si>
  <si>
    <t>31091000</t>
  </si>
  <si>
    <t>Aa3</t>
  </si>
  <si>
    <t>MOODY'S</t>
  </si>
  <si>
    <t>34091000</t>
  </si>
  <si>
    <t>31191000</t>
  </si>
  <si>
    <t>30791000</t>
  </si>
  <si>
    <t>31291000</t>
  </si>
  <si>
    <t>32091000</t>
  </si>
  <si>
    <t>32691000</t>
  </si>
  <si>
    <t>30891000</t>
  </si>
  <si>
    <t>31791000</t>
  </si>
  <si>
    <t>30291000</t>
  </si>
  <si>
    <t>מ.בטחון סחיר לאומי</t>
  </si>
  <si>
    <t>75001121</t>
  </si>
  <si>
    <t>דירוג פנימי</t>
  </si>
  <si>
    <t>פק מרווח בטחון עתידי</t>
  </si>
  <si>
    <t>75651002</t>
  </si>
  <si>
    <t>לא</t>
  </si>
  <si>
    <t>339903091</t>
  </si>
  <si>
    <t>AA</t>
  </si>
  <si>
    <t>339900056</t>
  </si>
  <si>
    <t>339903317</t>
  </si>
  <si>
    <t>339900102</t>
  </si>
  <si>
    <t>הלוואות לקרן יוזמה - מדד מחירים לצרכן0891</t>
  </si>
  <si>
    <t>333360213</t>
  </si>
  <si>
    <t>339900228</t>
  </si>
  <si>
    <t>339900306</t>
  </si>
  <si>
    <t>כן</t>
  </si>
  <si>
    <t>AA-</t>
  </si>
  <si>
    <t>A+</t>
  </si>
  <si>
    <t>A</t>
  </si>
  <si>
    <t>D</t>
  </si>
  <si>
    <t>A-</t>
  </si>
  <si>
    <t>נדלן פאואר סנטר נכסים</t>
  </si>
  <si>
    <t>31/12/2018</t>
  </si>
  <si>
    <t>השכרה</t>
  </si>
  <si>
    <t>א.ת. פולג, נתניה</t>
  </si>
  <si>
    <t>קרדן אן.וי אגח ב חש 2/18</t>
  </si>
  <si>
    <t>1143270</t>
  </si>
  <si>
    <t>עמית א'</t>
  </si>
  <si>
    <t>עמית ב'</t>
  </si>
  <si>
    <t>עמית ג'</t>
  </si>
  <si>
    <t>עמית ד'</t>
  </si>
  <si>
    <t>עמית ה'</t>
  </si>
  <si>
    <t>עמית ו'</t>
  </si>
  <si>
    <t>סה"כ יתרות התחייבות להשקעה</t>
  </si>
  <si>
    <t>גורם 111</t>
  </si>
  <si>
    <t>גורם 80</t>
  </si>
  <si>
    <t>גורם 98</t>
  </si>
  <si>
    <t>גורם 105</t>
  </si>
  <si>
    <t>גורם 47</t>
  </si>
  <si>
    <t>גורם 43</t>
  </si>
  <si>
    <t>גורם 113</t>
  </si>
  <si>
    <t>גורם 104</t>
  </si>
  <si>
    <t>Orbimed  II</t>
  </si>
  <si>
    <t>Vintage fund of funds ISRAEL V</t>
  </si>
  <si>
    <t>סה"כ בחו"ל</t>
  </si>
  <si>
    <t>ACE IV</t>
  </si>
  <si>
    <t xml:space="preserve">ADLS </t>
  </si>
  <si>
    <t>ADLS  co-inv</t>
  </si>
  <si>
    <t>apollo natural pesources partners II</t>
  </si>
  <si>
    <t>ARES private credit solutions</t>
  </si>
  <si>
    <t>Astorg VII</t>
  </si>
  <si>
    <t>Blackstone Real Estate Partners IX</t>
  </si>
  <si>
    <t>Bluebay SLFI</t>
  </si>
  <si>
    <t>Brookfield Capital Partners V</t>
  </si>
  <si>
    <t>brookfield III</t>
  </si>
  <si>
    <t>Court Square IV</t>
  </si>
  <si>
    <t>Crescent mezzanine VII</t>
  </si>
  <si>
    <t>EC1 ADLS  co-inv</t>
  </si>
  <si>
    <t>HARBOURVEST A AE II</t>
  </si>
  <si>
    <t>HARBOURVEST co-inv preston</t>
  </si>
  <si>
    <t>harbourvest DOVER</t>
  </si>
  <si>
    <t>harbourvest part' co inv fund IV (Tranche B)</t>
  </si>
  <si>
    <t>harbourvest ח-ן מנוהל</t>
  </si>
  <si>
    <t>ICG SDP III</t>
  </si>
  <si>
    <t>IFM GIF</t>
  </si>
  <si>
    <t>incline</t>
  </si>
  <si>
    <t>Kartesia Credit Opportunities IV SCS</t>
  </si>
  <si>
    <t>KELSO INVESTMENT ASSOCIATES X - HARB B</t>
  </si>
  <si>
    <t>Migdal-HarbourVes project Draco</t>
  </si>
  <si>
    <t>Migdal-HarbourVest 2016 Fund L.P. (Tranche B)</t>
  </si>
  <si>
    <t>Migdal-HarbourVest Project Saxa</t>
  </si>
  <si>
    <t>OWL ROCK</t>
  </si>
  <si>
    <t>Patria VI</t>
  </si>
  <si>
    <t>Permira</t>
  </si>
  <si>
    <t>PGCO IV Co-mingled Fund SCSP</t>
  </si>
  <si>
    <t>Sun Capital Partners  harbourvest B</t>
  </si>
  <si>
    <t>SVB</t>
  </si>
  <si>
    <t>SVB IX</t>
  </si>
  <si>
    <t xml:space="preserve">TDLIV </t>
  </si>
  <si>
    <t>THOMA BRAVO</t>
  </si>
  <si>
    <t>TPG ASIA VII L.P</t>
  </si>
  <si>
    <t>Vintage Fund of Funds (access) V</t>
  </si>
  <si>
    <t>Warburg Pincus China I</t>
  </si>
  <si>
    <t>waterton</t>
  </si>
  <si>
    <t xml:space="preserve">WSREDII </t>
  </si>
  <si>
    <t>פורוורד ריבית</t>
  </si>
  <si>
    <t>מובטחות משכנתא- גורם 01</t>
  </si>
  <si>
    <t>בבטחונות אחרים - גורם 80</t>
  </si>
  <si>
    <t>בבטחונות אחרים - גורם 114</t>
  </si>
  <si>
    <t>בבטחונות אחרים-גורם 28*</t>
  </si>
  <si>
    <t>בבטחונות אחרים - גורם 94</t>
  </si>
  <si>
    <t>בבטחונות אחרים - גורם 29</t>
  </si>
  <si>
    <t>בבטחונות אחרים-גורם 29</t>
  </si>
  <si>
    <t>בבטחונות אחרים - גורם 111</t>
  </si>
  <si>
    <t>בבטחונות אחרים-גורם 75</t>
  </si>
  <si>
    <t>בבטחונות אחרים - גורם 69</t>
  </si>
  <si>
    <t>בבטחונות אחרים-גורם 26</t>
  </si>
  <si>
    <t>בבטחונות אחרים גורם 26</t>
  </si>
  <si>
    <t>בבטחונות אחרים - גורם 37</t>
  </si>
  <si>
    <t>בבטחונות אחרים-גורם 35</t>
  </si>
  <si>
    <t>בבטחונות אחרים-גורם 41</t>
  </si>
  <si>
    <t>בבטחונות אחרים - גורם 41</t>
  </si>
  <si>
    <t>בבטחונות אחרים-גורם 63</t>
  </si>
  <si>
    <t>בבטחונות אחרים - גורם 89</t>
  </si>
  <si>
    <t>בבטחונות אחרים-גורם 105</t>
  </si>
  <si>
    <t>בבטחונות אחרים-גורם 62</t>
  </si>
  <si>
    <t>בבטחונות אחרים - גורם 40</t>
  </si>
  <si>
    <t>בבטחונות אחרים-גורם 64</t>
  </si>
  <si>
    <t>בבטחונות אחרים - גורם 81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</si>
  <si>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</si>
  <si>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</si>
  <si>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</si>
  <si>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</si>
  <si>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אחרים-גורם 38</t>
  </si>
  <si>
    <t>בבטחונות אחרים - גורם 76</t>
  </si>
  <si>
    <t>בבטחונות אחרים - גורם 30</t>
  </si>
  <si>
    <t>בבטחונות אחרים - גורם 47</t>
  </si>
  <si>
    <t>בבטחונות אחרים-גורם 78</t>
  </si>
  <si>
    <t>בבטחונות אחרים-גורם 77</t>
  </si>
  <si>
    <t>בבטחונות אחרים-גורם 103</t>
  </si>
  <si>
    <t>בבטחונות אחרים-גורם 43</t>
  </si>
  <si>
    <t>בבטחונות אחרים - גורם 43</t>
  </si>
  <si>
    <t>בבטחונות אחרים - גורם 130</t>
  </si>
  <si>
    <t>בבטחונות אחרים - גורם 104</t>
  </si>
  <si>
    <t>בבטחונות אחרים - גורם 90</t>
  </si>
  <si>
    <t>בבטחונות אחרים-גורם 70</t>
  </si>
  <si>
    <t>בבטחונות אחרים - גורם 14*</t>
  </si>
  <si>
    <t>בבטחונות אחרים - גורם 61</t>
  </si>
  <si>
    <t>בשיעבוד כלי רכב - גורם 68</t>
  </si>
  <si>
    <t>בשיעבוד כלי רכב-גורם 01</t>
  </si>
  <si>
    <t>בבטחונות אחרים - גורם 115*</t>
  </si>
  <si>
    <t>בבטחונות אחרים-גורם 84</t>
  </si>
  <si>
    <t>בבטחונות אחרים - גורם 86</t>
  </si>
  <si>
    <t>בבטחונות אחרים - גורם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</si>
</sst>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14" fontId="30" fillId="0" borderId="0" xfId="0" applyNumberFormat="1" applyFont="1" applyFill="1" applyBorder="1" applyAlignment="1">
      <alignment horizontal="right"/>
    </xf>
    <xf numFmtId="168" fontId="30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9" fillId="0" borderId="30" xfId="0" applyFont="1" applyFill="1" applyBorder="1" applyAlignment="1">
      <alignment horizontal="right" indent="1"/>
    </xf>
    <xf numFmtId="0" fontId="29" fillId="0" borderId="30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3"/>
    </xf>
    <xf numFmtId="0" fontId="30" fillId="0" borderId="30" xfId="0" applyFont="1" applyFill="1" applyBorder="1" applyAlignment="1">
      <alignment horizontal="right" indent="2"/>
    </xf>
    <xf numFmtId="0" fontId="8" fillId="0" borderId="0" xfId="0" applyFont="1" applyAlignment="1">
      <alignment horizontal="right"/>
    </xf>
    <xf numFmtId="164" fontId="7" fillId="0" borderId="31" xfId="13" applyFont="1" applyBorder="1" applyAlignment="1">
      <alignment horizontal="right"/>
    </xf>
    <xf numFmtId="2" fontId="7" fillId="0" borderId="31" xfId="7" applyNumberFormat="1" applyFont="1" applyBorder="1" applyAlignment="1">
      <alignment horizontal="right"/>
    </xf>
    <xf numFmtId="169" fontId="7" fillId="0" borderId="31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49" fontId="31" fillId="0" borderId="0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3" fillId="0" borderId="0" xfId="15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0" fontId="7" fillId="0" borderId="31" xfId="14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10" fontId="32" fillId="0" borderId="0" xfId="0" applyNumberFormat="1" applyFont="1" applyFill="1"/>
    <xf numFmtId="10" fontId="31" fillId="0" borderId="0" xfId="14" applyNumberFormat="1" applyFont="1" applyFill="1" applyBorder="1" applyAlignment="1">
      <alignment horizontal="right"/>
    </xf>
    <xf numFmtId="14" fontId="0" fillId="0" borderId="0" xfId="0" applyNumberFormat="1" applyFill="1" applyBorder="1" applyAlignment="1">
      <alignment readingOrder="1"/>
    </xf>
    <xf numFmtId="10" fontId="30" fillId="0" borderId="0" xfId="14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readingOrder="2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25" fillId="0" borderId="0" xfId="7" applyFont="1" applyAlignment="1">
      <alignment horizontal="right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164" fontId="1" fillId="0" borderId="0" xfId="25" applyFont="1" applyFill="1"/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  <xf numFmtId="0" fontId="7" fillId="0" borderId="0" xfId="0" applyFont="1" applyFill="1" applyAlignment="1">
      <alignment horizontal="right" readingOrder="2"/>
    </xf>
  </cellXfs>
  <cellStyles count="26">
    <cellStyle name="Comma" xfId="13" builtinId="3"/>
    <cellStyle name="Comma 2" xfId="1"/>
    <cellStyle name="Comma 2 2" xfId="19"/>
    <cellStyle name="Comma 3" xfId="15"/>
    <cellStyle name="Comma 4" xfId="17"/>
    <cellStyle name="Comma 4 2" xfId="25"/>
    <cellStyle name="Currency [0] _1" xfId="2"/>
    <cellStyle name="Hyperlink 2" xfId="3"/>
    <cellStyle name="Normal" xfId="0" builtinId="0"/>
    <cellStyle name="Normal 11" xfId="4"/>
    <cellStyle name="Normal 11 2" xfId="20"/>
    <cellStyle name="Normal 2" xfId="5"/>
    <cellStyle name="Normal 2 2" xfId="18"/>
    <cellStyle name="Normal 3" xfId="6"/>
    <cellStyle name="Normal 3 2" xfId="21"/>
    <cellStyle name="Normal 4" xfId="12"/>
    <cellStyle name="Normal 5" xfId="16"/>
    <cellStyle name="Normal 5 2" xfId="24"/>
    <cellStyle name="Normal_2007-16618" xfId="7"/>
    <cellStyle name="Percent" xfId="14" builtinId="5"/>
    <cellStyle name="Percent 2" xfId="8"/>
    <cellStyle name="Percent 2 2" xfId="22"/>
    <cellStyle name="Percent 3" xfId="23"/>
    <cellStyle name="Text" xfId="9"/>
    <cellStyle name="Total" xfId="10"/>
    <cellStyle name="היפר-קישור" xfId="11" builtinId="8"/>
  </cellStyles>
  <dxfs count="2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27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V66"/>
  <sheetViews>
    <sheetView rightToLeft="1" tabSelected="1" workbookViewId="0">
      <selection activeCell="K23" sqref="K2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8.140625" style="9" customWidth="1"/>
    <col min="29" max="29" width="6.28515625" style="9" customWidth="1"/>
    <col min="30" max="30" width="8" style="9" customWidth="1"/>
    <col min="31" max="31" width="8.7109375" style="9" customWidth="1"/>
    <col min="32" max="32" width="10" style="9" customWidth="1"/>
    <col min="33" max="33" width="9.5703125" style="9" customWidth="1"/>
    <col min="34" max="34" width="6.140625" style="9" customWidth="1"/>
    <col min="35" max="36" width="5.7109375" style="9" customWidth="1"/>
    <col min="37" max="37" width="6.85546875" style="9" customWidth="1"/>
    <col min="38" max="38" width="6.42578125" style="9" customWidth="1"/>
    <col min="39" max="39" width="6.7109375" style="9" customWidth="1"/>
    <col min="40" max="40" width="7.28515625" style="9" customWidth="1"/>
    <col min="41" max="52" width="5.7109375" style="9" customWidth="1"/>
    <col min="53" max="16384" width="9.140625" style="9"/>
  </cols>
  <sheetData>
    <row r="1" spans="1:22">
      <c r="B1" s="56" t="s">
        <v>190</v>
      </c>
      <c r="C1" s="77" t="s" vm="1">
        <v>266</v>
      </c>
    </row>
    <row r="2" spans="1:22">
      <c r="B2" s="56" t="s">
        <v>189</v>
      </c>
      <c r="C2" s="77" t="s">
        <v>267</v>
      </c>
    </row>
    <row r="3" spans="1:22">
      <c r="B3" s="56" t="s">
        <v>191</v>
      </c>
      <c r="C3" s="77" t="s">
        <v>268</v>
      </c>
    </row>
    <row r="4" spans="1:22">
      <c r="B4" s="56" t="s">
        <v>192</v>
      </c>
      <c r="C4" s="77">
        <v>414</v>
      </c>
    </row>
    <row r="6" spans="1:22" ht="26.25" customHeight="1">
      <c r="B6" s="186" t="s">
        <v>206</v>
      </c>
      <c r="C6" s="187"/>
      <c r="D6" s="188"/>
    </row>
    <row r="7" spans="1:22" s="10" customFormat="1">
      <c r="B7" s="22"/>
      <c r="C7" s="23" t="s">
        <v>121</v>
      </c>
      <c r="D7" s="24" t="s">
        <v>119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>
      <c r="B8" s="22"/>
      <c r="C8" s="25" t="s">
        <v>253</v>
      </c>
      <c r="D8" s="26" t="s">
        <v>20</v>
      </c>
    </row>
    <row r="9" spans="1:22" s="11" customFormat="1" ht="18" customHeight="1">
      <c r="B9" s="36"/>
      <c r="C9" s="19" t="s">
        <v>1</v>
      </c>
      <c r="D9" s="27" t="s">
        <v>2</v>
      </c>
    </row>
    <row r="10" spans="1:22" s="11" customFormat="1" ht="18" customHeight="1">
      <c r="B10" s="66" t="s">
        <v>205</v>
      </c>
      <c r="C10" s="113">
        <f>C11+C12+C23+C33+C35+C37</f>
        <v>1851346.5133483566</v>
      </c>
      <c r="D10" s="133">
        <f>C10/$C$42</f>
        <v>1</v>
      </c>
    </row>
    <row r="11" spans="1:22">
      <c r="A11" s="44" t="s">
        <v>152</v>
      </c>
      <c r="B11" s="28" t="s">
        <v>207</v>
      </c>
      <c r="C11" s="113">
        <f>מזומנים!J10</f>
        <v>101027.89662580701</v>
      </c>
      <c r="D11" s="133">
        <f t="shared" ref="D11:D13" si="0">C11/$C$42</f>
        <v>5.456995537971298E-2</v>
      </c>
    </row>
    <row r="12" spans="1:22">
      <c r="B12" s="28" t="s">
        <v>208</v>
      </c>
      <c r="C12" s="113">
        <f>SUM(C13:C22)</f>
        <v>860593.08211313642</v>
      </c>
      <c r="D12" s="133">
        <f t="shared" si="0"/>
        <v>0.46484711311912241</v>
      </c>
    </row>
    <row r="13" spans="1:22">
      <c r="A13" s="54" t="s">
        <v>152</v>
      </c>
      <c r="B13" s="29" t="s">
        <v>76</v>
      </c>
      <c r="C13" s="113">
        <f>'תעודות התחייבות ממשלתיות'!O11</f>
        <v>314110.75781553797</v>
      </c>
      <c r="D13" s="133">
        <f t="shared" si="0"/>
        <v>0.16966610818167979</v>
      </c>
    </row>
    <row r="14" spans="1:22">
      <c r="A14" s="54" t="s">
        <v>152</v>
      </c>
      <c r="B14" s="29" t="s">
        <v>77</v>
      </c>
      <c r="C14" s="113" t="s" vm="2">
        <v>2029</v>
      </c>
      <c r="D14" s="133" t="s" vm="3">
        <v>2029</v>
      </c>
    </row>
    <row r="15" spans="1:22">
      <c r="A15" s="54" t="s">
        <v>152</v>
      </c>
      <c r="B15" s="29" t="s">
        <v>78</v>
      </c>
      <c r="C15" s="113">
        <f>'אג"ח קונצרני'!R11</f>
        <v>328764.41577817197</v>
      </c>
      <c r="D15" s="133">
        <f t="shared" ref="D15:D19" si="1">C15/$C$42</f>
        <v>0.17758124338569481</v>
      </c>
    </row>
    <row r="16" spans="1:22">
      <c r="A16" s="54" t="s">
        <v>152</v>
      </c>
      <c r="B16" s="29" t="s">
        <v>79</v>
      </c>
      <c r="C16" s="113">
        <f>מניות!L11</f>
        <v>108350.52597072301</v>
      </c>
      <c r="D16" s="133">
        <f t="shared" si="1"/>
        <v>5.8525254559050423E-2</v>
      </c>
    </row>
    <row r="17" spans="1:4">
      <c r="A17" s="54" t="s">
        <v>152</v>
      </c>
      <c r="B17" s="29" t="s">
        <v>80</v>
      </c>
      <c r="C17" s="113">
        <f>'תעודות סל'!K11</f>
        <v>88519.142236531348</v>
      </c>
      <c r="D17" s="133">
        <f t="shared" si="1"/>
        <v>4.7813384257512706E-2</v>
      </c>
    </row>
    <row r="18" spans="1:4">
      <c r="A18" s="54" t="s">
        <v>152</v>
      </c>
      <c r="B18" s="29" t="s">
        <v>81</v>
      </c>
      <c r="C18" s="113">
        <f>'קרנות נאמנות'!L11</f>
        <v>18622.056480000199</v>
      </c>
      <c r="D18" s="133">
        <f t="shared" si="1"/>
        <v>1.0058655333150051E-2</v>
      </c>
    </row>
    <row r="19" spans="1:4">
      <c r="A19" s="54" t="s">
        <v>152</v>
      </c>
      <c r="B19" s="29" t="s">
        <v>82</v>
      </c>
      <c r="C19" s="113">
        <f>'כתבי אופציה'!I11</f>
        <v>2.7131321720000003</v>
      </c>
      <c r="D19" s="133">
        <f t="shared" si="1"/>
        <v>1.4654912802320365E-6</v>
      </c>
    </row>
    <row r="20" spans="1:4">
      <c r="A20" s="54" t="s">
        <v>152</v>
      </c>
      <c r="B20" s="29" t="s">
        <v>83</v>
      </c>
      <c r="C20" s="113" t="s" vm="4">
        <v>2029</v>
      </c>
      <c r="D20" s="133" t="s" vm="5">
        <v>2029</v>
      </c>
    </row>
    <row r="21" spans="1:4">
      <c r="A21" s="54" t="s">
        <v>152</v>
      </c>
      <c r="B21" s="29" t="s">
        <v>84</v>
      </c>
      <c r="C21" s="113">
        <f>'חוזים עתידיים'!I11</f>
        <v>2223.4707000000003</v>
      </c>
      <c r="D21" s="133">
        <f>C21/$C$42</f>
        <v>1.201001910754469E-3</v>
      </c>
    </row>
    <row r="22" spans="1:4">
      <c r="A22" s="54" t="s">
        <v>152</v>
      </c>
      <c r="B22" s="29" t="s">
        <v>85</v>
      </c>
      <c r="C22" s="113" t="s" vm="6">
        <v>2029</v>
      </c>
      <c r="D22" s="133" t="s" vm="7">
        <v>2029</v>
      </c>
    </row>
    <row r="23" spans="1:4">
      <c r="B23" s="28" t="s">
        <v>209</v>
      </c>
      <c r="C23" s="113">
        <f>SUM(C24:C32)</f>
        <v>786809.63948999974</v>
      </c>
      <c r="D23" s="133">
        <f t="shared" ref="D23:D24" si="2">C23/$C$42</f>
        <v>0.42499317864972291</v>
      </c>
    </row>
    <row r="24" spans="1:4">
      <c r="A24" s="54" t="s">
        <v>152</v>
      </c>
      <c r="B24" s="29" t="s">
        <v>86</v>
      </c>
      <c r="C24" s="113">
        <f>'לא סחיר- תעודות התחייבות ממשלתי'!M11</f>
        <v>709784.80028999969</v>
      </c>
      <c r="D24" s="133">
        <f t="shared" si="2"/>
        <v>0.38338841225691378</v>
      </c>
    </row>
    <row r="25" spans="1:4">
      <c r="A25" s="54" t="s">
        <v>152</v>
      </c>
      <c r="B25" s="29" t="s">
        <v>87</v>
      </c>
      <c r="C25" s="113" t="s" vm="8">
        <v>2029</v>
      </c>
      <c r="D25" s="133" t="s" vm="9">
        <v>2029</v>
      </c>
    </row>
    <row r="26" spans="1:4">
      <c r="A26" s="54" t="s">
        <v>152</v>
      </c>
      <c r="B26" s="29" t="s">
        <v>78</v>
      </c>
      <c r="C26" s="113">
        <f>'לא סחיר - אג"ח קונצרני'!P11</f>
        <v>32392.85449999999</v>
      </c>
      <c r="D26" s="133">
        <f t="shared" ref="D26:D29" si="3">C26/$C$42</f>
        <v>1.7496916037297673E-2</v>
      </c>
    </row>
    <row r="27" spans="1:4">
      <c r="A27" s="54" t="s">
        <v>152</v>
      </c>
      <c r="B27" s="29" t="s">
        <v>88</v>
      </c>
      <c r="C27" s="113">
        <f>'לא סחיר - מניות'!J11</f>
        <v>118.63206</v>
      </c>
      <c r="D27" s="133">
        <f t="shared" si="3"/>
        <v>6.4078798401408563E-5</v>
      </c>
    </row>
    <row r="28" spans="1:4">
      <c r="A28" s="54" t="s">
        <v>152</v>
      </c>
      <c r="B28" s="29" t="s">
        <v>89</v>
      </c>
      <c r="C28" s="113">
        <f>'לא סחיר - קרנות השקעה'!H11</f>
        <v>45565.34964</v>
      </c>
      <c r="D28" s="133">
        <f t="shared" si="3"/>
        <v>2.4612004998237867E-2</v>
      </c>
    </row>
    <row r="29" spans="1:4">
      <c r="A29" s="54" t="s">
        <v>152</v>
      </c>
      <c r="B29" s="29" t="s">
        <v>90</v>
      </c>
      <c r="C29" s="113">
        <f>'לא סחיר - כתבי אופציה'!I11</f>
        <v>9.4650000000000012E-2</v>
      </c>
      <c r="D29" s="133">
        <f t="shared" si="3"/>
        <v>5.1124951119396577E-8</v>
      </c>
    </row>
    <row r="30" spans="1:4">
      <c r="A30" s="54" t="s">
        <v>152</v>
      </c>
      <c r="B30" s="29" t="s">
        <v>232</v>
      </c>
      <c r="C30" s="113" t="s" vm="10">
        <v>2029</v>
      </c>
      <c r="D30" s="133" t="s" vm="11">
        <v>2029</v>
      </c>
    </row>
    <row r="31" spans="1:4">
      <c r="A31" s="54" t="s">
        <v>152</v>
      </c>
      <c r="B31" s="29" t="s">
        <v>115</v>
      </c>
      <c r="C31" s="113">
        <f>'לא סחיר - חוזים עתידיים'!I11</f>
        <v>-1052.0916499999998</v>
      </c>
      <c r="D31" s="133">
        <f>C31/$C$42</f>
        <v>-5.6828456607897814E-4</v>
      </c>
    </row>
    <row r="32" spans="1:4">
      <c r="A32" s="54" t="s">
        <v>152</v>
      </c>
      <c r="B32" s="29" t="s">
        <v>91</v>
      </c>
      <c r="C32" s="113" t="s" vm="12">
        <v>2029</v>
      </c>
      <c r="D32" s="133" t="s" vm="13">
        <v>2029</v>
      </c>
    </row>
    <row r="33" spans="1:4">
      <c r="A33" s="54" t="s">
        <v>152</v>
      </c>
      <c r="B33" s="28" t="s">
        <v>210</v>
      </c>
      <c r="C33" s="113">
        <f>הלוואות!O10</f>
        <v>100404.60539561347</v>
      </c>
      <c r="D33" s="133">
        <f>C33/$C$42</f>
        <v>5.4233286244194823E-2</v>
      </c>
    </row>
    <row r="34" spans="1:4">
      <c r="A34" s="54" t="s">
        <v>152</v>
      </c>
      <c r="B34" s="28" t="s">
        <v>211</v>
      </c>
      <c r="C34" s="113" t="s" vm="14">
        <v>2029</v>
      </c>
      <c r="D34" s="133" t="s" vm="15">
        <v>2029</v>
      </c>
    </row>
    <row r="35" spans="1:4">
      <c r="A35" s="54" t="s">
        <v>152</v>
      </c>
      <c r="B35" s="28" t="s">
        <v>212</v>
      </c>
      <c r="C35" s="113">
        <f>'זכויות מקרקעין'!G10</f>
        <v>2443.0374200000001</v>
      </c>
      <c r="D35" s="133">
        <f>C35/$C$42</f>
        <v>1.3196003030148623E-3</v>
      </c>
    </row>
    <row r="36" spans="1:4">
      <c r="A36" s="54" t="s">
        <v>152</v>
      </c>
      <c r="B36" s="55" t="s">
        <v>213</v>
      </c>
      <c r="C36" s="113" t="s" vm="16">
        <v>2029</v>
      </c>
      <c r="D36" s="133" t="s" vm="17">
        <v>2029</v>
      </c>
    </row>
    <row r="37" spans="1:4">
      <c r="A37" s="54" t="s">
        <v>152</v>
      </c>
      <c r="B37" s="28" t="s">
        <v>214</v>
      </c>
      <c r="C37" s="113">
        <f>'השקעות אחרות '!I10</f>
        <v>68.252303799999993</v>
      </c>
      <c r="D37" s="133">
        <f t="shared" ref="D37:D38" si="4">C37/$C$42</f>
        <v>3.6866304232025405E-5</v>
      </c>
    </row>
    <row r="38" spans="1:4">
      <c r="A38" s="54"/>
      <c r="B38" s="67" t="s">
        <v>216</v>
      </c>
      <c r="C38" s="113">
        <v>0</v>
      </c>
      <c r="D38" s="133">
        <f t="shared" si="4"/>
        <v>0</v>
      </c>
    </row>
    <row r="39" spans="1:4">
      <c r="A39" s="54" t="s">
        <v>152</v>
      </c>
      <c r="B39" s="68" t="s">
        <v>217</v>
      </c>
      <c r="C39" s="113" t="s" vm="18">
        <v>2029</v>
      </c>
      <c r="D39" s="133" t="s" vm="19">
        <v>2029</v>
      </c>
    </row>
    <row r="40" spans="1:4">
      <c r="A40" s="54" t="s">
        <v>152</v>
      </c>
      <c r="B40" s="68" t="s">
        <v>251</v>
      </c>
      <c r="C40" s="113" t="s" vm="20">
        <v>2029</v>
      </c>
      <c r="D40" s="133" t="s" vm="21">
        <v>2029</v>
      </c>
    </row>
    <row r="41" spans="1:4">
      <c r="A41" s="54" t="s">
        <v>152</v>
      </c>
      <c r="B41" s="68" t="s">
        <v>218</v>
      </c>
      <c r="C41" s="113" t="s" vm="22">
        <v>2029</v>
      </c>
      <c r="D41" s="133" t="s" vm="23">
        <v>2029</v>
      </c>
    </row>
    <row r="42" spans="1:4">
      <c r="B42" s="68" t="s">
        <v>92</v>
      </c>
      <c r="C42" s="113">
        <f>C38+C10</f>
        <v>1851346.5133483566</v>
      </c>
      <c r="D42" s="133">
        <f>C42/$C$42</f>
        <v>1</v>
      </c>
    </row>
    <row r="43" spans="1:4">
      <c r="A43" s="54" t="s">
        <v>152</v>
      </c>
      <c r="B43" s="68" t="s">
        <v>215</v>
      </c>
      <c r="C43" s="113">
        <f>'יתרת התחייבות להשקעה'!C10</f>
        <v>112807.172887995</v>
      </c>
      <c r="D43" s="133"/>
    </row>
    <row r="44" spans="1:4">
      <c r="B44" s="6" t="s">
        <v>120</v>
      </c>
    </row>
    <row r="45" spans="1:4">
      <c r="C45" s="74" t="s">
        <v>197</v>
      </c>
      <c r="D45" s="35" t="s">
        <v>114</v>
      </c>
    </row>
    <row r="46" spans="1:4">
      <c r="C46" s="75" t="s">
        <v>1</v>
      </c>
      <c r="D46" s="24" t="s">
        <v>2</v>
      </c>
    </row>
    <row r="47" spans="1:4">
      <c r="C47" s="114" t="s">
        <v>178</v>
      </c>
      <c r="D47" s="115" vm="24">
        <v>2.5729000000000002</v>
      </c>
    </row>
    <row r="48" spans="1:4">
      <c r="C48" s="114" t="s">
        <v>187</v>
      </c>
      <c r="D48" s="115">
        <v>0.92769022502618081</v>
      </c>
    </row>
    <row r="49" spans="2:4">
      <c r="C49" s="114" t="s">
        <v>183</v>
      </c>
      <c r="D49" s="115" vm="25">
        <v>2.7052</v>
      </c>
    </row>
    <row r="50" spans="2:4">
      <c r="B50" s="12"/>
      <c r="C50" s="114" t="s">
        <v>2030</v>
      </c>
      <c r="D50" s="115" vm="26">
        <v>3.6494</v>
      </c>
    </row>
    <row r="51" spans="2:4">
      <c r="C51" s="114" t="s">
        <v>176</v>
      </c>
      <c r="D51" s="115" vm="27">
        <v>4.0781999999999998</v>
      </c>
    </row>
    <row r="52" spans="2:4">
      <c r="C52" s="114" t="s">
        <v>177</v>
      </c>
      <c r="D52" s="115" vm="28">
        <v>4.7325999999999997</v>
      </c>
    </row>
    <row r="53" spans="2:4">
      <c r="C53" s="114" t="s">
        <v>179</v>
      </c>
      <c r="D53" s="115">
        <v>0.46267515923566882</v>
      </c>
    </row>
    <row r="54" spans="2:4">
      <c r="C54" s="114" t="s">
        <v>184</v>
      </c>
      <c r="D54" s="115" vm="29">
        <v>3.2778</v>
      </c>
    </row>
    <row r="55" spans="2:4">
      <c r="C55" s="114" t="s">
        <v>185</v>
      </c>
      <c r="D55" s="115">
        <v>0.18716729107296534</v>
      </c>
    </row>
    <row r="56" spans="2:4">
      <c r="C56" s="114" t="s">
        <v>182</v>
      </c>
      <c r="D56" s="115" vm="30">
        <v>0.54620000000000002</v>
      </c>
    </row>
    <row r="57" spans="2:4">
      <c r="C57" s="114" t="s">
        <v>2031</v>
      </c>
      <c r="D57" s="115">
        <v>2.4723023999999998</v>
      </c>
    </row>
    <row r="58" spans="2:4">
      <c r="C58" s="114" t="s">
        <v>181</v>
      </c>
      <c r="D58" s="115" vm="31">
        <v>0.39090000000000003</v>
      </c>
    </row>
    <row r="59" spans="2:4">
      <c r="C59" s="114" t="s">
        <v>174</v>
      </c>
      <c r="D59" s="115" vm="32">
        <v>3.6320000000000001</v>
      </c>
    </row>
    <row r="60" spans="2:4">
      <c r="C60" s="114" t="s">
        <v>188</v>
      </c>
      <c r="D60" s="115" vm="33">
        <v>0.24929999999999999</v>
      </c>
    </row>
    <row r="61" spans="2:4">
      <c r="C61" s="114" t="s">
        <v>2032</v>
      </c>
      <c r="D61" s="115" vm="34">
        <v>0.42030000000000001</v>
      </c>
    </row>
    <row r="62" spans="2:4">
      <c r="C62" s="114" t="s">
        <v>2033</v>
      </c>
      <c r="D62" s="115">
        <v>5.533464356993769E-2</v>
      </c>
    </row>
    <row r="63" spans="2:4">
      <c r="C63" s="114" t="s">
        <v>175</v>
      </c>
      <c r="D63" s="115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F19" sqref="F19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31.28515625" style="2" bestFit="1" customWidth="1"/>
    <col min="4" max="4" width="6.42578125" style="2" bestFit="1" customWidth="1"/>
    <col min="5" max="5" width="11.14062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190</v>
      </c>
      <c r="C1" s="77" t="s" vm="1">
        <v>266</v>
      </c>
    </row>
    <row r="2" spans="2:60">
      <c r="B2" s="56" t="s">
        <v>189</v>
      </c>
      <c r="C2" s="77" t="s">
        <v>267</v>
      </c>
    </row>
    <row r="3" spans="2:60">
      <c r="B3" s="56" t="s">
        <v>191</v>
      </c>
      <c r="C3" s="77" t="s">
        <v>268</v>
      </c>
    </row>
    <row r="4" spans="2:60">
      <c r="B4" s="56" t="s">
        <v>192</v>
      </c>
      <c r="C4" s="77">
        <v>414</v>
      </c>
    </row>
    <row r="6" spans="2:60" ht="26.25" customHeight="1">
      <c r="B6" s="200" t="s">
        <v>220</v>
      </c>
      <c r="C6" s="201"/>
      <c r="D6" s="201"/>
      <c r="E6" s="201"/>
      <c r="F6" s="201"/>
      <c r="G6" s="201"/>
      <c r="H6" s="201"/>
      <c r="I6" s="201"/>
      <c r="J6" s="201"/>
      <c r="K6" s="201"/>
      <c r="L6" s="202"/>
    </row>
    <row r="7" spans="2:60" ht="26.25" customHeight="1">
      <c r="B7" s="200" t="s">
        <v>103</v>
      </c>
      <c r="C7" s="201"/>
      <c r="D7" s="201"/>
      <c r="E7" s="201"/>
      <c r="F7" s="201"/>
      <c r="G7" s="201"/>
      <c r="H7" s="201"/>
      <c r="I7" s="201"/>
      <c r="J7" s="201"/>
      <c r="K7" s="201"/>
      <c r="L7" s="202"/>
      <c r="BH7" s="3"/>
    </row>
    <row r="8" spans="2:60" s="3" customFormat="1" ht="78.75">
      <c r="B8" s="22" t="s">
        <v>127</v>
      </c>
      <c r="C8" s="30" t="s">
        <v>48</v>
      </c>
      <c r="D8" s="30" t="s">
        <v>130</v>
      </c>
      <c r="E8" s="30" t="s">
        <v>69</v>
      </c>
      <c r="F8" s="30" t="s">
        <v>112</v>
      </c>
      <c r="G8" s="30" t="s">
        <v>250</v>
      </c>
      <c r="H8" s="30" t="s">
        <v>249</v>
      </c>
      <c r="I8" s="30" t="s">
        <v>66</v>
      </c>
      <c r="J8" s="30" t="s">
        <v>63</v>
      </c>
      <c r="K8" s="30" t="s">
        <v>193</v>
      </c>
      <c r="L8" s="30" t="s">
        <v>195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257</v>
      </c>
      <c r="H9" s="16"/>
      <c r="I9" s="16" t="s">
        <v>253</v>
      </c>
      <c r="J9" s="16" t="s">
        <v>20</v>
      </c>
      <c r="K9" s="32" t="s">
        <v>20</v>
      </c>
      <c r="L9" s="17" t="s">
        <v>20</v>
      </c>
      <c r="BC9" s="1"/>
      <c r="BD9" s="1"/>
      <c r="BE9" s="1"/>
      <c r="BG9" s="4"/>
    </row>
    <row r="10" spans="2:6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C10" s="1"/>
      <c r="BD10" s="3"/>
      <c r="BE10" s="1"/>
    </row>
    <row r="11" spans="2:60" s="134" customFormat="1" ht="18" customHeight="1">
      <c r="B11" s="123" t="s">
        <v>51</v>
      </c>
      <c r="C11" s="119"/>
      <c r="D11" s="119"/>
      <c r="E11" s="119"/>
      <c r="F11" s="119"/>
      <c r="G11" s="120"/>
      <c r="H11" s="122"/>
      <c r="I11" s="120">
        <v>2.7131321720000003</v>
      </c>
      <c r="J11" s="119"/>
      <c r="K11" s="121">
        <v>1</v>
      </c>
      <c r="L11" s="121">
        <f>I11/'סכום נכסי הקרן'!$C$42</f>
        <v>1.4654912802320365E-6</v>
      </c>
      <c r="BC11" s="136"/>
      <c r="BD11" s="140"/>
      <c r="BE11" s="136"/>
      <c r="BG11" s="136"/>
    </row>
    <row r="12" spans="2:60" s="134" customFormat="1" ht="18" customHeight="1">
      <c r="B12" s="124" t="s">
        <v>26</v>
      </c>
      <c r="C12" s="119"/>
      <c r="D12" s="119"/>
      <c r="E12" s="119"/>
      <c r="F12" s="119"/>
      <c r="G12" s="120"/>
      <c r="H12" s="122"/>
      <c r="I12" s="120">
        <v>2.7131321719999999</v>
      </c>
      <c r="J12" s="119"/>
      <c r="K12" s="121">
        <v>0.99999999999999989</v>
      </c>
      <c r="L12" s="121">
        <f>I12/'סכום נכסי הקרן'!$C$42</f>
        <v>1.4654912802320363E-6</v>
      </c>
      <c r="BC12" s="136"/>
      <c r="BD12" s="140"/>
      <c r="BE12" s="136"/>
      <c r="BG12" s="136"/>
    </row>
    <row r="13" spans="2:60" s="135" customFormat="1">
      <c r="B13" s="101" t="s">
        <v>1586</v>
      </c>
      <c r="C13" s="81"/>
      <c r="D13" s="81"/>
      <c r="E13" s="81"/>
      <c r="F13" s="81"/>
      <c r="G13" s="90"/>
      <c r="H13" s="92"/>
      <c r="I13" s="90">
        <v>2.7131321719999999</v>
      </c>
      <c r="J13" s="81"/>
      <c r="K13" s="91">
        <v>0.99999999999999989</v>
      </c>
      <c r="L13" s="91">
        <f>I13/'סכום נכסי הקרן'!$C$42</f>
        <v>1.4654912802320363E-6</v>
      </c>
      <c r="BD13" s="140"/>
    </row>
    <row r="14" spans="2:60" s="135" customFormat="1" ht="20.25">
      <c r="B14" s="86" t="s">
        <v>1587</v>
      </c>
      <c r="C14" s="83" t="s">
        <v>1588</v>
      </c>
      <c r="D14" s="96" t="s">
        <v>131</v>
      </c>
      <c r="E14" s="96" t="s">
        <v>1103</v>
      </c>
      <c r="F14" s="96" t="s">
        <v>175</v>
      </c>
      <c r="G14" s="93">
        <v>5184.1174270000001</v>
      </c>
      <c r="H14" s="95">
        <v>35</v>
      </c>
      <c r="I14" s="93">
        <v>1.8144410990000002</v>
      </c>
      <c r="J14" s="94">
        <v>8.0521824073119118E-4</v>
      </c>
      <c r="K14" s="94">
        <v>0.66876251652070273</v>
      </c>
      <c r="L14" s="94">
        <f>I14/'סכום נכסי הקרן'!$C$42</f>
        <v>9.8006563650712308E-7</v>
      </c>
      <c r="BD14" s="134"/>
    </row>
    <row r="15" spans="2:60" s="135" customFormat="1">
      <c r="B15" s="86" t="s">
        <v>1589</v>
      </c>
      <c r="C15" s="83" t="s">
        <v>1590</v>
      </c>
      <c r="D15" s="96" t="s">
        <v>131</v>
      </c>
      <c r="E15" s="96" t="s">
        <v>201</v>
      </c>
      <c r="F15" s="96" t="s">
        <v>175</v>
      </c>
      <c r="G15" s="93">
        <v>1382.6016509999999</v>
      </c>
      <c r="H15" s="95">
        <v>65</v>
      </c>
      <c r="I15" s="93">
        <v>0.89869107300000006</v>
      </c>
      <c r="J15" s="94">
        <v>1.1526857905342482E-3</v>
      </c>
      <c r="K15" s="94">
        <v>0.33123748347929727</v>
      </c>
      <c r="L15" s="94">
        <f>I15/'סכום נכסי הקרן'!$C$42</f>
        <v>4.8542564372491345E-7</v>
      </c>
    </row>
    <row r="16" spans="2:60" s="135" customFormat="1"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6" ht="20.25">
      <c r="B19" s="98" t="s">
        <v>265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BC19" s="4"/>
    </row>
    <row r="20" spans="2:56">
      <c r="B20" s="98" t="s">
        <v>123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BD20" s="3"/>
    </row>
    <row r="21" spans="2:56">
      <c r="B21" s="98" t="s">
        <v>248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6">
      <c r="B22" s="98" t="s">
        <v>256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6" t="s">
        <v>190</v>
      </c>
      <c r="C1" s="77" t="s" vm="1">
        <v>266</v>
      </c>
    </row>
    <row r="2" spans="2:61">
      <c r="B2" s="56" t="s">
        <v>189</v>
      </c>
      <c r="C2" s="77" t="s">
        <v>267</v>
      </c>
    </row>
    <row r="3" spans="2:61">
      <c r="B3" s="56" t="s">
        <v>191</v>
      </c>
      <c r="C3" s="77" t="s">
        <v>268</v>
      </c>
    </row>
    <row r="4" spans="2:61">
      <c r="B4" s="56" t="s">
        <v>192</v>
      </c>
      <c r="C4" s="77">
        <v>414</v>
      </c>
    </row>
    <row r="6" spans="2:61" ht="26.25" customHeight="1">
      <c r="B6" s="200" t="s">
        <v>220</v>
      </c>
      <c r="C6" s="201"/>
      <c r="D6" s="201"/>
      <c r="E6" s="201"/>
      <c r="F6" s="201"/>
      <c r="G6" s="201"/>
      <c r="H6" s="201"/>
      <c r="I6" s="201"/>
      <c r="J6" s="201"/>
      <c r="K6" s="201"/>
      <c r="L6" s="202"/>
    </row>
    <row r="7" spans="2:61" ht="26.25" customHeight="1">
      <c r="B7" s="200" t="s">
        <v>104</v>
      </c>
      <c r="C7" s="201"/>
      <c r="D7" s="201"/>
      <c r="E7" s="201"/>
      <c r="F7" s="201"/>
      <c r="G7" s="201"/>
      <c r="H7" s="201"/>
      <c r="I7" s="201"/>
      <c r="J7" s="201"/>
      <c r="K7" s="201"/>
      <c r="L7" s="202"/>
      <c r="BI7" s="3"/>
    </row>
    <row r="8" spans="2:61" s="3" customFormat="1" ht="78.75">
      <c r="B8" s="22" t="s">
        <v>127</v>
      </c>
      <c r="C8" s="30" t="s">
        <v>48</v>
      </c>
      <c r="D8" s="30" t="s">
        <v>130</v>
      </c>
      <c r="E8" s="30" t="s">
        <v>69</v>
      </c>
      <c r="F8" s="30" t="s">
        <v>112</v>
      </c>
      <c r="G8" s="30" t="s">
        <v>250</v>
      </c>
      <c r="H8" s="30" t="s">
        <v>249</v>
      </c>
      <c r="I8" s="30" t="s">
        <v>66</v>
      </c>
      <c r="J8" s="30" t="s">
        <v>63</v>
      </c>
      <c r="K8" s="30" t="s">
        <v>193</v>
      </c>
      <c r="L8" s="31" t="s">
        <v>195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257</v>
      </c>
      <c r="H9" s="16"/>
      <c r="I9" s="16" t="s">
        <v>253</v>
      </c>
      <c r="J9" s="16" t="s">
        <v>20</v>
      </c>
      <c r="K9" s="32" t="s">
        <v>20</v>
      </c>
      <c r="L9" s="17" t="s">
        <v>20</v>
      </c>
      <c r="BD9" s="1"/>
      <c r="BE9" s="1"/>
      <c r="BF9" s="1"/>
      <c r="BH9" s="4"/>
    </row>
    <row r="10" spans="2:6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D10" s="1"/>
      <c r="BE10" s="3"/>
      <c r="BF10" s="1"/>
    </row>
    <row r="11" spans="2:6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BD11" s="1"/>
      <c r="BE11" s="3"/>
      <c r="BF11" s="1"/>
      <c r="BH11" s="1"/>
    </row>
    <row r="12" spans="2:61">
      <c r="B12" s="98" t="s">
        <v>265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BE12" s="3"/>
    </row>
    <row r="13" spans="2:61" ht="20.25">
      <c r="B13" s="98" t="s">
        <v>123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BE13" s="4"/>
    </row>
    <row r="14" spans="2:61">
      <c r="B14" s="98" t="s">
        <v>248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61">
      <c r="B15" s="98" t="s">
        <v>256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6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F19" sqref="F19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31.2851562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6" t="s">
        <v>190</v>
      </c>
      <c r="C1" s="77" t="s" vm="1">
        <v>266</v>
      </c>
    </row>
    <row r="2" spans="1:60">
      <c r="B2" s="56" t="s">
        <v>189</v>
      </c>
      <c r="C2" s="77" t="s">
        <v>267</v>
      </c>
    </row>
    <row r="3" spans="1:60">
      <c r="B3" s="56" t="s">
        <v>191</v>
      </c>
      <c r="C3" s="77" t="s">
        <v>268</v>
      </c>
    </row>
    <row r="4" spans="1:60">
      <c r="B4" s="56" t="s">
        <v>192</v>
      </c>
      <c r="C4" s="77">
        <v>414</v>
      </c>
    </row>
    <row r="6" spans="1:60" ht="26.25" customHeight="1">
      <c r="B6" s="200" t="s">
        <v>220</v>
      </c>
      <c r="C6" s="201"/>
      <c r="D6" s="201"/>
      <c r="E6" s="201"/>
      <c r="F6" s="201"/>
      <c r="G6" s="201"/>
      <c r="H6" s="201"/>
      <c r="I6" s="201"/>
      <c r="J6" s="201"/>
      <c r="K6" s="202"/>
      <c r="BD6" s="1" t="s">
        <v>131</v>
      </c>
      <c r="BF6" s="1" t="s">
        <v>198</v>
      </c>
      <c r="BH6" s="3" t="s">
        <v>175</v>
      </c>
    </row>
    <row r="7" spans="1:60" ht="26.25" customHeight="1">
      <c r="B7" s="200" t="s">
        <v>105</v>
      </c>
      <c r="C7" s="201"/>
      <c r="D7" s="201"/>
      <c r="E7" s="201"/>
      <c r="F7" s="201"/>
      <c r="G7" s="201"/>
      <c r="H7" s="201"/>
      <c r="I7" s="201"/>
      <c r="J7" s="201"/>
      <c r="K7" s="202"/>
      <c r="BD7" s="3" t="s">
        <v>133</v>
      </c>
      <c r="BF7" s="1" t="s">
        <v>153</v>
      </c>
      <c r="BH7" s="3" t="s">
        <v>174</v>
      </c>
    </row>
    <row r="8" spans="1:60" s="3" customFormat="1" ht="78.75">
      <c r="A8" s="2"/>
      <c r="B8" s="22" t="s">
        <v>127</v>
      </c>
      <c r="C8" s="30" t="s">
        <v>48</v>
      </c>
      <c r="D8" s="30" t="s">
        <v>130</v>
      </c>
      <c r="E8" s="30" t="s">
        <v>69</v>
      </c>
      <c r="F8" s="30" t="s">
        <v>112</v>
      </c>
      <c r="G8" s="30" t="s">
        <v>250</v>
      </c>
      <c r="H8" s="30" t="s">
        <v>249</v>
      </c>
      <c r="I8" s="30" t="s">
        <v>66</v>
      </c>
      <c r="J8" s="30" t="s">
        <v>193</v>
      </c>
      <c r="K8" s="30" t="s">
        <v>195</v>
      </c>
      <c r="BC8" s="1" t="s">
        <v>146</v>
      </c>
      <c r="BD8" s="1" t="s">
        <v>147</v>
      </c>
      <c r="BE8" s="1" t="s">
        <v>154</v>
      </c>
      <c r="BG8" s="4" t="s">
        <v>176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257</v>
      </c>
      <c r="H9" s="16"/>
      <c r="I9" s="16" t="s">
        <v>253</v>
      </c>
      <c r="J9" s="32" t="s">
        <v>20</v>
      </c>
      <c r="K9" s="57" t="s">
        <v>20</v>
      </c>
      <c r="BC9" s="1" t="s">
        <v>143</v>
      </c>
      <c r="BE9" s="1" t="s">
        <v>155</v>
      </c>
      <c r="BG9" s="4" t="s">
        <v>177</v>
      </c>
    </row>
    <row r="10" spans="1:60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  <c r="L10" s="3"/>
      <c r="M10" s="3"/>
      <c r="N10" s="3"/>
      <c r="O10" s="3"/>
      <c r="BC10" s="1" t="s">
        <v>139</v>
      </c>
      <c r="BD10" s="3"/>
      <c r="BE10" s="1" t="s">
        <v>199</v>
      </c>
      <c r="BG10" s="1" t="s">
        <v>183</v>
      </c>
    </row>
    <row r="11" spans="1:60" s="4" customFormat="1" ht="18" customHeight="1">
      <c r="A11" s="112"/>
      <c r="B11" s="123" t="s">
        <v>52</v>
      </c>
      <c r="C11" s="119"/>
      <c r="D11" s="119"/>
      <c r="E11" s="119"/>
      <c r="F11" s="119"/>
      <c r="G11" s="120"/>
      <c r="H11" s="122"/>
      <c r="I11" s="120">
        <v>2223.4707000000003</v>
      </c>
      <c r="J11" s="121">
        <v>1</v>
      </c>
      <c r="K11" s="121">
        <f>I11/'סכום נכסי הקרן'!$C$42</f>
        <v>1.201001910754469E-3</v>
      </c>
      <c r="L11" s="140"/>
      <c r="M11" s="140"/>
      <c r="N11" s="3"/>
      <c r="O11" s="3"/>
      <c r="BC11" s="99" t="s">
        <v>138</v>
      </c>
      <c r="BD11" s="3"/>
      <c r="BE11" s="99" t="s">
        <v>156</v>
      </c>
      <c r="BG11" s="99" t="s">
        <v>178</v>
      </c>
    </row>
    <row r="12" spans="1:60" s="99" customFormat="1" ht="20.25">
      <c r="A12" s="112"/>
      <c r="B12" s="124" t="s">
        <v>246</v>
      </c>
      <c r="C12" s="119"/>
      <c r="D12" s="119"/>
      <c r="E12" s="119"/>
      <c r="F12" s="119"/>
      <c r="G12" s="120"/>
      <c r="H12" s="122"/>
      <c r="I12" s="120">
        <v>2223.4707000000003</v>
      </c>
      <c r="J12" s="121">
        <v>1</v>
      </c>
      <c r="K12" s="121">
        <f>I12/'סכום נכסי הקרן'!$C$42</f>
        <v>1.201001910754469E-3</v>
      </c>
      <c r="L12" s="140"/>
      <c r="M12" s="140"/>
      <c r="N12" s="3"/>
      <c r="O12" s="3"/>
      <c r="BC12" s="99" t="s">
        <v>136</v>
      </c>
      <c r="BD12" s="4"/>
      <c r="BE12" s="99" t="s">
        <v>157</v>
      </c>
      <c r="BG12" s="99" t="s">
        <v>179</v>
      </c>
    </row>
    <row r="13" spans="1:60">
      <c r="B13" s="82" t="s">
        <v>1591</v>
      </c>
      <c r="C13" s="83" t="s">
        <v>1592</v>
      </c>
      <c r="D13" s="96" t="s">
        <v>28</v>
      </c>
      <c r="E13" s="96" t="s">
        <v>1593</v>
      </c>
      <c r="F13" s="96" t="s">
        <v>177</v>
      </c>
      <c r="G13" s="93">
        <v>7</v>
      </c>
      <c r="H13" s="95">
        <v>721150</v>
      </c>
      <c r="I13" s="93">
        <v>54.164610000000003</v>
      </c>
      <c r="J13" s="94">
        <v>2.4360388468352652E-2</v>
      </c>
      <c r="K13" s="94">
        <f>I13/'סכום נכסי הקרן'!$C$42</f>
        <v>2.9256873097212667E-5</v>
      </c>
      <c r="L13" s="140"/>
      <c r="M13" s="140"/>
      <c r="P13" s="1"/>
      <c r="BC13" s="1" t="s">
        <v>140</v>
      </c>
      <c r="BE13" s="1" t="s">
        <v>158</v>
      </c>
      <c r="BG13" s="1" t="s">
        <v>180</v>
      </c>
    </row>
    <row r="14" spans="1:60">
      <c r="B14" s="82" t="s">
        <v>1594</v>
      </c>
      <c r="C14" s="83" t="s">
        <v>1595</v>
      </c>
      <c r="D14" s="96" t="s">
        <v>28</v>
      </c>
      <c r="E14" s="96" t="s">
        <v>1593</v>
      </c>
      <c r="F14" s="96" t="s">
        <v>174</v>
      </c>
      <c r="G14" s="93">
        <v>143</v>
      </c>
      <c r="H14" s="95">
        <v>283775</v>
      </c>
      <c r="I14" s="93">
        <v>2178.68941</v>
      </c>
      <c r="J14" s="94">
        <v>0.97985973460320375</v>
      </c>
      <c r="K14" s="94">
        <f>I14/'סכום נכסי הקרן'!$C$42</f>
        <v>1.1768134135298146E-3</v>
      </c>
      <c r="L14" s="140"/>
      <c r="M14" s="140"/>
      <c r="P14" s="1"/>
      <c r="BC14" s="1" t="s">
        <v>137</v>
      </c>
      <c r="BE14" s="1" t="s">
        <v>159</v>
      </c>
      <c r="BG14" s="1" t="s">
        <v>182</v>
      </c>
    </row>
    <row r="15" spans="1:60">
      <c r="B15" s="82" t="s">
        <v>1596</v>
      </c>
      <c r="C15" s="83" t="s">
        <v>1597</v>
      </c>
      <c r="D15" s="96" t="s">
        <v>28</v>
      </c>
      <c r="E15" s="96" t="s">
        <v>1593</v>
      </c>
      <c r="F15" s="96" t="s">
        <v>176</v>
      </c>
      <c r="G15" s="93">
        <v>11</v>
      </c>
      <c r="H15" s="95">
        <v>12250</v>
      </c>
      <c r="I15" s="93">
        <v>-9.3833199999999994</v>
      </c>
      <c r="J15" s="94">
        <v>-4.2201230715565525E-3</v>
      </c>
      <c r="K15" s="94">
        <f>I15/'סכום נכסי הקרן'!$C$42</f>
        <v>-5.068375872558438E-6</v>
      </c>
      <c r="L15" s="140"/>
      <c r="M15" s="140"/>
      <c r="P15" s="1"/>
      <c r="BC15" s="1" t="s">
        <v>148</v>
      </c>
      <c r="BE15" s="1" t="s">
        <v>200</v>
      </c>
      <c r="BG15" s="1" t="s">
        <v>184</v>
      </c>
    </row>
    <row r="16" spans="1:60" ht="20.25">
      <c r="B16" s="104"/>
      <c r="C16" s="83"/>
      <c r="D16" s="83"/>
      <c r="E16" s="83"/>
      <c r="F16" s="83"/>
      <c r="G16" s="93"/>
      <c r="H16" s="95"/>
      <c r="I16" s="83"/>
      <c r="J16" s="94"/>
      <c r="K16" s="83"/>
      <c r="L16" s="140"/>
      <c r="M16" s="140"/>
      <c r="P16" s="1"/>
      <c r="BC16" s="4" t="s">
        <v>134</v>
      </c>
      <c r="BD16" s="1" t="s">
        <v>149</v>
      </c>
      <c r="BE16" s="1" t="s">
        <v>160</v>
      </c>
      <c r="BG16" s="1" t="s">
        <v>185</v>
      </c>
    </row>
    <row r="17" spans="2:6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40"/>
      <c r="M17" s="140"/>
      <c r="P17" s="1"/>
      <c r="BC17" s="1" t="s">
        <v>144</v>
      </c>
      <c r="BE17" s="1" t="s">
        <v>161</v>
      </c>
      <c r="BG17" s="1" t="s">
        <v>186</v>
      </c>
    </row>
    <row r="18" spans="2:6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BD18" s="1" t="s">
        <v>132</v>
      </c>
      <c r="BF18" s="1" t="s">
        <v>162</v>
      </c>
      <c r="BH18" s="1" t="s">
        <v>28</v>
      </c>
    </row>
    <row r="19" spans="2:60">
      <c r="B19" s="98" t="s">
        <v>265</v>
      </c>
      <c r="C19" s="100"/>
      <c r="D19" s="100"/>
      <c r="E19" s="100"/>
      <c r="F19" s="100"/>
      <c r="G19" s="100"/>
      <c r="H19" s="100"/>
      <c r="I19" s="100"/>
      <c r="J19" s="100"/>
      <c r="K19" s="100"/>
      <c r="BD19" s="1" t="s">
        <v>145</v>
      </c>
      <c r="BF19" s="1" t="s">
        <v>163</v>
      </c>
    </row>
    <row r="20" spans="2:60">
      <c r="B20" s="98" t="s">
        <v>123</v>
      </c>
      <c r="C20" s="100"/>
      <c r="D20" s="100"/>
      <c r="E20" s="100"/>
      <c r="F20" s="100"/>
      <c r="G20" s="100"/>
      <c r="H20" s="100"/>
      <c r="I20" s="100"/>
      <c r="J20" s="100"/>
      <c r="K20" s="100"/>
      <c r="BD20" s="1" t="s">
        <v>150</v>
      </c>
      <c r="BF20" s="1" t="s">
        <v>164</v>
      </c>
    </row>
    <row r="21" spans="2:60">
      <c r="B21" s="98" t="s">
        <v>248</v>
      </c>
      <c r="C21" s="100"/>
      <c r="D21" s="100"/>
      <c r="E21" s="100"/>
      <c r="F21" s="100"/>
      <c r="G21" s="100"/>
      <c r="H21" s="100"/>
      <c r="I21" s="100"/>
      <c r="J21" s="100"/>
      <c r="K21" s="100"/>
      <c r="BD21" s="1" t="s">
        <v>135</v>
      </c>
      <c r="BE21" s="1" t="s">
        <v>151</v>
      </c>
      <c r="BF21" s="1" t="s">
        <v>165</v>
      </c>
    </row>
    <row r="22" spans="2:60">
      <c r="B22" s="98" t="s">
        <v>256</v>
      </c>
      <c r="C22" s="100"/>
      <c r="D22" s="100"/>
      <c r="E22" s="100"/>
      <c r="F22" s="100"/>
      <c r="G22" s="100"/>
      <c r="H22" s="100"/>
      <c r="I22" s="100"/>
      <c r="J22" s="100"/>
      <c r="K22" s="100"/>
      <c r="BD22" s="1" t="s">
        <v>141</v>
      </c>
      <c r="BF22" s="1" t="s">
        <v>166</v>
      </c>
    </row>
    <row r="23" spans="2:6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28</v>
      </c>
      <c r="BE23" s="1" t="s">
        <v>142</v>
      </c>
      <c r="BF23" s="1" t="s">
        <v>201</v>
      </c>
    </row>
    <row r="24" spans="2:6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204</v>
      </c>
    </row>
    <row r="25" spans="2:6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167</v>
      </c>
    </row>
    <row r="26" spans="2:6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168</v>
      </c>
    </row>
    <row r="27" spans="2:6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203</v>
      </c>
    </row>
    <row r="28" spans="2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169</v>
      </c>
    </row>
    <row r="29" spans="2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170</v>
      </c>
    </row>
    <row r="30" spans="2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202</v>
      </c>
    </row>
    <row r="31" spans="2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28</v>
      </c>
    </row>
    <row r="32" spans="2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6" t="s">
        <v>190</v>
      </c>
      <c r="C1" s="77" t="s" vm="1">
        <v>266</v>
      </c>
    </row>
    <row r="2" spans="2:81">
      <c r="B2" s="56" t="s">
        <v>189</v>
      </c>
      <c r="C2" s="77" t="s">
        <v>267</v>
      </c>
    </row>
    <row r="3" spans="2:81">
      <c r="B3" s="56" t="s">
        <v>191</v>
      </c>
      <c r="C3" s="77" t="s">
        <v>268</v>
      </c>
      <c r="E3" s="2"/>
    </row>
    <row r="4" spans="2:81">
      <c r="B4" s="56" t="s">
        <v>192</v>
      </c>
      <c r="C4" s="77">
        <v>414</v>
      </c>
    </row>
    <row r="6" spans="2:81" ht="26.25" customHeight="1">
      <c r="B6" s="200" t="s">
        <v>220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2:81" ht="26.25" customHeight="1">
      <c r="B7" s="200" t="s">
        <v>106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</row>
    <row r="8" spans="2:81" s="3" customFormat="1" ht="47.25">
      <c r="B8" s="22" t="s">
        <v>127</v>
      </c>
      <c r="C8" s="30" t="s">
        <v>48</v>
      </c>
      <c r="D8" s="13" t="s">
        <v>53</v>
      </c>
      <c r="E8" s="30" t="s">
        <v>15</v>
      </c>
      <c r="F8" s="30" t="s">
        <v>70</v>
      </c>
      <c r="G8" s="30" t="s">
        <v>113</v>
      </c>
      <c r="H8" s="30" t="s">
        <v>18</v>
      </c>
      <c r="I8" s="30" t="s">
        <v>112</v>
      </c>
      <c r="J8" s="30" t="s">
        <v>17</v>
      </c>
      <c r="K8" s="30" t="s">
        <v>19</v>
      </c>
      <c r="L8" s="30" t="s">
        <v>250</v>
      </c>
      <c r="M8" s="30" t="s">
        <v>249</v>
      </c>
      <c r="N8" s="30" t="s">
        <v>66</v>
      </c>
      <c r="O8" s="30" t="s">
        <v>63</v>
      </c>
      <c r="P8" s="30" t="s">
        <v>193</v>
      </c>
      <c r="Q8" s="31" t="s">
        <v>195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257</v>
      </c>
      <c r="M9" s="32"/>
      <c r="N9" s="32" t="s">
        <v>253</v>
      </c>
      <c r="O9" s="32" t="s">
        <v>20</v>
      </c>
      <c r="P9" s="32" t="s">
        <v>20</v>
      </c>
      <c r="Q9" s="33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8" t="s">
        <v>265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81">
      <c r="B13" s="98" t="s">
        <v>123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81">
      <c r="B14" s="98" t="s">
        <v>248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81">
      <c r="B15" s="98" t="s">
        <v>256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8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40"/>
  <sheetViews>
    <sheetView rightToLeft="1" zoomScale="90" zoomScaleNormal="90" workbookViewId="0">
      <selection activeCell="B6" sqref="B6:P6"/>
    </sheetView>
  </sheetViews>
  <sheetFormatPr defaultColWidth="9.140625" defaultRowHeight="18"/>
  <cols>
    <col min="1" max="1" width="3" style="1" customWidth="1"/>
    <col min="2" max="2" width="34.85546875" style="2" bestFit="1" customWidth="1"/>
    <col min="3" max="3" width="31.28515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6" t="s">
        <v>190</v>
      </c>
      <c r="C1" s="77" t="s" vm="1">
        <v>266</v>
      </c>
    </row>
    <row r="2" spans="2:72">
      <c r="B2" s="56" t="s">
        <v>189</v>
      </c>
      <c r="C2" s="77" t="s">
        <v>267</v>
      </c>
    </row>
    <row r="3" spans="2:72">
      <c r="B3" s="56" t="s">
        <v>191</v>
      </c>
      <c r="C3" s="77" t="s">
        <v>268</v>
      </c>
    </row>
    <row r="4" spans="2:72">
      <c r="B4" s="56" t="s">
        <v>192</v>
      </c>
      <c r="C4" s="77">
        <v>414</v>
      </c>
    </row>
    <row r="6" spans="2:72" ht="26.25" customHeight="1">
      <c r="B6" s="200" t="s">
        <v>221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2"/>
    </row>
    <row r="7" spans="2:72" ht="26.25" customHeight="1">
      <c r="B7" s="200" t="s">
        <v>97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/>
    </row>
    <row r="8" spans="2:72" s="3" customFormat="1" ht="78.75">
      <c r="B8" s="22" t="s">
        <v>127</v>
      </c>
      <c r="C8" s="30" t="s">
        <v>48</v>
      </c>
      <c r="D8" s="30" t="s">
        <v>15</v>
      </c>
      <c r="E8" s="30" t="s">
        <v>70</v>
      </c>
      <c r="F8" s="30" t="s">
        <v>113</v>
      </c>
      <c r="G8" s="30" t="s">
        <v>18</v>
      </c>
      <c r="H8" s="30" t="s">
        <v>112</v>
      </c>
      <c r="I8" s="30" t="s">
        <v>17</v>
      </c>
      <c r="J8" s="30" t="s">
        <v>19</v>
      </c>
      <c r="K8" s="30" t="s">
        <v>250</v>
      </c>
      <c r="L8" s="30" t="s">
        <v>249</v>
      </c>
      <c r="M8" s="30" t="s">
        <v>121</v>
      </c>
      <c r="N8" s="30" t="s">
        <v>63</v>
      </c>
      <c r="O8" s="30" t="s">
        <v>193</v>
      </c>
      <c r="P8" s="31" t="s">
        <v>195</v>
      </c>
    </row>
    <row r="9" spans="2:72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257</v>
      </c>
      <c r="L9" s="32"/>
      <c r="M9" s="32" t="s">
        <v>253</v>
      </c>
      <c r="N9" s="32" t="s">
        <v>20</v>
      </c>
      <c r="O9" s="32" t="s">
        <v>20</v>
      </c>
      <c r="P9" s="33" t="s">
        <v>20</v>
      </c>
    </row>
    <row r="10" spans="2:7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134" customFormat="1" ht="18" customHeight="1">
      <c r="B11" s="78" t="s">
        <v>27</v>
      </c>
      <c r="C11" s="79"/>
      <c r="D11" s="79"/>
      <c r="E11" s="79"/>
      <c r="F11" s="79"/>
      <c r="G11" s="87">
        <v>8.1313331841616154</v>
      </c>
      <c r="H11" s="79"/>
      <c r="I11" s="79"/>
      <c r="J11" s="102">
        <v>9.1140286365063567E-4</v>
      </c>
      <c r="K11" s="87"/>
      <c r="L11" s="79"/>
      <c r="M11" s="87">
        <v>709784.80028999969</v>
      </c>
      <c r="N11" s="79"/>
      <c r="O11" s="88">
        <v>1</v>
      </c>
      <c r="P11" s="88">
        <f>M11/'סכום נכסי הקרן'!$C$42</f>
        <v>0.38338841225691378</v>
      </c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BT11" s="135"/>
    </row>
    <row r="12" spans="2:72" s="135" customFormat="1" ht="21.75" customHeight="1">
      <c r="B12" s="80" t="s">
        <v>244</v>
      </c>
      <c r="C12" s="81"/>
      <c r="D12" s="81"/>
      <c r="E12" s="81"/>
      <c r="F12" s="81"/>
      <c r="G12" s="90">
        <v>8.1313331841616119</v>
      </c>
      <c r="H12" s="81"/>
      <c r="I12" s="81"/>
      <c r="J12" s="103">
        <v>9.1140286365063491E-4</v>
      </c>
      <c r="K12" s="90"/>
      <c r="L12" s="81"/>
      <c r="M12" s="90">
        <v>709784.80029000016</v>
      </c>
      <c r="N12" s="81"/>
      <c r="O12" s="91">
        <v>1.0000000000000007</v>
      </c>
      <c r="P12" s="91">
        <f>M12/'סכום נכסי הקרן'!$C$42</f>
        <v>0.38338841225691406</v>
      </c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</row>
    <row r="13" spans="2:72" s="135" customFormat="1">
      <c r="B13" s="101" t="s">
        <v>74</v>
      </c>
      <c r="C13" s="81"/>
      <c r="D13" s="81"/>
      <c r="E13" s="81"/>
      <c r="F13" s="81"/>
      <c r="G13" s="90">
        <v>9.025485905272129</v>
      </c>
      <c r="H13" s="81"/>
      <c r="I13" s="81"/>
      <c r="J13" s="103">
        <v>2.547020929775524E-3</v>
      </c>
      <c r="K13" s="90"/>
      <c r="L13" s="81"/>
      <c r="M13" s="90">
        <v>623078.63717</v>
      </c>
      <c r="N13" s="81"/>
      <c r="O13" s="91">
        <v>0.87784161750917489</v>
      </c>
      <c r="P13" s="91">
        <f>M13/'סכום נכסי הקרן'!$C$42</f>
        <v>0.33655430394988356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</row>
    <row r="14" spans="2:72" s="135" customFormat="1">
      <c r="B14" s="86" t="s">
        <v>1598</v>
      </c>
      <c r="C14" s="83" t="s">
        <v>1599</v>
      </c>
      <c r="D14" s="83" t="s">
        <v>271</v>
      </c>
      <c r="E14" s="83"/>
      <c r="F14" s="105">
        <v>39845</v>
      </c>
      <c r="G14" s="93">
        <v>4.41</v>
      </c>
      <c r="H14" s="96" t="s">
        <v>175</v>
      </c>
      <c r="I14" s="97">
        <v>4.8000000000000001E-2</v>
      </c>
      <c r="J14" s="97">
        <v>-5.8999999999999999E-3</v>
      </c>
      <c r="K14" s="93">
        <v>2149000</v>
      </c>
      <c r="L14" s="106">
        <v>143.23099999999999</v>
      </c>
      <c r="M14" s="93">
        <v>3078.0341000000003</v>
      </c>
      <c r="N14" s="83"/>
      <c r="O14" s="94">
        <v>4.3365737033850193E-3</v>
      </c>
      <c r="P14" s="94">
        <f>M14/'סכום נכסי הקרן'!$C$42</f>
        <v>1.6625921067758673E-3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</row>
    <row r="15" spans="2:72" s="135" customFormat="1">
      <c r="B15" s="86" t="s">
        <v>1600</v>
      </c>
      <c r="C15" s="83">
        <v>8790</v>
      </c>
      <c r="D15" s="83" t="s">
        <v>271</v>
      </c>
      <c r="E15" s="83"/>
      <c r="F15" s="105">
        <v>41030</v>
      </c>
      <c r="G15" s="93">
        <v>6.9300000000000006</v>
      </c>
      <c r="H15" s="96" t="s">
        <v>175</v>
      </c>
      <c r="I15" s="97">
        <v>4.8000000000000001E-2</v>
      </c>
      <c r="J15" s="97">
        <v>-1.1000000000000001E-3</v>
      </c>
      <c r="K15" s="93">
        <v>127000</v>
      </c>
      <c r="L15" s="106">
        <v>145.93729999999999</v>
      </c>
      <c r="M15" s="93">
        <v>185.34037000000001</v>
      </c>
      <c r="N15" s="83"/>
      <c r="O15" s="94">
        <v>2.6112192022747561E-4</v>
      </c>
      <c r="P15" s="94">
        <f>M15/'סכום נכסי הקרן'!$C$42</f>
        <v>1.0011111840148838E-4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</row>
    <row r="16" spans="2:72" s="135" customFormat="1">
      <c r="B16" s="86" t="s">
        <v>1601</v>
      </c>
      <c r="C16" s="83" t="s">
        <v>1602</v>
      </c>
      <c r="D16" s="83" t="s">
        <v>271</v>
      </c>
      <c r="E16" s="83"/>
      <c r="F16" s="105">
        <v>41184</v>
      </c>
      <c r="G16" s="93">
        <v>7.2300000000000013</v>
      </c>
      <c r="H16" s="96" t="s">
        <v>175</v>
      </c>
      <c r="I16" s="97">
        <v>4.8000000000000001E-2</v>
      </c>
      <c r="J16" s="97">
        <v>-5.0000000000000012E-4</v>
      </c>
      <c r="K16" s="93">
        <v>46226000</v>
      </c>
      <c r="L16" s="106">
        <v>145.36179999999999</v>
      </c>
      <c r="M16" s="93">
        <v>67194.944729999988</v>
      </c>
      <c r="N16" s="83"/>
      <c r="O16" s="94">
        <v>9.4669461367087426E-2</v>
      </c>
      <c r="P16" s="94">
        <f>M16/'סכום נכסי הקרן'!$C$42</f>
        <v>3.6295174482744885E-2</v>
      </c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</row>
    <row r="17" spans="2:39" s="135" customFormat="1">
      <c r="B17" s="86" t="s">
        <v>1603</v>
      </c>
      <c r="C17" s="83" t="s">
        <v>1604</v>
      </c>
      <c r="D17" s="83" t="s">
        <v>271</v>
      </c>
      <c r="E17" s="83"/>
      <c r="F17" s="105">
        <v>41214</v>
      </c>
      <c r="G17" s="93">
        <v>7.3099999999999987</v>
      </c>
      <c r="H17" s="96" t="s">
        <v>175</v>
      </c>
      <c r="I17" s="97">
        <v>4.8000000000000001E-2</v>
      </c>
      <c r="J17" s="97">
        <v>-3.9999999999999996E-4</v>
      </c>
      <c r="K17" s="93">
        <v>9256000</v>
      </c>
      <c r="L17" s="106">
        <v>145.24789999999999</v>
      </c>
      <c r="M17" s="93">
        <v>13444.149130000002</v>
      </c>
      <c r="N17" s="83"/>
      <c r="O17" s="94">
        <v>1.8941162341750726E-2</v>
      </c>
      <c r="P17" s="94">
        <f>M17/'סכום נכסי הקרן'!$C$42</f>
        <v>7.2618221565042577E-3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</row>
    <row r="18" spans="2:39" s="135" customFormat="1">
      <c r="B18" s="86" t="s">
        <v>1605</v>
      </c>
      <c r="C18" s="83" t="s">
        <v>1606</v>
      </c>
      <c r="D18" s="83" t="s">
        <v>271</v>
      </c>
      <c r="E18" s="83"/>
      <c r="F18" s="105">
        <v>41245</v>
      </c>
      <c r="G18" s="93">
        <v>7.3899999999999988</v>
      </c>
      <c r="H18" s="96" t="s">
        <v>175</v>
      </c>
      <c r="I18" s="97">
        <v>4.8000000000000001E-2</v>
      </c>
      <c r="J18" s="97">
        <v>-2.9999999999999997E-4</v>
      </c>
      <c r="K18" s="93">
        <v>7479000</v>
      </c>
      <c r="L18" s="106">
        <v>145.4085</v>
      </c>
      <c r="M18" s="93">
        <v>10875.102989999999</v>
      </c>
      <c r="N18" s="83"/>
      <c r="O18" s="94">
        <v>1.5321690441323503E-2</v>
      </c>
      <c r="P18" s="94">
        <f>M18/'סכום נכסי הקרן'!$C$42</f>
        <v>5.8741585713909502E-3</v>
      </c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</row>
    <row r="19" spans="2:39" s="135" customFormat="1">
      <c r="B19" s="86" t="s">
        <v>1607</v>
      </c>
      <c r="C19" s="83" t="s">
        <v>1608</v>
      </c>
      <c r="D19" s="83" t="s">
        <v>271</v>
      </c>
      <c r="E19" s="83"/>
      <c r="F19" s="105">
        <v>41275</v>
      </c>
      <c r="G19" s="93">
        <v>7.48</v>
      </c>
      <c r="H19" s="96" t="s">
        <v>175</v>
      </c>
      <c r="I19" s="97">
        <v>4.8000000000000001E-2</v>
      </c>
      <c r="J19" s="97">
        <v>-2.0000000000000001E-4</v>
      </c>
      <c r="K19" s="93">
        <v>2668000</v>
      </c>
      <c r="L19" s="106">
        <v>145.97239999999999</v>
      </c>
      <c r="M19" s="93">
        <v>3894.54403</v>
      </c>
      <c r="N19" s="83"/>
      <c r="O19" s="94">
        <v>5.4869363621322829E-3</v>
      </c>
      <c r="P19" s="94">
        <f>M19/'סכום נכסי הקרן'!$C$42</f>
        <v>2.1036278200326228E-3</v>
      </c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</row>
    <row r="20" spans="2:39" s="135" customFormat="1">
      <c r="B20" s="86" t="s">
        <v>1609</v>
      </c>
      <c r="C20" s="83" t="s">
        <v>1610</v>
      </c>
      <c r="D20" s="83" t="s">
        <v>271</v>
      </c>
      <c r="E20" s="83"/>
      <c r="F20" s="105">
        <v>41306</v>
      </c>
      <c r="G20" s="93">
        <v>7.56</v>
      </c>
      <c r="H20" s="96" t="s">
        <v>175</v>
      </c>
      <c r="I20" s="97">
        <v>4.8000000000000001E-2</v>
      </c>
      <c r="J20" s="97">
        <v>-1E-4</v>
      </c>
      <c r="K20" s="93">
        <v>6540000</v>
      </c>
      <c r="L20" s="106">
        <v>145.57490000000001</v>
      </c>
      <c r="M20" s="93">
        <v>9520.5968300000004</v>
      </c>
      <c r="N20" s="83"/>
      <c r="O20" s="94">
        <v>1.341335687395691E-2</v>
      </c>
      <c r="P20" s="94">
        <f>M20/'סכום נכסי הקרן'!$C$42</f>
        <v>5.1425255949417003E-3</v>
      </c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</row>
    <row r="21" spans="2:39" s="135" customFormat="1">
      <c r="B21" s="86" t="s">
        <v>1611</v>
      </c>
      <c r="C21" s="83" t="s">
        <v>1612</v>
      </c>
      <c r="D21" s="83" t="s">
        <v>271</v>
      </c>
      <c r="E21" s="83"/>
      <c r="F21" s="105">
        <v>41334</v>
      </c>
      <c r="G21" s="93">
        <v>7.6400000000000006</v>
      </c>
      <c r="H21" s="96" t="s">
        <v>175</v>
      </c>
      <c r="I21" s="97">
        <v>4.8000000000000001E-2</v>
      </c>
      <c r="J21" s="83"/>
      <c r="K21" s="93">
        <v>7467000</v>
      </c>
      <c r="L21" s="106">
        <v>145.7098</v>
      </c>
      <c r="M21" s="93">
        <v>10880.14875</v>
      </c>
      <c r="N21" s="83"/>
      <c r="O21" s="94">
        <v>1.5328799300231075E-2</v>
      </c>
      <c r="P21" s="94">
        <f>M21/'סכום נכסי הקרן'!$C$42</f>
        <v>5.876884025520483E-3</v>
      </c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</row>
    <row r="22" spans="2:39" s="135" customFormat="1">
      <c r="B22" s="86" t="s">
        <v>1613</v>
      </c>
      <c r="C22" s="83" t="s">
        <v>1614</v>
      </c>
      <c r="D22" s="83" t="s">
        <v>271</v>
      </c>
      <c r="E22" s="83"/>
      <c r="F22" s="105">
        <v>41366</v>
      </c>
      <c r="G22" s="93">
        <v>7.5999999999999988</v>
      </c>
      <c r="H22" s="96" t="s">
        <v>175</v>
      </c>
      <c r="I22" s="97">
        <v>4.8000000000000001E-2</v>
      </c>
      <c r="J22" s="97">
        <v>2.0000000000000001E-4</v>
      </c>
      <c r="K22" s="93">
        <v>5534000</v>
      </c>
      <c r="L22" s="106">
        <v>148.018</v>
      </c>
      <c r="M22" s="93">
        <v>8191.3132900000001</v>
      </c>
      <c r="N22" s="83"/>
      <c r="O22" s="94">
        <v>1.1540558894263784E-2</v>
      </c>
      <c r="P22" s="94">
        <f>M22/'סכום נכסי הקרן'!$C$42</f>
        <v>4.424516551029197E-3</v>
      </c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</row>
    <row r="23" spans="2:39" s="135" customFormat="1">
      <c r="B23" s="86" t="s">
        <v>1615</v>
      </c>
      <c r="C23" s="83">
        <v>2704</v>
      </c>
      <c r="D23" s="83" t="s">
        <v>271</v>
      </c>
      <c r="E23" s="83"/>
      <c r="F23" s="105">
        <v>41395</v>
      </c>
      <c r="G23" s="93">
        <v>7.6799999999999988</v>
      </c>
      <c r="H23" s="96" t="s">
        <v>175</v>
      </c>
      <c r="I23" s="97">
        <v>4.8000000000000001E-2</v>
      </c>
      <c r="J23" s="97">
        <v>2.9999999999999997E-4</v>
      </c>
      <c r="K23" s="93">
        <v>12467000</v>
      </c>
      <c r="L23" s="106">
        <v>147.59979999999999</v>
      </c>
      <c r="M23" s="93">
        <v>18401.26439</v>
      </c>
      <c r="N23" s="83"/>
      <c r="O23" s="94">
        <v>2.5925131649031818E-2</v>
      </c>
      <c r="P23" s="94">
        <f>M23/'סכום נכסי הקרן'!$C$42</f>
        <v>9.9393950604737737E-3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</row>
    <row r="24" spans="2:39" s="135" customFormat="1">
      <c r="B24" s="86" t="s">
        <v>1616</v>
      </c>
      <c r="C24" s="83" t="s">
        <v>1617</v>
      </c>
      <c r="D24" s="83" t="s">
        <v>271</v>
      </c>
      <c r="E24" s="83"/>
      <c r="F24" s="105">
        <v>41427</v>
      </c>
      <c r="G24" s="93">
        <v>7.7599999999999989</v>
      </c>
      <c r="H24" s="96" t="s">
        <v>175</v>
      </c>
      <c r="I24" s="97">
        <v>4.8000000000000001E-2</v>
      </c>
      <c r="J24" s="97">
        <v>4.0000000000000002E-4</v>
      </c>
      <c r="K24" s="93">
        <v>5845000</v>
      </c>
      <c r="L24" s="106">
        <v>146.88030000000001</v>
      </c>
      <c r="M24" s="93">
        <v>8585.1520400000009</v>
      </c>
      <c r="N24" s="83"/>
      <c r="O24" s="94">
        <v>1.2095429539336894E-2</v>
      </c>
      <c r="P24" s="94">
        <f>M24/'סכום נכסי הקרן'!$C$42</f>
        <v>4.6372475266517462E-3</v>
      </c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</row>
    <row r="25" spans="2:39" s="135" customFormat="1">
      <c r="B25" s="86" t="s">
        <v>1618</v>
      </c>
      <c r="C25" s="83">
        <v>8805</v>
      </c>
      <c r="D25" s="83" t="s">
        <v>271</v>
      </c>
      <c r="E25" s="83"/>
      <c r="F25" s="105">
        <v>41487</v>
      </c>
      <c r="G25" s="93">
        <v>7.9300000000000006</v>
      </c>
      <c r="H25" s="96" t="s">
        <v>175</v>
      </c>
      <c r="I25" s="97">
        <v>4.8000000000000001E-2</v>
      </c>
      <c r="J25" s="97">
        <v>6.0000000000000006E-4</v>
      </c>
      <c r="K25" s="93">
        <v>5553000</v>
      </c>
      <c r="L25" s="106">
        <v>145.3064</v>
      </c>
      <c r="M25" s="93">
        <v>8068.8654100000003</v>
      </c>
      <c r="N25" s="83"/>
      <c r="O25" s="94">
        <v>1.1368044802739183E-2</v>
      </c>
      <c r="P25" s="94">
        <f>M25/'סכום נכסי הקרן'!$C$42</f>
        <v>4.3583766473876363E-3</v>
      </c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</row>
    <row r="26" spans="2:39" s="135" customFormat="1">
      <c r="B26" s="86" t="s">
        <v>1619</v>
      </c>
      <c r="C26" s="83" t="s">
        <v>1620</v>
      </c>
      <c r="D26" s="83" t="s">
        <v>271</v>
      </c>
      <c r="E26" s="83"/>
      <c r="F26" s="105">
        <v>41548</v>
      </c>
      <c r="G26" s="93">
        <v>7.96</v>
      </c>
      <c r="H26" s="96" t="s">
        <v>175</v>
      </c>
      <c r="I26" s="97">
        <v>4.8000000000000001E-2</v>
      </c>
      <c r="J26" s="97">
        <v>8.0000000000000004E-4</v>
      </c>
      <c r="K26" s="93">
        <v>11661000</v>
      </c>
      <c r="L26" s="106">
        <v>144.61850000000001</v>
      </c>
      <c r="M26" s="93">
        <v>17143.822969999997</v>
      </c>
      <c r="N26" s="83"/>
      <c r="O26" s="94">
        <v>2.4153550432462735E-2</v>
      </c>
      <c r="P26" s="94">
        <f>M26/'סכום נכסי הקרן'!$C$42</f>
        <v>9.2601913506691804E-3</v>
      </c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</row>
    <row r="27" spans="2:39" s="135" customFormat="1">
      <c r="B27" s="86" t="s">
        <v>1621</v>
      </c>
      <c r="C27" s="83" t="s">
        <v>1622</v>
      </c>
      <c r="D27" s="83" t="s">
        <v>271</v>
      </c>
      <c r="E27" s="83"/>
      <c r="F27" s="105">
        <v>41579</v>
      </c>
      <c r="G27" s="93">
        <v>8.0499999999999989</v>
      </c>
      <c r="H27" s="96" t="s">
        <v>175</v>
      </c>
      <c r="I27" s="97">
        <v>4.8000000000000001E-2</v>
      </c>
      <c r="J27" s="97">
        <v>8.9999999999999998E-4</v>
      </c>
      <c r="K27" s="93">
        <v>7967000</v>
      </c>
      <c r="L27" s="106">
        <v>146.874</v>
      </c>
      <c r="M27" s="93">
        <v>11701.44888</v>
      </c>
      <c r="N27" s="83"/>
      <c r="O27" s="94">
        <v>1.6485910765092589E-2</v>
      </c>
      <c r="P27" s="94">
        <f>M27/'סכום נכסי הקרן'!$C$42</f>
        <v>6.3205071528380109E-3</v>
      </c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</row>
    <row r="28" spans="2:39" s="135" customFormat="1">
      <c r="B28" s="86" t="s">
        <v>1623</v>
      </c>
      <c r="C28" s="83" t="s">
        <v>1624</v>
      </c>
      <c r="D28" s="83" t="s">
        <v>271</v>
      </c>
      <c r="E28" s="83"/>
      <c r="F28" s="105">
        <v>41609</v>
      </c>
      <c r="G28" s="93">
        <v>8.1300000000000008</v>
      </c>
      <c r="H28" s="96" t="s">
        <v>175</v>
      </c>
      <c r="I28" s="97">
        <v>4.8000000000000001E-2</v>
      </c>
      <c r="J28" s="97">
        <v>1.1000000000000001E-3</v>
      </c>
      <c r="K28" s="93">
        <v>8915000</v>
      </c>
      <c r="L28" s="106">
        <v>146.73099999999999</v>
      </c>
      <c r="M28" s="93">
        <v>13081.066949999999</v>
      </c>
      <c r="N28" s="83"/>
      <c r="O28" s="94">
        <v>1.8429623943278881E-2</v>
      </c>
      <c r="P28" s="94">
        <f>M28/'סכום נכסי הקרן'!$C$42</f>
        <v>7.0657042621056938E-3</v>
      </c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2:39" s="135" customFormat="1">
      <c r="B29" s="86" t="s">
        <v>1625</v>
      </c>
      <c r="C29" s="83" t="s">
        <v>1626</v>
      </c>
      <c r="D29" s="83" t="s">
        <v>271</v>
      </c>
      <c r="E29" s="83"/>
      <c r="F29" s="105">
        <v>41672</v>
      </c>
      <c r="G29" s="93">
        <v>8.2999999999999989</v>
      </c>
      <c r="H29" s="96" t="s">
        <v>175</v>
      </c>
      <c r="I29" s="97">
        <v>4.8000000000000001E-2</v>
      </c>
      <c r="J29" s="97">
        <v>1.2999999999999999E-3</v>
      </c>
      <c r="K29" s="93">
        <v>4268000</v>
      </c>
      <c r="L29" s="106">
        <v>146.4228</v>
      </c>
      <c r="M29" s="93">
        <v>6249.3253399999994</v>
      </c>
      <c r="N29" s="83"/>
      <c r="O29" s="94">
        <v>8.8045353147132577E-3</v>
      </c>
      <c r="P29" s="94">
        <f>M29/'סכום נכסי הקרן'!$C$42</f>
        <v>3.3755568149678428E-3</v>
      </c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</row>
    <row r="30" spans="2:39" s="135" customFormat="1">
      <c r="B30" s="86" t="s">
        <v>1627</v>
      </c>
      <c r="C30" s="83" t="s">
        <v>1628</v>
      </c>
      <c r="D30" s="83" t="s">
        <v>271</v>
      </c>
      <c r="E30" s="83"/>
      <c r="F30" s="105">
        <v>41700</v>
      </c>
      <c r="G30" s="93">
        <v>8.3800000000000008</v>
      </c>
      <c r="H30" s="96" t="s">
        <v>175</v>
      </c>
      <c r="I30" s="97">
        <v>4.8000000000000001E-2</v>
      </c>
      <c r="J30" s="97">
        <v>1.3999999999999998E-3</v>
      </c>
      <c r="K30" s="93">
        <v>10985000</v>
      </c>
      <c r="L30" s="106">
        <v>146.8356</v>
      </c>
      <c r="M30" s="93">
        <v>16129.89136</v>
      </c>
      <c r="N30" s="83"/>
      <c r="O30" s="94">
        <v>2.2725044764849493E-2</v>
      </c>
      <c r="P30" s="94">
        <f>M30/'סכום נכסי הקרן'!$C$42</f>
        <v>8.7125188308629382E-3</v>
      </c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</row>
    <row r="31" spans="2:39" s="135" customFormat="1">
      <c r="B31" s="86" t="s">
        <v>1629</v>
      </c>
      <c r="C31" s="83" t="s">
        <v>1630</v>
      </c>
      <c r="D31" s="83" t="s">
        <v>271</v>
      </c>
      <c r="E31" s="83"/>
      <c r="F31" s="105">
        <v>41730</v>
      </c>
      <c r="G31" s="93">
        <v>8.32</v>
      </c>
      <c r="H31" s="96" t="s">
        <v>175</v>
      </c>
      <c r="I31" s="97">
        <v>4.8000000000000001E-2</v>
      </c>
      <c r="J31" s="97">
        <v>1.5E-3</v>
      </c>
      <c r="K31" s="93">
        <v>7723000</v>
      </c>
      <c r="L31" s="106">
        <v>146.96729999999999</v>
      </c>
      <c r="M31" s="93">
        <v>11536.71242</v>
      </c>
      <c r="N31" s="83"/>
      <c r="O31" s="94">
        <v>1.6253817234866678E-2</v>
      </c>
      <c r="P31" s="94">
        <f>M31/'סכום נכסי הקרן'!$C$42</f>
        <v>6.2315251827895967E-3</v>
      </c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</row>
    <row r="32" spans="2:39" s="135" customFormat="1">
      <c r="B32" s="86" t="s">
        <v>1631</v>
      </c>
      <c r="C32" s="83" t="s">
        <v>1632</v>
      </c>
      <c r="D32" s="83" t="s">
        <v>271</v>
      </c>
      <c r="E32" s="83"/>
      <c r="F32" s="105">
        <v>41760</v>
      </c>
      <c r="G32" s="93">
        <v>8.41</v>
      </c>
      <c r="H32" s="96" t="s">
        <v>175</v>
      </c>
      <c r="I32" s="97">
        <v>4.8000000000000001E-2</v>
      </c>
      <c r="J32" s="97">
        <v>1.6000000000000001E-3</v>
      </c>
      <c r="K32" s="93">
        <v>4952000</v>
      </c>
      <c r="L32" s="106">
        <v>148.7861</v>
      </c>
      <c r="M32" s="93">
        <v>7367.8867900000005</v>
      </c>
      <c r="N32" s="83"/>
      <c r="O32" s="94">
        <v>1.0380451634058201E-2</v>
      </c>
      <c r="P32" s="94">
        <f>M32/'סכום נכסי הקרן'!$C$42</f>
        <v>3.9797448704912593E-3</v>
      </c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</row>
    <row r="33" spans="2:39" s="135" customFormat="1">
      <c r="B33" s="86" t="s">
        <v>1633</v>
      </c>
      <c r="C33" s="83" t="s">
        <v>1634</v>
      </c>
      <c r="D33" s="83" t="s">
        <v>271</v>
      </c>
      <c r="E33" s="83"/>
      <c r="F33" s="105">
        <v>41791</v>
      </c>
      <c r="G33" s="93">
        <v>8.49</v>
      </c>
      <c r="H33" s="96" t="s">
        <v>175</v>
      </c>
      <c r="I33" s="97">
        <v>4.8000000000000001E-2</v>
      </c>
      <c r="J33" s="97">
        <v>1.6999999999999999E-3</v>
      </c>
      <c r="K33" s="93">
        <v>6765000</v>
      </c>
      <c r="L33" s="106">
        <v>148.47739999999999</v>
      </c>
      <c r="M33" s="93">
        <v>10044.49718</v>
      </c>
      <c r="N33" s="83"/>
      <c r="O33" s="94">
        <v>1.4151468411124159E-2</v>
      </c>
      <c r="P33" s="94">
        <f>M33/'סכום נכסי הקרן'!$C$42</f>
        <v>5.4255090052447615E-3</v>
      </c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</row>
    <row r="34" spans="2:39" s="135" customFormat="1">
      <c r="B34" s="86" t="s">
        <v>1635</v>
      </c>
      <c r="C34" s="83" t="s">
        <v>1636</v>
      </c>
      <c r="D34" s="83" t="s">
        <v>271</v>
      </c>
      <c r="E34" s="83"/>
      <c r="F34" s="105">
        <v>41821</v>
      </c>
      <c r="G34" s="93">
        <v>8.5599999999999987</v>
      </c>
      <c r="H34" s="96" t="s">
        <v>175</v>
      </c>
      <c r="I34" s="97">
        <v>4.8000000000000001E-2</v>
      </c>
      <c r="J34" s="97">
        <v>1.8E-3</v>
      </c>
      <c r="K34" s="93">
        <v>4917000</v>
      </c>
      <c r="L34" s="106">
        <v>148.17080000000001</v>
      </c>
      <c r="M34" s="93">
        <v>7285.5567000000001</v>
      </c>
      <c r="N34" s="83"/>
      <c r="O34" s="94">
        <v>1.0264458603541962E-2</v>
      </c>
      <c r="P34" s="94">
        <f>M34/'סכום נכסי הקרן'!$C$42</f>
        <v>3.9352744866887708E-3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</row>
    <row r="35" spans="2:39" s="135" customFormat="1">
      <c r="B35" s="86" t="s">
        <v>1637</v>
      </c>
      <c r="C35" s="83" t="s">
        <v>1638</v>
      </c>
      <c r="D35" s="83" t="s">
        <v>271</v>
      </c>
      <c r="E35" s="83"/>
      <c r="F35" s="105">
        <v>41852</v>
      </c>
      <c r="G35" s="93">
        <v>8.6500000000000021</v>
      </c>
      <c r="H35" s="96" t="s">
        <v>175</v>
      </c>
      <c r="I35" s="97">
        <v>4.8000000000000001E-2</v>
      </c>
      <c r="J35" s="97">
        <v>2.0000000000000005E-3</v>
      </c>
      <c r="K35" s="93">
        <v>4515000</v>
      </c>
      <c r="L35" s="106">
        <v>147.87649999999999</v>
      </c>
      <c r="M35" s="93">
        <v>6676.6250599999994</v>
      </c>
      <c r="N35" s="83"/>
      <c r="O35" s="94">
        <v>9.4065483753274278E-3</v>
      </c>
      <c r="P35" s="94">
        <f>M35/'סכום נכסי הקרן'!$C$42</f>
        <v>3.6063616464346348E-3</v>
      </c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</row>
    <row r="36" spans="2:39" s="135" customFormat="1">
      <c r="B36" s="86" t="s">
        <v>1639</v>
      </c>
      <c r="C36" s="83" t="s">
        <v>1640</v>
      </c>
      <c r="D36" s="83" t="s">
        <v>271</v>
      </c>
      <c r="E36" s="83"/>
      <c r="F36" s="105">
        <v>41883</v>
      </c>
      <c r="G36" s="93">
        <v>8.7299999999999969</v>
      </c>
      <c r="H36" s="96" t="s">
        <v>175</v>
      </c>
      <c r="I36" s="97">
        <v>4.8000000000000001E-2</v>
      </c>
      <c r="J36" s="97">
        <v>2.0999999999999999E-3</v>
      </c>
      <c r="K36" s="93">
        <v>6968000</v>
      </c>
      <c r="L36" s="106">
        <v>147.7072</v>
      </c>
      <c r="M36" s="93">
        <v>10292.234839999999</v>
      </c>
      <c r="N36" s="83"/>
      <c r="O36" s="94">
        <v>1.450050048380137E-2</v>
      </c>
      <c r="P36" s="94">
        <f>M36/'סכום נכסי הקרן'!$C$42</f>
        <v>5.5593238574152175E-3</v>
      </c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</row>
    <row r="37" spans="2:39" s="135" customFormat="1">
      <c r="B37" s="86" t="s">
        <v>1641</v>
      </c>
      <c r="C37" s="83" t="s">
        <v>1642</v>
      </c>
      <c r="D37" s="83" t="s">
        <v>271</v>
      </c>
      <c r="E37" s="83"/>
      <c r="F37" s="105">
        <v>41913</v>
      </c>
      <c r="G37" s="93">
        <v>8.68</v>
      </c>
      <c r="H37" s="96" t="s">
        <v>175</v>
      </c>
      <c r="I37" s="97">
        <v>4.8000000000000001E-2</v>
      </c>
      <c r="J37" s="97">
        <v>2.2000000000000001E-3</v>
      </c>
      <c r="K37" s="93">
        <v>6820000</v>
      </c>
      <c r="L37" s="106">
        <v>147.54490000000001</v>
      </c>
      <c r="M37" s="93">
        <v>10226.240549999999</v>
      </c>
      <c r="N37" s="83"/>
      <c r="O37" s="94">
        <v>1.4407522598147806E-2</v>
      </c>
      <c r="P37" s="94">
        <f>M37/'סכום נכסי הקרן'!$C$42</f>
        <v>5.5236772134594934E-3</v>
      </c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</row>
    <row r="38" spans="2:39" s="135" customFormat="1">
      <c r="B38" s="86" t="s">
        <v>1643</v>
      </c>
      <c r="C38" s="83" t="s">
        <v>1644</v>
      </c>
      <c r="D38" s="83" t="s">
        <v>271</v>
      </c>
      <c r="E38" s="83"/>
      <c r="F38" s="105">
        <v>41945</v>
      </c>
      <c r="G38" s="93">
        <v>8.7600000000000016</v>
      </c>
      <c r="H38" s="96" t="s">
        <v>175</v>
      </c>
      <c r="I38" s="97">
        <v>4.8000000000000001E-2</v>
      </c>
      <c r="J38" s="97">
        <v>2.3E-3</v>
      </c>
      <c r="K38" s="93">
        <v>5496000</v>
      </c>
      <c r="L38" s="106">
        <v>149.91319999999999</v>
      </c>
      <c r="M38" s="93">
        <v>8239.2314999999999</v>
      </c>
      <c r="N38" s="83"/>
      <c r="O38" s="94">
        <v>1.1608069793314343E-2</v>
      </c>
      <c r="P38" s="94">
        <f>M38/'סכום נכסי הקרן'!$C$42</f>
        <v>4.4503994474262279E-3</v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</row>
    <row r="39" spans="2:39" s="135" customFormat="1">
      <c r="B39" s="86" t="s">
        <v>1645</v>
      </c>
      <c r="C39" s="83" t="s">
        <v>1646</v>
      </c>
      <c r="D39" s="83" t="s">
        <v>271</v>
      </c>
      <c r="E39" s="83"/>
      <c r="F39" s="105">
        <v>41974</v>
      </c>
      <c r="G39" s="93">
        <v>8.84</v>
      </c>
      <c r="H39" s="96" t="s">
        <v>175</v>
      </c>
      <c r="I39" s="97">
        <v>4.8000000000000001E-2</v>
      </c>
      <c r="J39" s="97">
        <v>2.4000000000000002E-3</v>
      </c>
      <c r="K39" s="93">
        <v>8613000</v>
      </c>
      <c r="L39" s="106">
        <v>149.6182</v>
      </c>
      <c r="M39" s="93">
        <v>12886.613150000001</v>
      </c>
      <c r="N39" s="83"/>
      <c r="O39" s="94">
        <v>1.8155662314457657E-2</v>
      </c>
      <c r="P39" s="94">
        <f>M39/'סכום נכסי הקרן'!$C$42</f>
        <v>6.9606705482126059E-3</v>
      </c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</row>
    <row r="40" spans="2:39" s="135" customFormat="1">
      <c r="B40" s="86" t="s">
        <v>1647</v>
      </c>
      <c r="C40" s="83" t="s">
        <v>1648</v>
      </c>
      <c r="D40" s="83" t="s">
        <v>271</v>
      </c>
      <c r="E40" s="83"/>
      <c r="F40" s="105">
        <v>42036</v>
      </c>
      <c r="G40" s="93">
        <v>9.01</v>
      </c>
      <c r="H40" s="96" t="s">
        <v>175</v>
      </c>
      <c r="I40" s="97">
        <v>4.8000000000000001E-2</v>
      </c>
      <c r="J40" s="97">
        <v>2.5999999999999994E-3</v>
      </c>
      <c r="K40" s="93">
        <v>3632000</v>
      </c>
      <c r="L40" s="106">
        <v>149.28049999999999</v>
      </c>
      <c r="M40" s="93">
        <v>5421.8690299999998</v>
      </c>
      <c r="N40" s="83"/>
      <c r="O40" s="94">
        <v>7.6387505449324426E-3</v>
      </c>
      <c r="P40" s="94">
        <f>M40/'סכום נכסי הקרן'!$C$42</f>
        <v>2.9286084430482839E-3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2:39" s="135" customFormat="1">
      <c r="B41" s="86" t="s">
        <v>1649</v>
      </c>
      <c r="C41" s="83" t="s">
        <v>1650</v>
      </c>
      <c r="D41" s="83" t="s">
        <v>271</v>
      </c>
      <c r="E41" s="83"/>
      <c r="F41" s="105">
        <v>42064</v>
      </c>
      <c r="G41" s="93">
        <v>9.0900000000000016</v>
      </c>
      <c r="H41" s="96" t="s">
        <v>175</v>
      </c>
      <c r="I41" s="97">
        <v>4.8000000000000001E-2</v>
      </c>
      <c r="J41" s="97">
        <v>2.6999999999999997E-3</v>
      </c>
      <c r="K41" s="93">
        <v>15248000</v>
      </c>
      <c r="L41" s="106">
        <v>150.43279999999999</v>
      </c>
      <c r="M41" s="93">
        <v>22937.988659999999</v>
      </c>
      <c r="N41" s="83"/>
      <c r="O41" s="94">
        <v>3.2316821451555643E-2</v>
      </c>
      <c r="P41" s="94">
        <f>M41/'סכום נכסי הקרן'!$C$42</f>
        <v>1.238989486550209E-2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</row>
    <row r="42" spans="2:39" s="135" customFormat="1">
      <c r="B42" s="86" t="s">
        <v>1651</v>
      </c>
      <c r="C42" s="83" t="s">
        <v>1652</v>
      </c>
      <c r="D42" s="83" t="s">
        <v>271</v>
      </c>
      <c r="E42" s="83"/>
      <c r="F42" s="105">
        <v>42095</v>
      </c>
      <c r="G42" s="93">
        <v>9.0200000000000014</v>
      </c>
      <c r="H42" s="96" t="s">
        <v>175</v>
      </c>
      <c r="I42" s="97">
        <v>4.8000000000000001E-2</v>
      </c>
      <c r="J42" s="97">
        <v>2.8000000000000004E-3</v>
      </c>
      <c r="K42" s="93">
        <v>7883000</v>
      </c>
      <c r="L42" s="106">
        <v>151.34889999999999</v>
      </c>
      <c r="M42" s="93">
        <v>12123.076519999999</v>
      </c>
      <c r="N42" s="83"/>
      <c r="O42" s="94">
        <v>1.7079932558497764E-2</v>
      </c>
      <c r="P42" s="94">
        <f>M42/'סכום נכסי הקרן'!$C$42</f>
        <v>6.5482482250576249E-3</v>
      </c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</row>
    <row r="43" spans="2:39" s="135" customFormat="1">
      <c r="B43" s="86" t="s">
        <v>1653</v>
      </c>
      <c r="C43" s="83" t="s">
        <v>1654</v>
      </c>
      <c r="D43" s="83" t="s">
        <v>271</v>
      </c>
      <c r="E43" s="83"/>
      <c r="F43" s="105">
        <v>42125</v>
      </c>
      <c r="G43" s="93">
        <v>9.1</v>
      </c>
      <c r="H43" s="96" t="s">
        <v>175</v>
      </c>
      <c r="I43" s="97">
        <v>4.8000000000000001E-2</v>
      </c>
      <c r="J43" s="97">
        <v>2.9000000000000002E-3</v>
      </c>
      <c r="K43" s="93">
        <v>10933000</v>
      </c>
      <c r="L43" s="106">
        <v>153.15170000000001</v>
      </c>
      <c r="M43" s="93">
        <v>16744.073640000002</v>
      </c>
      <c r="N43" s="83"/>
      <c r="O43" s="94">
        <v>2.3590352502841434E-2</v>
      </c>
      <c r="P43" s="94">
        <f>M43/'סכום נכסי הקרן'!$C$42</f>
        <v>9.0442677906452905E-3</v>
      </c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</row>
    <row r="44" spans="2:39" s="135" customFormat="1">
      <c r="B44" s="86" t="s">
        <v>1655</v>
      </c>
      <c r="C44" s="83" t="s">
        <v>1656</v>
      </c>
      <c r="D44" s="83" t="s">
        <v>271</v>
      </c>
      <c r="E44" s="83"/>
      <c r="F44" s="105">
        <v>42156</v>
      </c>
      <c r="G44" s="93">
        <v>9.19</v>
      </c>
      <c r="H44" s="96" t="s">
        <v>175</v>
      </c>
      <c r="I44" s="97">
        <v>4.8000000000000001E-2</v>
      </c>
      <c r="J44" s="97">
        <v>3.0000000000000005E-3</v>
      </c>
      <c r="K44" s="93">
        <v>1067000</v>
      </c>
      <c r="L44" s="106">
        <v>152.04599999999999</v>
      </c>
      <c r="M44" s="93">
        <v>1622.3310100000001</v>
      </c>
      <c r="N44" s="83"/>
      <c r="O44" s="94">
        <v>2.2856660347434286E-3</v>
      </c>
      <c r="P44" s="94">
        <f>M44/'סכום נכסי הקרן'!$C$42</f>
        <v>8.7629787200983918E-4</v>
      </c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</row>
    <row r="45" spans="2:39" s="135" customFormat="1">
      <c r="B45" s="86" t="s">
        <v>1657</v>
      </c>
      <c r="C45" s="83" t="s">
        <v>1658</v>
      </c>
      <c r="D45" s="83" t="s">
        <v>271</v>
      </c>
      <c r="E45" s="83"/>
      <c r="F45" s="105">
        <v>42218</v>
      </c>
      <c r="G45" s="93">
        <v>9.3600000000000012</v>
      </c>
      <c r="H45" s="96" t="s">
        <v>175</v>
      </c>
      <c r="I45" s="97">
        <v>4.8000000000000001E-2</v>
      </c>
      <c r="J45" s="97">
        <v>3.2000000000000002E-3</v>
      </c>
      <c r="K45" s="93">
        <v>91000</v>
      </c>
      <c r="L45" s="106">
        <v>150.93539999999999</v>
      </c>
      <c r="M45" s="93">
        <v>137.35120999999998</v>
      </c>
      <c r="N45" s="83"/>
      <c r="O45" s="94">
        <v>1.9351106130179434E-4</v>
      </c>
      <c r="P45" s="94">
        <f>M45/'סכום נכסי הקרן'!$C$42</f>
        <v>7.4189898546645242E-5</v>
      </c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</row>
    <row r="46" spans="2:39" s="135" customFormat="1">
      <c r="B46" s="86" t="s">
        <v>1659</v>
      </c>
      <c r="C46" s="83" t="s">
        <v>1660</v>
      </c>
      <c r="D46" s="83" t="s">
        <v>271</v>
      </c>
      <c r="E46" s="83"/>
      <c r="F46" s="105">
        <v>42248</v>
      </c>
      <c r="G46" s="93">
        <v>9.4400000000000013</v>
      </c>
      <c r="H46" s="96" t="s">
        <v>175</v>
      </c>
      <c r="I46" s="97">
        <v>4.8000000000000001E-2</v>
      </c>
      <c r="J46" s="97">
        <v>3.3E-3</v>
      </c>
      <c r="K46" s="93">
        <v>198000</v>
      </c>
      <c r="L46" s="106">
        <v>150.47980000000001</v>
      </c>
      <c r="M46" s="93">
        <v>297.95006999999998</v>
      </c>
      <c r="N46" s="83"/>
      <c r="O46" s="94">
        <v>4.1977521902168843E-4</v>
      </c>
      <c r="P46" s="94">
        <f>M46/'סכום נכסי הקרן'!$C$42</f>
        <v>1.6093695472552336E-4</v>
      </c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</row>
    <row r="47" spans="2:39" s="135" customFormat="1">
      <c r="B47" s="86" t="s">
        <v>1661</v>
      </c>
      <c r="C47" s="83" t="s">
        <v>1662</v>
      </c>
      <c r="D47" s="83" t="s">
        <v>271</v>
      </c>
      <c r="E47" s="83"/>
      <c r="F47" s="105">
        <v>42309</v>
      </c>
      <c r="G47" s="93">
        <v>9.4499999999999993</v>
      </c>
      <c r="H47" s="96" t="s">
        <v>175</v>
      </c>
      <c r="I47" s="97">
        <v>4.8000000000000001E-2</v>
      </c>
      <c r="J47" s="97">
        <v>3.4999999999999996E-3</v>
      </c>
      <c r="K47" s="93">
        <v>12148000</v>
      </c>
      <c r="L47" s="106">
        <v>153.43129999999999</v>
      </c>
      <c r="M47" s="93">
        <v>18638.838219999998</v>
      </c>
      <c r="N47" s="83"/>
      <c r="O47" s="94">
        <v>2.6259844127945048E-2</v>
      </c>
      <c r="P47" s="94">
        <f>M47/'סכום נכסי הקרן'!$C$42</f>
        <v>1.0067719946326893E-2</v>
      </c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</row>
    <row r="48" spans="2:39" s="135" customFormat="1">
      <c r="B48" s="86" t="s">
        <v>1663</v>
      </c>
      <c r="C48" s="83" t="s">
        <v>1664</v>
      </c>
      <c r="D48" s="83" t="s">
        <v>271</v>
      </c>
      <c r="E48" s="83"/>
      <c r="F48" s="105">
        <v>42339</v>
      </c>
      <c r="G48" s="93">
        <v>9.5300000000000011</v>
      </c>
      <c r="H48" s="96" t="s">
        <v>175</v>
      </c>
      <c r="I48" s="97">
        <v>4.8000000000000001E-2</v>
      </c>
      <c r="J48" s="97">
        <v>3.6000000000000003E-3</v>
      </c>
      <c r="K48" s="93">
        <v>2989000</v>
      </c>
      <c r="L48" s="106">
        <v>153.1018</v>
      </c>
      <c r="M48" s="93">
        <v>4576.2115599999997</v>
      </c>
      <c r="N48" s="83"/>
      <c r="O48" s="94">
        <v>6.4473225661218414E-3</v>
      </c>
      <c r="P48" s="94">
        <f>M48/'סכום נכסי הקרן'!$C$42</f>
        <v>2.471828761933624E-3</v>
      </c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</row>
    <row r="49" spans="2:39" s="135" customFormat="1">
      <c r="B49" s="86" t="s">
        <v>1665</v>
      </c>
      <c r="C49" s="83" t="s">
        <v>1666</v>
      </c>
      <c r="D49" s="83" t="s">
        <v>271</v>
      </c>
      <c r="E49" s="83"/>
      <c r="F49" s="105">
        <v>42370</v>
      </c>
      <c r="G49" s="93">
        <v>9.620000000000001</v>
      </c>
      <c r="H49" s="96" t="s">
        <v>175</v>
      </c>
      <c r="I49" s="97">
        <v>4.8000000000000001E-2</v>
      </c>
      <c r="J49" s="97">
        <v>3.5999999999999995E-3</v>
      </c>
      <c r="K49" s="93">
        <v>242000</v>
      </c>
      <c r="L49" s="106">
        <v>153.53479999999999</v>
      </c>
      <c r="M49" s="93">
        <v>371.55421000000001</v>
      </c>
      <c r="N49" s="83"/>
      <c r="O49" s="94">
        <v>5.2347445288796347E-4</v>
      </c>
      <c r="P49" s="94">
        <f>M49/'סכום נכסי הקרן'!$C$42</f>
        <v>2.0069403934977294E-4</v>
      </c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</row>
    <row r="50" spans="2:39" s="135" customFormat="1">
      <c r="B50" s="86" t="s">
        <v>1667</v>
      </c>
      <c r="C50" s="83" t="s">
        <v>1668</v>
      </c>
      <c r="D50" s="83" t="s">
        <v>271</v>
      </c>
      <c r="E50" s="83"/>
      <c r="F50" s="105">
        <v>42430</v>
      </c>
      <c r="G50" s="93">
        <v>9.7799999999999994</v>
      </c>
      <c r="H50" s="96" t="s">
        <v>175</v>
      </c>
      <c r="I50" s="97">
        <v>4.8000000000000001E-2</v>
      </c>
      <c r="J50" s="97">
        <v>3.8E-3</v>
      </c>
      <c r="K50" s="93">
        <v>6043000</v>
      </c>
      <c r="L50" s="106">
        <v>154.08430000000001</v>
      </c>
      <c r="M50" s="93">
        <v>9311.3132299999997</v>
      </c>
      <c r="N50" s="83"/>
      <c r="O50" s="94">
        <v>1.3118501870138157E-2</v>
      </c>
      <c r="P50" s="94">
        <f>M50/'סכום נכסי הקרן'!$C$42</f>
        <v>5.0294816031816224E-3</v>
      </c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</row>
    <row r="51" spans="2:39" s="135" customFormat="1">
      <c r="B51" s="86" t="s">
        <v>1669</v>
      </c>
      <c r="C51" s="83" t="s">
        <v>1670</v>
      </c>
      <c r="D51" s="83" t="s">
        <v>271</v>
      </c>
      <c r="E51" s="83"/>
      <c r="F51" s="105">
        <v>42461</v>
      </c>
      <c r="G51" s="93">
        <v>9.7099999999999991</v>
      </c>
      <c r="H51" s="96" t="s">
        <v>175</v>
      </c>
      <c r="I51" s="97">
        <v>4.8000000000000001E-2</v>
      </c>
      <c r="J51" s="97">
        <v>3.9000000000000007E-3</v>
      </c>
      <c r="K51" s="93">
        <v>7718000</v>
      </c>
      <c r="L51" s="106">
        <v>154.38849999999999</v>
      </c>
      <c r="M51" s="93">
        <v>12104.30725</v>
      </c>
      <c r="N51" s="83"/>
      <c r="O51" s="94">
        <v>1.7053488951939366E-2</v>
      </c>
      <c r="P51" s="94">
        <f>M51/'סכום נכסי הקרן'!$C$42</f>
        <v>6.5381100527248546E-3</v>
      </c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</row>
    <row r="52" spans="2:39" s="135" customFormat="1">
      <c r="B52" s="86" t="s">
        <v>1671</v>
      </c>
      <c r="C52" s="83" t="s">
        <v>1672</v>
      </c>
      <c r="D52" s="83" t="s">
        <v>271</v>
      </c>
      <c r="E52" s="83"/>
      <c r="F52" s="105">
        <v>42491</v>
      </c>
      <c r="G52" s="93">
        <v>9.7899999999999991</v>
      </c>
      <c r="H52" s="96" t="s">
        <v>175</v>
      </c>
      <c r="I52" s="97">
        <v>4.8000000000000001E-2</v>
      </c>
      <c r="J52" s="97">
        <v>3.9999999999999992E-3</v>
      </c>
      <c r="K52" s="93">
        <v>8354000</v>
      </c>
      <c r="L52" s="106">
        <v>156.9693</v>
      </c>
      <c r="M52" s="93">
        <v>13113.215970000001</v>
      </c>
      <c r="N52" s="83"/>
      <c r="O52" s="94">
        <v>1.8474917981678787E-2</v>
      </c>
      <c r="P52" s="94">
        <f>M52/'סכום נכסי הקרן'!$C$42</f>
        <v>7.0830694715725362E-3</v>
      </c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</row>
    <row r="53" spans="2:39" s="135" customFormat="1">
      <c r="B53" s="86" t="s">
        <v>1673</v>
      </c>
      <c r="C53" s="83" t="s">
        <v>1674</v>
      </c>
      <c r="D53" s="83" t="s">
        <v>271</v>
      </c>
      <c r="E53" s="83"/>
      <c r="F53" s="105">
        <v>42522</v>
      </c>
      <c r="G53" s="93">
        <v>9.8699999999999974</v>
      </c>
      <c r="H53" s="96" t="s">
        <v>175</v>
      </c>
      <c r="I53" s="97">
        <v>4.8000000000000001E-2</v>
      </c>
      <c r="J53" s="97">
        <v>4.1000000000000003E-3</v>
      </c>
      <c r="K53" s="93">
        <v>4227000</v>
      </c>
      <c r="L53" s="106">
        <v>156.14169999999999</v>
      </c>
      <c r="M53" s="93">
        <v>6600.11049</v>
      </c>
      <c r="N53" s="83"/>
      <c r="O53" s="94">
        <v>9.2987487014421361E-3</v>
      </c>
      <c r="P53" s="94">
        <f>M53/'סכום נכסי הקרן'!$C$42</f>
        <v>3.5650325006219394E-3</v>
      </c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</row>
    <row r="54" spans="2:39" s="135" customFormat="1">
      <c r="B54" s="86" t="s">
        <v>1675</v>
      </c>
      <c r="C54" s="83" t="s">
        <v>1676</v>
      </c>
      <c r="D54" s="83" t="s">
        <v>271</v>
      </c>
      <c r="E54" s="83"/>
      <c r="F54" s="105">
        <v>42552</v>
      </c>
      <c r="G54" s="93">
        <v>9.9500000000000011</v>
      </c>
      <c r="H54" s="96" t="s">
        <v>175</v>
      </c>
      <c r="I54" s="97">
        <v>4.8000000000000001E-2</v>
      </c>
      <c r="J54" s="97">
        <v>4.2000000000000006E-3</v>
      </c>
      <c r="K54" s="93">
        <v>690000</v>
      </c>
      <c r="L54" s="106">
        <v>155.48060000000001</v>
      </c>
      <c r="M54" s="93">
        <v>1072.81621</v>
      </c>
      <c r="N54" s="83"/>
      <c r="O54" s="94">
        <v>1.5114668693407848E-3</v>
      </c>
      <c r="P54" s="94">
        <f>M54/'סכום נכסי הקרן'!$C$42</f>
        <v>5.7947888321549165E-4</v>
      </c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</row>
    <row r="55" spans="2:39" s="135" customFormat="1">
      <c r="B55" s="86" t="s">
        <v>1677</v>
      </c>
      <c r="C55" s="83" t="s">
        <v>1678</v>
      </c>
      <c r="D55" s="83" t="s">
        <v>271</v>
      </c>
      <c r="E55" s="83"/>
      <c r="F55" s="105">
        <v>42583</v>
      </c>
      <c r="G55" s="93">
        <v>10.040000000000001</v>
      </c>
      <c r="H55" s="96" t="s">
        <v>175</v>
      </c>
      <c r="I55" s="97">
        <v>4.8000000000000001E-2</v>
      </c>
      <c r="J55" s="97">
        <v>4.3000000000000009E-3</v>
      </c>
      <c r="K55" s="93">
        <v>6636000</v>
      </c>
      <c r="L55" s="106">
        <v>154.8201</v>
      </c>
      <c r="M55" s="93">
        <v>10273.859839999999</v>
      </c>
      <c r="N55" s="83"/>
      <c r="O55" s="94">
        <v>1.4474612355466567E-2</v>
      </c>
      <c r="P55" s="94">
        <f>M55/'סכום נכסי הקרן'!$C$42</f>
        <v>5.5493986489966339E-3</v>
      </c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</row>
    <row r="56" spans="2:39" s="135" customFormat="1">
      <c r="B56" s="86" t="s">
        <v>1679</v>
      </c>
      <c r="C56" s="83" t="s">
        <v>1680</v>
      </c>
      <c r="D56" s="83" t="s">
        <v>271</v>
      </c>
      <c r="E56" s="83"/>
      <c r="F56" s="105">
        <v>42614</v>
      </c>
      <c r="G56" s="93">
        <v>10.119999999999999</v>
      </c>
      <c r="H56" s="96" t="s">
        <v>175</v>
      </c>
      <c r="I56" s="97">
        <v>4.8000000000000001E-2</v>
      </c>
      <c r="J56" s="97">
        <v>4.4000000000000003E-3</v>
      </c>
      <c r="K56" s="93">
        <v>2734000</v>
      </c>
      <c r="L56" s="106">
        <v>154.00790000000001</v>
      </c>
      <c r="M56" s="93">
        <v>4210.5766700000004</v>
      </c>
      <c r="N56" s="83"/>
      <c r="O56" s="94">
        <v>5.9321877113734586E-3</v>
      </c>
      <c r="P56" s="94">
        <f>M56/'סכום נכסי הקרן'!$C$42</f>
        <v>2.2743320278734453E-3</v>
      </c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</row>
    <row r="57" spans="2:39" s="135" customFormat="1">
      <c r="B57" s="86" t="s">
        <v>1681</v>
      </c>
      <c r="C57" s="83" t="s">
        <v>1682</v>
      </c>
      <c r="D57" s="83" t="s">
        <v>271</v>
      </c>
      <c r="E57" s="83"/>
      <c r="F57" s="105">
        <v>42644</v>
      </c>
      <c r="G57" s="93">
        <v>10.039999999999999</v>
      </c>
      <c r="H57" s="96" t="s">
        <v>175</v>
      </c>
      <c r="I57" s="97">
        <v>4.8000000000000001E-2</v>
      </c>
      <c r="J57" s="97">
        <v>4.4000000000000003E-3</v>
      </c>
      <c r="K57" s="93">
        <v>2958000</v>
      </c>
      <c r="L57" s="106">
        <v>154.28569999999999</v>
      </c>
      <c r="M57" s="93">
        <v>4635.3977599999998</v>
      </c>
      <c r="N57" s="83"/>
      <c r="O57" s="94">
        <v>6.530708685373505E-3</v>
      </c>
      <c r="P57" s="94">
        <f>M57/'סכום נכסי הקרן'!$C$42</f>
        <v>2.5037980337977851E-3</v>
      </c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</row>
    <row r="58" spans="2:39" s="135" customFormat="1">
      <c r="B58" s="86" t="s">
        <v>1683</v>
      </c>
      <c r="C58" s="83" t="s">
        <v>1684</v>
      </c>
      <c r="D58" s="83" t="s">
        <v>271</v>
      </c>
      <c r="E58" s="83"/>
      <c r="F58" s="105">
        <v>42675</v>
      </c>
      <c r="G58" s="93">
        <v>10.130000000000001</v>
      </c>
      <c r="H58" s="96" t="s">
        <v>175</v>
      </c>
      <c r="I58" s="97">
        <v>4.8000000000000001E-2</v>
      </c>
      <c r="J58" s="97">
        <v>4.4999999999999997E-3</v>
      </c>
      <c r="K58" s="93">
        <v>4620000</v>
      </c>
      <c r="L58" s="106">
        <v>156.67439999999999</v>
      </c>
      <c r="M58" s="93">
        <v>7238.3559000000005</v>
      </c>
      <c r="N58" s="83"/>
      <c r="O58" s="94">
        <v>1.019795844746548E-2</v>
      </c>
      <c r="P58" s="94">
        <f>M58/'סכום נכסי הקרן'!$C$42</f>
        <v>3.9097790974357716E-3</v>
      </c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</row>
    <row r="59" spans="2:39" s="135" customFormat="1">
      <c r="B59" s="86" t="s">
        <v>1685</v>
      </c>
      <c r="C59" s="83" t="s">
        <v>1686</v>
      </c>
      <c r="D59" s="83" t="s">
        <v>271</v>
      </c>
      <c r="E59" s="83"/>
      <c r="F59" s="105">
        <v>42705</v>
      </c>
      <c r="G59" s="93">
        <v>10.210000000000001</v>
      </c>
      <c r="H59" s="96" t="s">
        <v>175</v>
      </c>
      <c r="I59" s="97">
        <v>4.8000000000000001E-2</v>
      </c>
      <c r="J59" s="97">
        <v>4.5999999999999999E-3</v>
      </c>
      <c r="K59" s="93">
        <v>2234000</v>
      </c>
      <c r="L59" s="106">
        <v>156.17070000000001</v>
      </c>
      <c r="M59" s="93">
        <v>3488.8524199999997</v>
      </c>
      <c r="N59" s="83"/>
      <c r="O59" s="94">
        <v>4.9153664865386592E-3</v>
      </c>
      <c r="P59" s="94">
        <f>M59/'סכום נכסי הקרן'!$C$42</f>
        <v>1.8844945529349014E-3</v>
      </c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</row>
    <row r="60" spans="2:39" s="135" customFormat="1">
      <c r="B60" s="86" t="s">
        <v>1687</v>
      </c>
      <c r="C60" s="83" t="s">
        <v>1688</v>
      </c>
      <c r="D60" s="83" t="s">
        <v>271</v>
      </c>
      <c r="E60" s="83"/>
      <c r="F60" s="105">
        <v>42736</v>
      </c>
      <c r="G60" s="93">
        <v>10.290000000000001</v>
      </c>
      <c r="H60" s="96" t="s">
        <v>175</v>
      </c>
      <c r="I60" s="97">
        <v>4.8000000000000001E-2</v>
      </c>
      <c r="J60" s="97">
        <v>4.7000000000000002E-3</v>
      </c>
      <c r="K60" s="93">
        <v>5955000</v>
      </c>
      <c r="L60" s="106">
        <v>156.6053</v>
      </c>
      <c r="M60" s="93">
        <v>9325.8454000000002</v>
      </c>
      <c r="N60" s="83"/>
      <c r="O60" s="94">
        <v>1.3138975920856154E-2</v>
      </c>
      <c r="P60" s="94">
        <f>M60/'סכום נכסי הקרן'!$C$42</f>
        <v>5.0373311169788632E-3</v>
      </c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</row>
    <row r="61" spans="2:39" s="135" customFormat="1">
      <c r="B61" s="86" t="s">
        <v>1689</v>
      </c>
      <c r="C61" s="83" t="s">
        <v>1690</v>
      </c>
      <c r="D61" s="83" t="s">
        <v>271</v>
      </c>
      <c r="E61" s="83"/>
      <c r="F61" s="105">
        <v>42767</v>
      </c>
      <c r="G61" s="93">
        <v>10.379999999999999</v>
      </c>
      <c r="H61" s="96" t="s">
        <v>175</v>
      </c>
      <c r="I61" s="97">
        <v>4.8000000000000001E-2</v>
      </c>
      <c r="J61" s="97">
        <v>4.7999999999999996E-3</v>
      </c>
      <c r="K61" s="93">
        <v>3695000</v>
      </c>
      <c r="L61" s="106">
        <v>156.4075</v>
      </c>
      <c r="M61" s="93">
        <v>5779.2579400000004</v>
      </c>
      <c r="N61" s="83"/>
      <c r="O61" s="94">
        <v>8.1422678220761345E-3</v>
      </c>
      <c r="P61" s="94">
        <f>M61/'סכום נכסי הקרן'!$C$42</f>
        <v>3.121651132476329E-3</v>
      </c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</row>
    <row r="62" spans="2:39" s="135" customFormat="1">
      <c r="B62" s="86" t="s">
        <v>1691</v>
      </c>
      <c r="C62" s="83" t="s">
        <v>1692</v>
      </c>
      <c r="D62" s="83" t="s">
        <v>271</v>
      </c>
      <c r="E62" s="83"/>
      <c r="F62" s="105">
        <v>42795</v>
      </c>
      <c r="G62" s="93">
        <v>10.450000000000001</v>
      </c>
      <c r="H62" s="96" t="s">
        <v>175</v>
      </c>
      <c r="I62" s="97">
        <v>4.8000000000000001E-2</v>
      </c>
      <c r="J62" s="97">
        <v>4.8000000000000004E-3</v>
      </c>
      <c r="K62" s="93">
        <v>4720000</v>
      </c>
      <c r="L62" s="106">
        <v>156.53319999999999</v>
      </c>
      <c r="M62" s="93">
        <v>7388.36859</v>
      </c>
      <c r="N62" s="83"/>
      <c r="O62" s="94">
        <v>1.0409307985999847E-2</v>
      </c>
      <c r="P62" s="94">
        <f>M62/'סכום נכסי הקרן'!$C$42</f>
        <v>3.9908080614456942E-3</v>
      </c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</row>
    <row r="63" spans="2:39" s="135" customFormat="1">
      <c r="B63" s="86" t="s">
        <v>1693</v>
      </c>
      <c r="C63" s="83" t="s">
        <v>1694</v>
      </c>
      <c r="D63" s="83" t="s">
        <v>271</v>
      </c>
      <c r="E63" s="83"/>
      <c r="F63" s="105">
        <v>42826</v>
      </c>
      <c r="G63" s="93">
        <v>10.38</v>
      </c>
      <c r="H63" s="96" t="s">
        <v>175</v>
      </c>
      <c r="I63" s="97">
        <v>4.8000000000000001E-2</v>
      </c>
      <c r="J63" s="97">
        <v>4.9000000000000007E-3</v>
      </c>
      <c r="K63" s="93">
        <v>3171000</v>
      </c>
      <c r="L63" s="106">
        <v>156.33160000000001</v>
      </c>
      <c r="M63" s="93">
        <v>5034.4488999999994</v>
      </c>
      <c r="N63" s="83"/>
      <c r="O63" s="94">
        <v>7.0929229506507523E-3</v>
      </c>
      <c r="P63" s="94">
        <f>M63/'סכום נכסי הקרן'!$C$42</f>
        <v>2.7193444683106158E-3</v>
      </c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</row>
    <row r="64" spans="2:39" s="135" customFormat="1">
      <c r="B64" s="86" t="s">
        <v>1695</v>
      </c>
      <c r="C64" s="83" t="s">
        <v>1696</v>
      </c>
      <c r="D64" s="83" t="s">
        <v>271</v>
      </c>
      <c r="E64" s="83"/>
      <c r="F64" s="105">
        <v>42856</v>
      </c>
      <c r="G64" s="93">
        <v>10.459999999999999</v>
      </c>
      <c r="H64" s="96" t="s">
        <v>175</v>
      </c>
      <c r="I64" s="97">
        <v>4.8000000000000001E-2</v>
      </c>
      <c r="J64" s="97">
        <v>5.0000000000000001E-3</v>
      </c>
      <c r="K64" s="93">
        <v>8003000</v>
      </c>
      <c r="L64" s="106">
        <v>158.09630000000001</v>
      </c>
      <c r="M64" s="93">
        <v>12652.447819999999</v>
      </c>
      <c r="N64" s="83"/>
      <c r="O64" s="94">
        <v>1.782575199529567E-2</v>
      </c>
      <c r="P64" s="94">
        <f>M64/'סכום נכסי הקרן'!$C$42</f>
        <v>6.8341867547619195E-3</v>
      </c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</row>
    <row r="65" spans="2:39" s="135" customFormat="1">
      <c r="B65" s="86" t="s">
        <v>1697</v>
      </c>
      <c r="C65" s="83" t="s">
        <v>1698</v>
      </c>
      <c r="D65" s="83" t="s">
        <v>271</v>
      </c>
      <c r="E65" s="83"/>
      <c r="F65" s="105">
        <v>42887</v>
      </c>
      <c r="G65" s="93">
        <v>10.540000000000001</v>
      </c>
      <c r="H65" s="96" t="s">
        <v>175</v>
      </c>
      <c r="I65" s="97">
        <v>4.8000000000000001E-2</v>
      </c>
      <c r="J65" s="97">
        <v>5.1000000000000004E-3</v>
      </c>
      <c r="K65" s="93">
        <v>6551000</v>
      </c>
      <c r="L65" s="106">
        <v>157.58019999999999</v>
      </c>
      <c r="M65" s="93">
        <v>10323.07842</v>
      </c>
      <c r="N65" s="83"/>
      <c r="O65" s="94">
        <v>1.4543955316854146E-2</v>
      </c>
      <c r="P65" s="94">
        <f>M65/'סכום נכסי הקרן'!$C$42</f>
        <v>5.5759839368642108E-3</v>
      </c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</row>
    <row r="66" spans="2:39" s="135" customFormat="1">
      <c r="B66" s="86" t="s">
        <v>1699</v>
      </c>
      <c r="C66" s="83" t="s">
        <v>1700</v>
      </c>
      <c r="D66" s="83" t="s">
        <v>271</v>
      </c>
      <c r="E66" s="83"/>
      <c r="F66" s="105">
        <v>42949</v>
      </c>
      <c r="G66" s="93">
        <v>10.709999999999999</v>
      </c>
      <c r="H66" s="96" t="s">
        <v>175</v>
      </c>
      <c r="I66" s="97">
        <v>4.8000000000000001E-2</v>
      </c>
      <c r="J66" s="97">
        <v>5.2999999999999992E-3</v>
      </c>
      <c r="K66" s="93">
        <v>4324000</v>
      </c>
      <c r="L66" s="106">
        <v>157.6448</v>
      </c>
      <c r="M66" s="93">
        <v>6816.5596100000002</v>
      </c>
      <c r="N66" s="83"/>
      <c r="O66" s="94">
        <v>9.6036990468307167E-3</v>
      </c>
      <c r="P66" s="94">
        <f>M66/'סכום נכסי הקרן'!$C$42</f>
        <v>3.6819469293576648E-3</v>
      </c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</row>
    <row r="67" spans="2:39" s="135" customFormat="1">
      <c r="B67" s="86" t="s">
        <v>1701</v>
      </c>
      <c r="C67" s="83" t="s">
        <v>1702</v>
      </c>
      <c r="D67" s="83" t="s">
        <v>271</v>
      </c>
      <c r="E67" s="83"/>
      <c r="F67" s="105">
        <v>42979</v>
      </c>
      <c r="G67" s="93">
        <v>10.79</v>
      </c>
      <c r="H67" s="96" t="s">
        <v>175</v>
      </c>
      <c r="I67" s="97">
        <v>4.8000000000000001E-2</v>
      </c>
      <c r="J67" s="97">
        <v>5.2999999999999992E-3</v>
      </c>
      <c r="K67" s="93">
        <v>3781000</v>
      </c>
      <c r="L67" s="106">
        <v>157.6062</v>
      </c>
      <c r="M67" s="93">
        <v>5959.0894800000005</v>
      </c>
      <c r="N67" s="83"/>
      <c r="O67" s="94">
        <v>8.3956284743844489E-3</v>
      </c>
      <c r="P67" s="94">
        <f>M67/'סכום נכסי הקרן'!$C$42</f>
        <v>3.2187866706931893E-3</v>
      </c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</row>
    <row r="68" spans="2:39" s="135" customFormat="1">
      <c r="B68" s="86" t="s">
        <v>1703</v>
      </c>
      <c r="C68" s="83" t="s">
        <v>1704</v>
      </c>
      <c r="D68" s="83" t="s">
        <v>271</v>
      </c>
      <c r="E68" s="83"/>
      <c r="F68" s="105">
        <v>43009</v>
      </c>
      <c r="G68" s="93">
        <v>10.709999999999999</v>
      </c>
      <c r="H68" s="96" t="s">
        <v>175</v>
      </c>
      <c r="I68" s="97">
        <v>4.8000000000000001E-2</v>
      </c>
      <c r="J68" s="97">
        <v>5.3999999999999994E-3</v>
      </c>
      <c r="K68" s="93">
        <v>4355000</v>
      </c>
      <c r="L68" s="106">
        <v>156.9341</v>
      </c>
      <c r="M68" s="93">
        <v>6940.0447599999998</v>
      </c>
      <c r="N68" s="83"/>
      <c r="O68" s="94">
        <v>9.7776745249609134E-3</v>
      </c>
      <c r="P68" s="94">
        <f>M68/'סכום נכסי הקרן'!$C$42</f>
        <v>3.7486471116896384E-3</v>
      </c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</row>
    <row r="69" spans="2:39" s="135" customFormat="1">
      <c r="B69" s="86" t="s">
        <v>1705</v>
      </c>
      <c r="C69" s="83" t="s">
        <v>1706</v>
      </c>
      <c r="D69" s="83" t="s">
        <v>271</v>
      </c>
      <c r="E69" s="83"/>
      <c r="F69" s="105">
        <v>43040</v>
      </c>
      <c r="G69" s="93">
        <v>10.79</v>
      </c>
      <c r="H69" s="96" t="s">
        <v>175</v>
      </c>
      <c r="I69" s="97">
        <v>4.8000000000000001E-2</v>
      </c>
      <c r="J69" s="97">
        <v>5.4999999999999997E-3</v>
      </c>
      <c r="K69" s="93">
        <v>4952000</v>
      </c>
      <c r="L69" s="106">
        <v>158.99639999999999</v>
      </c>
      <c r="M69" s="93">
        <v>7873.50191</v>
      </c>
      <c r="N69" s="83"/>
      <c r="O69" s="94">
        <v>1.1092801517844692E-2</v>
      </c>
      <c r="P69" s="94">
        <f>M69/'סכום נכסי הקרן'!$C$42</f>
        <v>4.2528515614075595E-3</v>
      </c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pans="2:39" s="135" customFormat="1">
      <c r="B70" s="86" t="s">
        <v>1707</v>
      </c>
      <c r="C70" s="83" t="s">
        <v>1708</v>
      </c>
      <c r="D70" s="83" t="s">
        <v>271</v>
      </c>
      <c r="E70" s="83"/>
      <c r="F70" s="105">
        <v>43070</v>
      </c>
      <c r="G70" s="93">
        <v>10.87</v>
      </c>
      <c r="H70" s="96" t="s">
        <v>175</v>
      </c>
      <c r="I70" s="97">
        <v>4.8000000000000001E-2</v>
      </c>
      <c r="J70" s="97">
        <v>5.5999999999999991E-3</v>
      </c>
      <c r="K70" s="93">
        <v>5145000</v>
      </c>
      <c r="L70" s="106">
        <v>158.32249999999999</v>
      </c>
      <c r="M70" s="93">
        <v>8145.6906900000004</v>
      </c>
      <c r="N70" s="83"/>
      <c r="O70" s="94">
        <v>1.1476282229024744E-2</v>
      </c>
      <c r="P70" s="94">
        <f>M70/'סכום נכסי הקרן'!$C$42</f>
        <v>4.3998736223980319E-3</v>
      </c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</row>
    <row r="71" spans="2:39" s="135" customFormat="1">
      <c r="B71" s="86" t="s">
        <v>1709</v>
      </c>
      <c r="C71" s="83" t="s">
        <v>1710</v>
      </c>
      <c r="D71" s="83" t="s">
        <v>271</v>
      </c>
      <c r="E71" s="83"/>
      <c r="F71" s="105">
        <v>43101</v>
      </c>
      <c r="G71" s="93">
        <v>10.95</v>
      </c>
      <c r="H71" s="96" t="s">
        <v>175</v>
      </c>
      <c r="I71" s="97">
        <v>4.8000000000000001E-2</v>
      </c>
      <c r="J71" s="97">
        <v>5.5999999999999991E-3</v>
      </c>
      <c r="K71" s="93">
        <v>4578000</v>
      </c>
      <c r="L71" s="106">
        <v>158.58770000000001</v>
      </c>
      <c r="M71" s="93">
        <v>7260.1452499999996</v>
      </c>
      <c r="N71" s="83"/>
      <c r="O71" s="94">
        <v>1.0228656977486263E-2</v>
      </c>
      <c r="P71" s="94">
        <f>M71/'סכום נכסי הקרן'!$C$42</f>
        <v>3.9215485581190618E-3</v>
      </c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</row>
    <row r="72" spans="2:39" s="135" customFormat="1">
      <c r="B72" s="86" t="s">
        <v>1711</v>
      </c>
      <c r="C72" s="83" t="s">
        <v>1712</v>
      </c>
      <c r="D72" s="83" t="s">
        <v>271</v>
      </c>
      <c r="E72" s="83"/>
      <c r="F72" s="105">
        <v>43132</v>
      </c>
      <c r="G72" s="93">
        <v>11.040000000000001</v>
      </c>
      <c r="H72" s="96" t="s">
        <v>175</v>
      </c>
      <c r="I72" s="97">
        <v>4.8000000000000001E-2</v>
      </c>
      <c r="J72" s="97">
        <v>5.6999999999999993E-3</v>
      </c>
      <c r="K72" s="93">
        <v>5275000</v>
      </c>
      <c r="L72" s="106">
        <v>158.2192</v>
      </c>
      <c r="M72" s="93">
        <v>8346.0653299999994</v>
      </c>
      <c r="N72" s="83"/>
      <c r="O72" s="94">
        <v>1.1758585597479705E-2</v>
      </c>
      <c r="P72" s="94">
        <f>M72/'סכום נכסי הקרן'!$C$42</f>
        <v>4.5081054626047584E-3</v>
      </c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</row>
    <row r="73" spans="2:39" s="135" customFormat="1">
      <c r="B73" s="86" t="s">
        <v>1713</v>
      </c>
      <c r="C73" s="83" t="s">
        <v>1714</v>
      </c>
      <c r="D73" s="83" t="s">
        <v>271</v>
      </c>
      <c r="E73" s="83"/>
      <c r="F73" s="105">
        <v>43191</v>
      </c>
      <c r="G73" s="93">
        <v>11.030000000000001</v>
      </c>
      <c r="H73" s="96" t="s">
        <v>175</v>
      </c>
      <c r="I73" s="97">
        <v>4.8000000000000001E-2</v>
      </c>
      <c r="J73" s="97">
        <v>5.9000000000000007E-3</v>
      </c>
      <c r="K73" s="93">
        <v>583000</v>
      </c>
      <c r="L73" s="106">
        <v>158.44319999999999</v>
      </c>
      <c r="M73" s="93">
        <v>937.8838199999999</v>
      </c>
      <c r="N73" s="83"/>
      <c r="O73" s="94">
        <v>1.3213636296759311E-3</v>
      </c>
      <c r="P73" s="94">
        <f>M73/'סכום נכסי הקרן'!$C$42</f>
        <v>5.0659550399548791E-4</v>
      </c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</row>
    <row r="74" spans="2:39" s="135" customFormat="1">
      <c r="B74" s="86" t="s">
        <v>1715</v>
      </c>
      <c r="C74" s="83" t="s">
        <v>1716</v>
      </c>
      <c r="D74" s="83" t="s">
        <v>271</v>
      </c>
      <c r="E74" s="83"/>
      <c r="F74" s="105">
        <v>43221</v>
      </c>
      <c r="G74" s="93">
        <v>11.11</v>
      </c>
      <c r="H74" s="96" t="s">
        <v>175</v>
      </c>
      <c r="I74" s="97">
        <v>4.8000000000000001E-2</v>
      </c>
      <c r="J74" s="97">
        <v>5.8999999999999999E-3</v>
      </c>
      <c r="K74" s="93">
        <v>7727000</v>
      </c>
      <c r="L74" s="106">
        <v>160.18629999999999</v>
      </c>
      <c r="M74" s="93">
        <v>12377.594050000002</v>
      </c>
      <c r="N74" s="83"/>
      <c r="O74" s="94">
        <v>1.7438516639047268E-2</v>
      </c>
      <c r="P74" s="94">
        <f>M74/'סכום נכסי הקרן'!$C$42</f>
        <v>6.6857252063601044E-3</v>
      </c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</row>
    <row r="75" spans="2:39" s="135" customFormat="1">
      <c r="B75" s="86" t="s">
        <v>1717</v>
      </c>
      <c r="C75" s="83" t="s">
        <v>1718</v>
      </c>
      <c r="D75" s="83" t="s">
        <v>271</v>
      </c>
      <c r="E75" s="83"/>
      <c r="F75" s="105">
        <v>43252</v>
      </c>
      <c r="G75" s="93">
        <v>11.190000000000001</v>
      </c>
      <c r="H75" s="96" t="s">
        <v>175</v>
      </c>
      <c r="I75" s="97">
        <v>4.8000000000000001E-2</v>
      </c>
      <c r="J75" s="97">
        <v>6.0000000000000001E-3</v>
      </c>
      <c r="K75" s="93">
        <v>1587000</v>
      </c>
      <c r="L75" s="106">
        <v>159.33799999999999</v>
      </c>
      <c r="M75" s="93">
        <v>2528.69371</v>
      </c>
      <c r="N75" s="83"/>
      <c r="O75" s="94">
        <v>3.5626202603477016E-3</v>
      </c>
      <c r="P75" s="94">
        <f>M75/'סכום נכסי הקרן'!$C$42</f>
        <v>1.3658673250890182E-3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</row>
    <row r="76" spans="2:39" s="135" customFormat="1">
      <c r="B76" s="86" t="s">
        <v>1719</v>
      </c>
      <c r="C76" s="83" t="s">
        <v>1720</v>
      </c>
      <c r="D76" s="83" t="s">
        <v>271</v>
      </c>
      <c r="E76" s="83"/>
      <c r="F76" s="105">
        <v>43313</v>
      </c>
      <c r="G76" s="93">
        <v>11.360000000000001</v>
      </c>
      <c r="H76" s="96" t="s">
        <v>175</v>
      </c>
      <c r="I76" s="97">
        <v>4.8000000000000001E-2</v>
      </c>
      <c r="J76" s="97">
        <v>6.1999999999999998E-3</v>
      </c>
      <c r="K76" s="93">
        <v>3661000</v>
      </c>
      <c r="L76" s="106">
        <v>158.12719999999999</v>
      </c>
      <c r="M76" s="93">
        <v>5789.0366799999993</v>
      </c>
      <c r="N76" s="83"/>
      <c r="O76" s="94">
        <v>8.1560448711141022E-3</v>
      </c>
      <c r="P76" s="94">
        <f>M76/'סכום נכסי הקרן'!$C$42</f>
        <v>3.1269330934325808E-3</v>
      </c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</row>
    <row r="77" spans="2:39" s="135" customFormat="1">
      <c r="B77" s="86" t="s">
        <v>1721</v>
      </c>
      <c r="C77" s="83" t="s">
        <v>1722</v>
      </c>
      <c r="D77" s="83" t="s">
        <v>271</v>
      </c>
      <c r="E77" s="83"/>
      <c r="F77" s="105">
        <v>43345</v>
      </c>
      <c r="G77" s="93">
        <v>11.44</v>
      </c>
      <c r="H77" s="96" t="s">
        <v>175</v>
      </c>
      <c r="I77" s="97">
        <v>4.8000000000000001E-2</v>
      </c>
      <c r="J77" s="97">
        <v>6.199999999999998E-3</v>
      </c>
      <c r="K77" s="93">
        <v>6477000</v>
      </c>
      <c r="L77" s="106">
        <v>157.90819999999999</v>
      </c>
      <c r="M77" s="93">
        <v>10227.712860000001</v>
      </c>
      <c r="N77" s="83"/>
      <c r="O77" s="94">
        <v>1.4409596902922157E-2</v>
      </c>
      <c r="P77" s="94">
        <f>M77/'סכום נכסי הקרן'!$C$42</f>
        <v>5.5244724778734681E-3</v>
      </c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</row>
    <row r="78" spans="2:39" s="135" customFormat="1">
      <c r="B78" s="86" t="s">
        <v>1723</v>
      </c>
      <c r="C78" s="83" t="s">
        <v>1724</v>
      </c>
      <c r="D78" s="83" t="s">
        <v>271</v>
      </c>
      <c r="E78" s="83"/>
      <c r="F78" s="105">
        <v>43375</v>
      </c>
      <c r="G78" s="93">
        <v>11.350000000000001</v>
      </c>
      <c r="H78" s="96" t="s">
        <v>175</v>
      </c>
      <c r="I78" s="97">
        <v>4.8000000000000001E-2</v>
      </c>
      <c r="J78" s="97">
        <v>6.3E-3</v>
      </c>
      <c r="K78" s="93">
        <v>2782000</v>
      </c>
      <c r="L78" s="106">
        <v>160.0986</v>
      </c>
      <c r="M78" s="93">
        <v>4453.9422699999996</v>
      </c>
      <c r="N78" s="83"/>
      <c r="O78" s="94">
        <v>6.2750600860714883E-3</v>
      </c>
      <c r="P78" s="94">
        <f>M78/'סכום נכסי הקרן'!$C$42</f>
        <v>2.4057853232156805E-3</v>
      </c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</row>
    <row r="79" spans="2:39" s="135" customFormat="1">
      <c r="B79" s="86" t="s">
        <v>1725</v>
      </c>
      <c r="C79" s="83" t="s">
        <v>1726</v>
      </c>
      <c r="D79" s="83" t="s">
        <v>271</v>
      </c>
      <c r="E79" s="83"/>
      <c r="F79" s="105">
        <v>43497</v>
      </c>
      <c r="G79" s="93">
        <v>11.68</v>
      </c>
      <c r="H79" s="96" t="s">
        <v>175</v>
      </c>
      <c r="I79" s="97">
        <v>4.8000000000000001E-2</v>
      </c>
      <c r="J79" s="97">
        <v>6.6E-3</v>
      </c>
      <c r="K79" s="93">
        <v>2139000</v>
      </c>
      <c r="L79" s="106">
        <v>159.24680000000001</v>
      </c>
      <c r="M79" s="93">
        <v>3406.2889599999999</v>
      </c>
      <c r="N79" s="83"/>
      <c r="O79" s="94">
        <v>4.7990446662259864E-3</v>
      </c>
      <c r="P79" s="94">
        <f>M79/'סכום נכסי הקרן'!$C$42</f>
        <v>1.8398981149343916E-3</v>
      </c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</row>
    <row r="80" spans="2:39" s="135" customFormat="1">
      <c r="B80" s="86" t="s">
        <v>1727</v>
      </c>
      <c r="C80" s="83" t="s">
        <v>1728</v>
      </c>
      <c r="D80" s="83" t="s">
        <v>271</v>
      </c>
      <c r="E80" s="83"/>
      <c r="F80" s="105">
        <v>43525</v>
      </c>
      <c r="G80" s="93">
        <v>11.75</v>
      </c>
      <c r="H80" s="96" t="s">
        <v>175</v>
      </c>
      <c r="I80" s="97">
        <v>4.8000000000000001E-2</v>
      </c>
      <c r="J80" s="97">
        <v>6.6E-3</v>
      </c>
      <c r="K80" s="93">
        <v>6982000</v>
      </c>
      <c r="L80" s="106">
        <v>159.19909999999999</v>
      </c>
      <c r="M80" s="93">
        <v>11115.282539999998</v>
      </c>
      <c r="N80" s="83"/>
      <c r="O80" s="94">
        <v>1.5660074061121881E-2</v>
      </c>
      <c r="P80" s="94">
        <f>M80/'סכום נכסי הקרן'!$C$42</f>
        <v>6.0038909301191974E-3</v>
      </c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</row>
    <row r="81" spans="2:39" s="135" customFormat="1">
      <c r="B81" s="86" t="s">
        <v>1729</v>
      </c>
      <c r="C81" s="83" t="s">
        <v>1730</v>
      </c>
      <c r="D81" s="83" t="s">
        <v>271</v>
      </c>
      <c r="E81" s="83"/>
      <c r="F81" s="105">
        <v>40118</v>
      </c>
      <c r="G81" s="93">
        <v>4.9899999999999993</v>
      </c>
      <c r="H81" s="96" t="s">
        <v>175</v>
      </c>
      <c r="I81" s="97">
        <v>4.8000000000000001E-2</v>
      </c>
      <c r="J81" s="97">
        <v>-4.5999999999999999E-3</v>
      </c>
      <c r="K81" s="93">
        <v>23000</v>
      </c>
      <c r="L81" s="106">
        <v>143.4161</v>
      </c>
      <c r="M81" s="93">
        <v>32.985690000000005</v>
      </c>
      <c r="N81" s="83"/>
      <c r="O81" s="94">
        <v>4.6472804132355197E-5</v>
      </c>
      <c r="P81" s="94">
        <f>M81/'סכום נכסי הקרן'!$C$42</f>
        <v>1.78171345894302E-5</v>
      </c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</row>
    <row r="82" spans="2:39" s="135" customFormat="1">
      <c r="B82" s="86" t="s">
        <v>1731</v>
      </c>
      <c r="C82" s="83">
        <v>8789</v>
      </c>
      <c r="D82" s="83" t="s">
        <v>271</v>
      </c>
      <c r="E82" s="83"/>
      <c r="F82" s="105">
        <v>41000</v>
      </c>
      <c r="G82" s="93">
        <v>6.86</v>
      </c>
      <c r="H82" s="96" t="s">
        <v>175</v>
      </c>
      <c r="I82" s="97">
        <v>4.8000000000000001E-2</v>
      </c>
      <c r="J82" s="97">
        <v>-1.1999999999999999E-3</v>
      </c>
      <c r="K82" s="93">
        <v>37000</v>
      </c>
      <c r="L82" s="106">
        <v>146.59620000000001</v>
      </c>
      <c r="M82" s="93">
        <v>54.240610000000004</v>
      </c>
      <c r="N82" s="83"/>
      <c r="O82" s="94">
        <v>7.6418387626557641E-5</v>
      </c>
      <c r="P82" s="94">
        <f>M82/'סכום נכסי הקרן'!$C$42</f>
        <v>2.9297924299379325E-5</v>
      </c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</row>
    <row r="83" spans="2:39" s="135" customFormat="1">
      <c r="B83" s="86" t="s">
        <v>1732</v>
      </c>
      <c r="C83" s="83" t="s">
        <v>1733</v>
      </c>
      <c r="D83" s="83" t="s">
        <v>271</v>
      </c>
      <c r="E83" s="83"/>
      <c r="F83" s="105">
        <v>41640</v>
      </c>
      <c r="G83" s="93">
        <v>8.2100000000000009</v>
      </c>
      <c r="H83" s="96" t="s">
        <v>175</v>
      </c>
      <c r="I83" s="97">
        <v>4.8000000000000001E-2</v>
      </c>
      <c r="J83" s="97">
        <v>1.1999999999999999E-3</v>
      </c>
      <c r="K83" s="93">
        <v>2872000</v>
      </c>
      <c r="L83" s="106">
        <v>146.57980000000001</v>
      </c>
      <c r="M83" s="93">
        <v>4209.7722599999997</v>
      </c>
      <c r="N83" s="83"/>
      <c r="O83" s="94">
        <v>5.9310543960366521E-3</v>
      </c>
      <c r="P83" s="94">
        <f>M83/'סכום נכסי הקרן'!$C$42</f>
        <v>2.2738975279058809E-3</v>
      </c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</row>
    <row r="84" spans="2:39" s="135" customFormat="1">
      <c r="B84" s="82"/>
      <c r="C84" s="83"/>
      <c r="D84" s="83"/>
      <c r="E84" s="83"/>
      <c r="F84" s="83"/>
      <c r="G84" s="83"/>
      <c r="H84" s="83"/>
      <c r="I84" s="83"/>
      <c r="J84" s="83"/>
      <c r="K84" s="93"/>
      <c r="L84" s="83"/>
      <c r="M84" s="83"/>
      <c r="N84" s="83"/>
      <c r="O84" s="94"/>
      <c r="P84" s="83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</row>
    <row r="85" spans="2:39" s="135" customFormat="1">
      <c r="B85" s="101" t="s">
        <v>54</v>
      </c>
      <c r="C85" s="81"/>
      <c r="D85" s="81"/>
      <c r="E85" s="81"/>
      <c r="F85" s="81"/>
      <c r="G85" s="90">
        <v>1.7058676942364051</v>
      </c>
      <c r="H85" s="81"/>
      <c r="I85" s="81"/>
      <c r="J85" s="103">
        <v>-1.0842302281406731E-2</v>
      </c>
      <c r="K85" s="90"/>
      <c r="L85" s="81"/>
      <c r="M85" s="90">
        <v>86706.163120000012</v>
      </c>
      <c r="N85" s="81"/>
      <c r="O85" s="91">
        <v>0.12215838249082556</v>
      </c>
      <c r="P85" s="91">
        <f>M85/'סכום נכסי הקרן'!$C$42</f>
        <v>4.6834108307030387E-2</v>
      </c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</row>
    <row r="86" spans="2:39" s="135" customFormat="1">
      <c r="B86" s="86" t="s">
        <v>1734</v>
      </c>
      <c r="C86" s="83" t="s">
        <v>1735</v>
      </c>
      <c r="D86" s="83" t="s">
        <v>271</v>
      </c>
      <c r="E86" s="83"/>
      <c r="F86" s="105">
        <v>37288</v>
      </c>
      <c r="G86" s="93">
        <v>1.8599999999999999</v>
      </c>
      <c r="H86" s="96" t="s">
        <v>175</v>
      </c>
      <c r="I86" s="97">
        <v>5.5E-2</v>
      </c>
      <c r="J86" s="97">
        <v>-1.15E-2</v>
      </c>
      <c r="K86" s="93">
        <v>1003240</v>
      </c>
      <c r="L86" s="106">
        <v>148.72909999999999</v>
      </c>
      <c r="M86" s="93">
        <v>1492.1093600000002</v>
      </c>
      <c r="N86" s="83"/>
      <c r="O86" s="94">
        <v>2.1021996517682018E-3</v>
      </c>
      <c r="P86" s="94">
        <f>M86/'סכום נכסי הקרן'!$C$42</f>
        <v>8.0595898673844807E-4</v>
      </c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</row>
    <row r="87" spans="2:39" s="135" customFormat="1">
      <c r="B87" s="86" t="s">
        <v>1736</v>
      </c>
      <c r="C87" s="83" t="s">
        <v>1737</v>
      </c>
      <c r="D87" s="83" t="s">
        <v>271</v>
      </c>
      <c r="E87" s="83"/>
      <c r="F87" s="105">
        <v>37316</v>
      </c>
      <c r="G87" s="93">
        <v>1.93</v>
      </c>
      <c r="H87" s="96" t="s">
        <v>175</v>
      </c>
      <c r="I87" s="97">
        <v>5.5E-2</v>
      </c>
      <c r="J87" s="97">
        <v>-1.1199999999999998E-2</v>
      </c>
      <c r="K87" s="93">
        <v>1429960</v>
      </c>
      <c r="L87" s="106">
        <v>147.18109999999999</v>
      </c>
      <c r="M87" s="93">
        <v>2104.6302500000002</v>
      </c>
      <c r="N87" s="83"/>
      <c r="O87" s="94">
        <v>2.9651666943841326E-3</v>
      </c>
      <c r="P87" s="94">
        <f>M87/'סכום נכסי הקרן'!$C$42</f>
        <v>1.1368105510370142E-3</v>
      </c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</row>
    <row r="88" spans="2:39" s="135" customFormat="1">
      <c r="B88" s="86" t="s">
        <v>1738</v>
      </c>
      <c r="C88" s="83" t="s">
        <v>1739</v>
      </c>
      <c r="D88" s="83" t="s">
        <v>271</v>
      </c>
      <c r="E88" s="83"/>
      <c r="F88" s="105">
        <v>37347</v>
      </c>
      <c r="G88" s="93">
        <v>1.5799999999999998</v>
      </c>
      <c r="H88" s="96" t="s">
        <v>175</v>
      </c>
      <c r="I88" s="97">
        <v>5.5E-2</v>
      </c>
      <c r="J88" s="97">
        <v>-1.0899999999999998E-2</v>
      </c>
      <c r="K88" s="93">
        <v>2134080</v>
      </c>
      <c r="L88" s="106">
        <v>142.12690000000001</v>
      </c>
      <c r="M88" s="93">
        <v>3108.3847400000004</v>
      </c>
      <c r="N88" s="83"/>
      <c r="O88" s="94">
        <v>4.3793340442483336E-3</v>
      </c>
      <c r="P88" s="94">
        <f>M88/'סכום נכסי הקרן'!$C$42</f>
        <v>1.6789859259670179E-3</v>
      </c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</row>
    <row r="89" spans="2:39" s="135" customFormat="1">
      <c r="B89" s="86" t="s">
        <v>1740</v>
      </c>
      <c r="C89" s="83" t="s">
        <v>1741</v>
      </c>
      <c r="D89" s="83" t="s">
        <v>271</v>
      </c>
      <c r="E89" s="83"/>
      <c r="F89" s="105">
        <v>37377</v>
      </c>
      <c r="G89" s="93">
        <v>1.6600000000000001</v>
      </c>
      <c r="H89" s="96" t="s">
        <v>175</v>
      </c>
      <c r="I89" s="97">
        <v>5.5E-2</v>
      </c>
      <c r="J89" s="97">
        <v>-1.0800000000000001E-2</v>
      </c>
      <c r="K89" s="93">
        <v>1922400</v>
      </c>
      <c r="L89" s="106">
        <v>145.05760000000001</v>
      </c>
      <c r="M89" s="93">
        <v>2788.58736</v>
      </c>
      <c r="N89" s="83"/>
      <c r="O89" s="94">
        <v>3.9287786366524833E-3</v>
      </c>
      <c r="P89" s="94">
        <f>M89/'סכום נכסי הקרן'!$C$42</f>
        <v>1.5062482036150779E-3</v>
      </c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</row>
    <row r="90" spans="2:39" s="135" customFormat="1">
      <c r="B90" s="86" t="s">
        <v>1742</v>
      </c>
      <c r="C90" s="83" t="s">
        <v>1743</v>
      </c>
      <c r="D90" s="83" t="s">
        <v>271</v>
      </c>
      <c r="E90" s="83"/>
      <c r="F90" s="105">
        <v>37408</v>
      </c>
      <c r="G90" s="93">
        <v>1.7400000000000002</v>
      </c>
      <c r="H90" s="96" t="s">
        <v>175</v>
      </c>
      <c r="I90" s="97">
        <v>5.5E-2</v>
      </c>
      <c r="J90" s="97">
        <v>-1.0700000000000001E-2</v>
      </c>
      <c r="K90" s="93">
        <v>1784160</v>
      </c>
      <c r="L90" s="106">
        <v>142.96449999999999</v>
      </c>
      <c r="M90" s="93">
        <v>2550.7150699999997</v>
      </c>
      <c r="N90" s="83"/>
      <c r="O90" s="94">
        <v>3.5936456640912056E-3</v>
      </c>
      <c r="P90" s="94">
        <f>M90/'סכום נכסי הקרן'!$C$42</f>
        <v>1.37776210536987E-3</v>
      </c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</row>
    <row r="91" spans="2:39" s="135" customFormat="1">
      <c r="B91" s="86" t="s">
        <v>1744</v>
      </c>
      <c r="C91" s="83" t="s">
        <v>1745</v>
      </c>
      <c r="D91" s="83" t="s">
        <v>271</v>
      </c>
      <c r="E91" s="83"/>
      <c r="F91" s="105">
        <v>37438</v>
      </c>
      <c r="G91" s="93">
        <v>1.83</v>
      </c>
      <c r="H91" s="96" t="s">
        <v>175</v>
      </c>
      <c r="I91" s="97">
        <v>5.5E-2</v>
      </c>
      <c r="J91" s="97">
        <v>-1.0599999999999998E-2</v>
      </c>
      <c r="K91" s="93">
        <v>1363680</v>
      </c>
      <c r="L91" s="106">
        <v>141.7243</v>
      </c>
      <c r="M91" s="93">
        <v>1932.66632</v>
      </c>
      <c r="N91" s="83"/>
      <c r="O91" s="94">
        <v>2.7228905426128634E-3</v>
      </c>
      <c r="P91" s="94">
        <f>M91/'סכום נכסי הקרן'!$C$42</f>
        <v>1.043924681881712E-3</v>
      </c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</row>
    <row r="92" spans="2:39" s="135" customFormat="1">
      <c r="B92" s="86" t="s">
        <v>1746</v>
      </c>
      <c r="C92" s="83" t="s">
        <v>1747</v>
      </c>
      <c r="D92" s="83" t="s">
        <v>271</v>
      </c>
      <c r="E92" s="83"/>
      <c r="F92" s="105">
        <v>37469</v>
      </c>
      <c r="G92" s="93">
        <v>1.9099999999999997</v>
      </c>
      <c r="H92" s="96" t="s">
        <v>175</v>
      </c>
      <c r="I92" s="97">
        <v>5.5E-2</v>
      </c>
      <c r="J92" s="97">
        <v>-1.06E-2</v>
      </c>
      <c r="K92" s="93">
        <v>826200</v>
      </c>
      <c r="L92" s="106">
        <v>140.0093</v>
      </c>
      <c r="M92" s="93">
        <v>1156.7570700000001</v>
      </c>
      <c r="N92" s="83"/>
      <c r="O92" s="94">
        <v>1.6297292778422122E-3</v>
      </c>
      <c r="P92" s="94">
        <f>M92/'סכום נכסי הקרן'!$C$42</f>
        <v>6.2481932024053253E-4</v>
      </c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</row>
    <row r="93" spans="2:39" s="135" customFormat="1">
      <c r="B93" s="86" t="s">
        <v>1748</v>
      </c>
      <c r="C93" s="83" t="s">
        <v>1749</v>
      </c>
      <c r="D93" s="83" t="s">
        <v>271</v>
      </c>
      <c r="E93" s="83"/>
      <c r="F93" s="105">
        <v>37500</v>
      </c>
      <c r="G93" s="93">
        <v>1.9900000000000002</v>
      </c>
      <c r="H93" s="96" t="s">
        <v>175</v>
      </c>
      <c r="I93" s="97">
        <v>5.5E-2</v>
      </c>
      <c r="J93" s="97">
        <v>-1.06E-2</v>
      </c>
      <c r="K93" s="93">
        <v>1299960</v>
      </c>
      <c r="L93" s="106">
        <v>139.23910000000001</v>
      </c>
      <c r="M93" s="93">
        <v>1810.05215</v>
      </c>
      <c r="N93" s="83"/>
      <c r="O93" s="94">
        <v>2.550142168810123E-3</v>
      </c>
      <c r="P93" s="94">
        <f>M93/'סכום נכסי הקרן'!$C$42</f>
        <v>9.7769495712951571E-4</v>
      </c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</row>
    <row r="94" spans="2:39" s="135" customFormat="1">
      <c r="B94" s="86" t="s">
        <v>1750</v>
      </c>
      <c r="C94" s="83" t="s">
        <v>1751</v>
      </c>
      <c r="D94" s="83" t="s">
        <v>271</v>
      </c>
      <c r="E94" s="83"/>
      <c r="F94" s="105">
        <v>36251</v>
      </c>
      <c r="G94" s="83"/>
      <c r="H94" s="96" t="s">
        <v>175</v>
      </c>
      <c r="I94" s="97">
        <v>0</v>
      </c>
      <c r="J94" s="97">
        <v>-1.1699999999999999E-2</v>
      </c>
      <c r="K94" s="93">
        <v>120000</v>
      </c>
      <c r="L94" s="106">
        <v>135.96539999999999</v>
      </c>
      <c r="M94" s="93">
        <v>167.64525</v>
      </c>
      <c r="N94" s="83"/>
      <c r="O94" s="94">
        <v>2.3619165968544902E-4</v>
      </c>
      <c r="P94" s="94">
        <f>M94/'סכום נכסי הקרן'!$C$42</f>
        <v>9.055314539512961E-5</v>
      </c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</row>
    <row r="95" spans="2:39" s="135" customFormat="1">
      <c r="B95" s="86" t="s">
        <v>1752</v>
      </c>
      <c r="C95" s="83" t="s">
        <v>1753</v>
      </c>
      <c r="D95" s="83" t="s">
        <v>271</v>
      </c>
      <c r="E95" s="83"/>
      <c r="F95" s="105">
        <v>36281</v>
      </c>
      <c r="G95" s="93">
        <v>0.09</v>
      </c>
      <c r="H95" s="96" t="s">
        <v>175</v>
      </c>
      <c r="I95" s="97">
        <v>5.5E-2</v>
      </c>
      <c r="J95" s="97">
        <v>-1.1800000000000001E-2</v>
      </c>
      <c r="K95" s="93">
        <v>493000</v>
      </c>
      <c r="L95" s="106">
        <v>140.1147</v>
      </c>
      <c r="M95" s="93">
        <v>690.76522999999997</v>
      </c>
      <c r="N95" s="83"/>
      <c r="O95" s="94">
        <v>9.7320375093658132E-4</v>
      </c>
      <c r="P95" s="94">
        <f>M95/'סכום נכסי הקרן'!$C$42</f>
        <v>3.7311504087404892E-4</v>
      </c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</row>
    <row r="96" spans="2:39" s="135" customFormat="1">
      <c r="B96" s="86" t="s">
        <v>1754</v>
      </c>
      <c r="C96" s="83" t="s">
        <v>1755</v>
      </c>
      <c r="D96" s="83" t="s">
        <v>271</v>
      </c>
      <c r="E96" s="83"/>
      <c r="F96" s="105">
        <v>36404</v>
      </c>
      <c r="G96" s="93">
        <v>0.42</v>
      </c>
      <c r="H96" s="96" t="s">
        <v>175</v>
      </c>
      <c r="I96" s="97">
        <v>5.5E-2</v>
      </c>
      <c r="J96" s="97">
        <v>-1.5799999999999998E-2</v>
      </c>
      <c r="K96" s="93">
        <v>420000</v>
      </c>
      <c r="L96" s="106">
        <v>139.03440000000001</v>
      </c>
      <c r="M96" s="93">
        <v>583.94467000000009</v>
      </c>
      <c r="N96" s="83"/>
      <c r="O96" s="94">
        <v>8.2270664257873011E-4</v>
      </c>
      <c r="P96" s="94">
        <f>M96/'סכום נכסי הקרן'!$C$42</f>
        <v>3.154161934514756E-4</v>
      </c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</row>
    <row r="97" spans="2:39" s="135" customFormat="1">
      <c r="B97" s="86" t="s">
        <v>1756</v>
      </c>
      <c r="C97" s="83" t="s">
        <v>1757</v>
      </c>
      <c r="D97" s="83" t="s">
        <v>271</v>
      </c>
      <c r="E97" s="83"/>
      <c r="F97" s="105">
        <v>36434</v>
      </c>
      <c r="G97" s="93">
        <v>0.49</v>
      </c>
      <c r="H97" s="96" t="s">
        <v>175</v>
      </c>
      <c r="I97" s="97">
        <v>5.5E-2</v>
      </c>
      <c r="J97" s="97">
        <v>-1.7600000000000001E-2</v>
      </c>
      <c r="K97" s="93">
        <v>450000</v>
      </c>
      <c r="L97" s="106">
        <v>138.6841</v>
      </c>
      <c r="M97" s="93">
        <v>640.63288999999997</v>
      </c>
      <c r="N97" s="83"/>
      <c r="O97" s="94">
        <v>9.0257341343214729E-4</v>
      </c>
      <c r="P97" s="94">
        <f>M97/'סכום נכסי הקרן'!$C$42</f>
        <v>3.4603618792105397E-4</v>
      </c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</row>
    <row r="98" spans="2:39" s="135" customFormat="1">
      <c r="B98" s="86" t="s">
        <v>1758</v>
      </c>
      <c r="C98" s="83" t="s">
        <v>1759</v>
      </c>
      <c r="D98" s="83" t="s">
        <v>271</v>
      </c>
      <c r="E98" s="83"/>
      <c r="F98" s="105">
        <v>36465</v>
      </c>
      <c r="G98" s="93">
        <v>0.56999999999999995</v>
      </c>
      <c r="H98" s="96" t="s">
        <v>175</v>
      </c>
      <c r="I98" s="97">
        <v>5.5E-2</v>
      </c>
      <c r="J98" s="97">
        <v>-1.5800000000000002E-2</v>
      </c>
      <c r="K98" s="93">
        <v>319900</v>
      </c>
      <c r="L98" s="106">
        <v>141.7604</v>
      </c>
      <c r="M98" s="93">
        <v>453.49158</v>
      </c>
      <c r="N98" s="83"/>
      <c r="O98" s="94">
        <v>6.3891418894109181E-4</v>
      </c>
      <c r="P98" s="94">
        <f>M98/'סכום נכסי הקרן'!$C$42</f>
        <v>2.4495229646653903E-4</v>
      </c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</row>
    <row r="99" spans="2:39" s="135" customFormat="1">
      <c r="B99" s="86" t="s">
        <v>1760</v>
      </c>
      <c r="C99" s="83" t="s">
        <v>1761</v>
      </c>
      <c r="D99" s="83" t="s">
        <v>271</v>
      </c>
      <c r="E99" s="83"/>
      <c r="F99" s="105">
        <v>36495</v>
      </c>
      <c r="G99" s="93">
        <v>0.65999999999999992</v>
      </c>
      <c r="H99" s="96" t="s">
        <v>175</v>
      </c>
      <c r="I99" s="97">
        <v>5.5E-2</v>
      </c>
      <c r="J99" s="97">
        <v>-1.41E-2</v>
      </c>
      <c r="K99" s="93">
        <v>500000</v>
      </c>
      <c r="L99" s="106">
        <v>140.85810000000001</v>
      </c>
      <c r="M99" s="93">
        <v>704.29049999999995</v>
      </c>
      <c r="N99" s="83"/>
      <c r="O99" s="94">
        <v>9.9225920266571657E-4</v>
      </c>
      <c r="P99" s="94">
        <f>M99/'סכום נכסי הקרן'!$C$42</f>
        <v>3.8042068025732033E-4</v>
      </c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</row>
    <row r="100" spans="2:39" s="135" customFormat="1">
      <c r="B100" s="86" t="s">
        <v>1762</v>
      </c>
      <c r="C100" s="83" t="s">
        <v>1763</v>
      </c>
      <c r="D100" s="83" t="s">
        <v>271</v>
      </c>
      <c r="E100" s="83"/>
      <c r="F100" s="105">
        <v>36528</v>
      </c>
      <c r="G100" s="93">
        <v>0.75000000000000011</v>
      </c>
      <c r="H100" s="96" t="s">
        <v>175</v>
      </c>
      <c r="I100" s="97">
        <v>5.5E-2</v>
      </c>
      <c r="J100" s="97">
        <v>-1.2300000000000002E-2</v>
      </c>
      <c r="K100" s="93">
        <v>188500</v>
      </c>
      <c r="L100" s="106">
        <v>141.11160000000001</v>
      </c>
      <c r="M100" s="93">
        <v>265.99546999999995</v>
      </c>
      <c r="N100" s="83"/>
      <c r="O100" s="94">
        <v>3.7475509463054309E-4</v>
      </c>
      <c r="P100" s="94">
        <f>M100/'סכום נכסי הקרן'!$C$42</f>
        <v>1.4367676071559338E-4</v>
      </c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</row>
    <row r="101" spans="2:39" s="135" customFormat="1">
      <c r="B101" s="86" t="s">
        <v>1764</v>
      </c>
      <c r="C101" s="83" t="s">
        <v>1765</v>
      </c>
      <c r="D101" s="83" t="s">
        <v>271</v>
      </c>
      <c r="E101" s="83"/>
      <c r="F101" s="105">
        <v>36557</v>
      </c>
      <c r="G101" s="93">
        <v>0.83</v>
      </c>
      <c r="H101" s="96" t="s">
        <v>175</v>
      </c>
      <c r="I101" s="97">
        <v>5.5E-2</v>
      </c>
      <c r="J101" s="97">
        <v>-1.1199999999999998E-2</v>
      </c>
      <c r="K101" s="93">
        <v>403000</v>
      </c>
      <c r="L101" s="106">
        <v>141.1103</v>
      </c>
      <c r="M101" s="93">
        <v>568.67430000000002</v>
      </c>
      <c r="N101" s="83"/>
      <c r="O101" s="94">
        <v>8.01192558318598E-4</v>
      </c>
      <c r="P101" s="94">
        <f>M101/'סכום נכסי הקרן'!$C$42</f>
        <v>3.071679428458221E-4</v>
      </c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</row>
    <row r="102" spans="2:39" s="135" customFormat="1">
      <c r="B102" s="86" t="s">
        <v>1766</v>
      </c>
      <c r="C102" s="83" t="s">
        <v>1767</v>
      </c>
      <c r="D102" s="83" t="s">
        <v>271</v>
      </c>
      <c r="E102" s="83"/>
      <c r="F102" s="105">
        <v>36586</v>
      </c>
      <c r="G102" s="93">
        <v>0.90999999999999992</v>
      </c>
      <c r="H102" s="96" t="s">
        <v>175</v>
      </c>
      <c r="I102" s="97">
        <v>5.5E-2</v>
      </c>
      <c r="J102" s="97">
        <v>-0.01</v>
      </c>
      <c r="K102" s="93">
        <v>512700</v>
      </c>
      <c r="L102" s="106">
        <v>141.7482</v>
      </c>
      <c r="M102" s="93">
        <v>726.74327000000005</v>
      </c>
      <c r="N102" s="83"/>
      <c r="O102" s="94">
        <v>1.0238924103518018E-3</v>
      </c>
      <c r="P102" s="94">
        <f>M102/'סכום נכסי הקרן'!$C$42</f>
        <v>3.9254848552668174E-4</v>
      </c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</row>
    <row r="103" spans="2:39" s="135" customFormat="1">
      <c r="B103" s="86" t="s">
        <v>1768</v>
      </c>
      <c r="C103" s="83" t="s">
        <v>1769</v>
      </c>
      <c r="D103" s="83" t="s">
        <v>271</v>
      </c>
      <c r="E103" s="83"/>
      <c r="F103" s="105">
        <v>36618</v>
      </c>
      <c r="G103" s="93">
        <v>0.5</v>
      </c>
      <c r="H103" s="96" t="s">
        <v>175</v>
      </c>
      <c r="I103" s="97">
        <v>5.5E-2</v>
      </c>
      <c r="J103" s="97">
        <v>-8.7999999999999988E-3</v>
      </c>
      <c r="K103" s="93">
        <v>926000</v>
      </c>
      <c r="L103" s="106">
        <v>141.7577</v>
      </c>
      <c r="M103" s="93">
        <v>1312.6762900000001</v>
      </c>
      <c r="N103" s="83"/>
      <c r="O103" s="94">
        <v>1.8494003949699608E-3</v>
      </c>
      <c r="P103" s="94">
        <f>M103/'סכום נכסי הקרן'!$C$42</f>
        <v>7.0903868105484246E-4</v>
      </c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</row>
    <row r="104" spans="2:39" s="135" customFormat="1">
      <c r="B104" s="86" t="s">
        <v>1770</v>
      </c>
      <c r="C104" s="83" t="s">
        <v>1771</v>
      </c>
      <c r="D104" s="83" t="s">
        <v>271</v>
      </c>
      <c r="E104" s="83"/>
      <c r="F104" s="105">
        <v>36647</v>
      </c>
      <c r="G104" s="93">
        <v>0.58000000000000007</v>
      </c>
      <c r="H104" s="96" t="s">
        <v>175</v>
      </c>
      <c r="I104" s="97">
        <v>5.5E-2</v>
      </c>
      <c r="J104" s="97">
        <v>-9.6000000000000009E-3</v>
      </c>
      <c r="K104" s="93">
        <v>597400</v>
      </c>
      <c r="L104" s="106">
        <v>142.3312</v>
      </c>
      <c r="M104" s="93">
        <v>850.28684999999996</v>
      </c>
      <c r="N104" s="83"/>
      <c r="O104" s="94">
        <v>1.1979502092079103E-3</v>
      </c>
      <c r="P104" s="94">
        <f>M104/'סכום נכסי הקרן'!$C$42</f>
        <v>4.5928022867105844E-4</v>
      </c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</row>
    <row r="105" spans="2:39" s="135" customFormat="1">
      <c r="B105" s="86" t="s">
        <v>1772</v>
      </c>
      <c r="C105" s="83" t="s">
        <v>1773</v>
      </c>
      <c r="D105" s="83" t="s">
        <v>271</v>
      </c>
      <c r="E105" s="83"/>
      <c r="F105" s="105">
        <v>36678</v>
      </c>
      <c r="G105" s="93">
        <v>0.66999999999999993</v>
      </c>
      <c r="H105" s="96" t="s">
        <v>175</v>
      </c>
      <c r="I105" s="97">
        <v>5.5E-2</v>
      </c>
      <c r="J105" s="97">
        <v>-1.04E-2</v>
      </c>
      <c r="K105" s="93">
        <v>1059000</v>
      </c>
      <c r="L105" s="106">
        <v>141.8476</v>
      </c>
      <c r="M105" s="93">
        <v>1502.1659999999999</v>
      </c>
      <c r="N105" s="83"/>
      <c r="O105" s="94">
        <v>2.1163682279280336E-3</v>
      </c>
      <c r="P105" s="94">
        <f>M105/'סכום נכסי הקרן'!$C$42</f>
        <v>8.1139105465630711E-4</v>
      </c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</row>
    <row r="106" spans="2:39" s="135" customFormat="1">
      <c r="B106" s="86" t="s">
        <v>1774</v>
      </c>
      <c r="C106" s="83" t="s">
        <v>1775</v>
      </c>
      <c r="D106" s="83" t="s">
        <v>271</v>
      </c>
      <c r="E106" s="83"/>
      <c r="F106" s="105">
        <v>36709</v>
      </c>
      <c r="G106" s="93">
        <v>0.74999999999999989</v>
      </c>
      <c r="H106" s="96" t="s">
        <v>175</v>
      </c>
      <c r="I106" s="97">
        <v>5.5E-2</v>
      </c>
      <c r="J106" s="97">
        <v>-1.1099999999999999E-2</v>
      </c>
      <c r="K106" s="93">
        <v>507600</v>
      </c>
      <c r="L106" s="106">
        <v>140.84889999999999</v>
      </c>
      <c r="M106" s="93">
        <v>714.94928000000004</v>
      </c>
      <c r="N106" s="83"/>
      <c r="O106" s="94">
        <v>1.0072761204634E-3</v>
      </c>
      <c r="P106" s="94">
        <f>M106/'סכום נכסי הקרן'!$C$42</f>
        <v>3.8617799252876677E-4</v>
      </c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</row>
    <row r="107" spans="2:39" s="135" customFormat="1">
      <c r="B107" s="86" t="s">
        <v>1776</v>
      </c>
      <c r="C107" s="83" t="s">
        <v>1777</v>
      </c>
      <c r="D107" s="83" t="s">
        <v>271</v>
      </c>
      <c r="E107" s="83"/>
      <c r="F107" s="105">
        <v>36739</v>
      </c>
      <c r="G107" s="93">
        <v>0.84</v>
      </c>
      <c r="H107" s="96" t="s">
        <v>175</v>
      </c>
      <c r="I107" s="97">
        <v>5.5E-2</v>
      </c>
      <c r="J107" s="97">
        <v>-1.2E-2</v>
      </c>
      <c r="K107" s="93">
        <v>496000</v>
      </c>
      <c r="L107" s="106">
        <v>140.6874</v>
      </c>
      <c r="M107" s="93">
        <v>697.80942000000005</v>
      </c>
      <c r="N107" s="83"/>
      <c r="O107" s="94">
        <v>9.8312815337112482E-4</v>
      </c>
      <c r="P107" s="94">
        <f>M107/'סכום נכסי הקרן'!$C$42</f>
        <v>3.7691994176602717E-4</v>
      </c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</row>
    <row r="108" spans="2:39" s="135" customFormat="1">
      <c r="B108" s="86" t="s">
        <v>1778</v>
      </c>
      <c r="C108" s="83" t="s">
        <v>1779</v>
      </c>
      <c r="D108" s="83" t="s">
        <v>271</v>
      </c>
      <c r="E108" s="83"/>
      <c r="F108" s="105">
        <v>36770</v>
      </c>
      <c r="G108" s="93">
        <v>0.91999999999999993</v>
      </c>
      <c r="H108" s="96" t="s">
        <v>175</v>
      </c>
      <c r="I108" s="97">
        <v>5.5E-2</v>
      </c>
      <c r="J108" s="97">
        <v>-1.29E-2</v>
      </c>
      <c r="K108" s="93">
        <v>1200000</v>
      </c>
      <c r="L108" s="106">
        <v>140.56530000000001</v>
      </c>
      <c r="M108" s="93">
        <v>1686.7841699999999</v>
      </c>
      <c r="N108" s="83"/>
      <c r="O108" s="94">
        <v>2.376472656657093E-3</v>
      </c>
      <c r="P108" s="94">
        <f>M108/'סכום נכסי הקרן'!$C$42</f>
        <v>9.1111207860773279E-4</v>
      </c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</row>
    <row r="109" spans="2:39" s="135" customFormat="1">
      <c r="B109" s="86" t="s">
        <v>1780</v>
      </c>
      <c r="C109" s="83" t="s">
        <v>1781</v>
      </c>
      <c r="D109" s="83" t="s">
        <v>271</v>
      </c>
      <c r="E109" s="83"/>
      <c r="F109" s="105">
        <v>36800</v>
      </c>
      <c r="G109" s="93">
        <v>0.97999999999999987</v>
      </c>
      <c r="H109" s="96" t="s">
        <v>175</v>
      </c>
      <c r="I109" s="97">
        <v>5.5E-2</v>
      </c>
      <c r="J109" s="97">
        <v>-1.3899999999999999E-2</v>
      </c>
      <c r="K109" s="93">
        <v>1108000</v>
      </c>
      <c r="L109" s="106">
        <v>141.64490000000001</v>
      </c>
      <c r="M109" s="93">
        <v>1609.7656200000001</v>
      </c>
      <c r="N109" s="83"/>
      <c r="O109" s="94">
        <v>2.2679629365721715E-3</v>
      </c>
      <c r="P109" s="94">
        <f>M109/'סכום נכסי הקרן'!$C$42</f>
        <v>8.6951070930993261E-4</v>
      </c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</row>
    <row r="110" spans="2:39" s="135" customFormat="1">
      <c r="B110" s="86" t="s">
        <v>1782</v>
      </c>
      <c r="C110" s="83" t="s">
        <v>1783</v>
      </c>
      <c r="D110" s="83" t="s">
        <v>271</v>
      </c>
      <c r="E110" s="83"/>
      <c r="F110" s="105">
        <v>36861</v>
      </c>
      <c r="G110" s="93">
        <v>1.1400000000000001</v>
      </c>
      <c r="H110" s="96" t="s">
        <v>175</v>
      </c>
      <c r="I110" s="97">
        <v>5.5E-2</v>
      </c>
      <c r="J110" s="97">
        <v>-1.3500000000000002E-2</v>
      </c>
      <c r="K110" s="93">
        <v>453200</v>
      </c>
      <c r="L110" s="106">
        <v>145.56190000000001</v>
      </c>
      <c r="M110" s="93">
        <v>659.68669999999997</v>
      </c>
      <c r="N110" s="83"/>
      <c r="O110" s="94">
        <v>9.2941790206055286E-4</v>
      </c>
      <c r="P110" s="94">
        <f>M110/'סכום נכסי הקרן'!$C$42</f>
        <v>3.5632805379414714E-4</v>
      </c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</row>
    <row r="111" spans="2:39" s="135" customFormat="1">
      <c r="B111" s="86" t="s">
        <v>1784</v>
      </c>
      <c r="C111" s="83" t="s">
        <v>1785</v>
      </c>
      <c r="D111" s="83" t="s">
        <v>271</v>
      </c>
      <c r="E111" s="83"/>
      <c r="F111" s="105">
        <v>36892</v>
      </c>
      <c r="G111" s="93">
        <v>1.2299999999999998</v>
      </c>
      <c r="H111" s="96" t="s">
        <v>175</v>
      </c>
      <c r="I111" s="97">
        <v>5.5E-2</v>
      </c>
      <c r="J111" s="97">
        <v>-1.3199999999999998E-2</v>
      </c>
      <c r="K111" s="93">
        <v>498400</v>
      </c>
      <c r="L111" s="106">
        <v>145.6756</v>
      </c>
      <c r="M111" s="93">
        <v>726.04731000000004</v>
      </c>
      <c r="N111" s="83"/>
      <c r="O111" s="94">
        <v>1.0229118878050867E-3</v>
      </c>
      <c r="P111" s="94">
        <f>M111/'סכום נכסי הקרן'!$C$42</f>
        <v>3.9217256454431455E-4</v>
      </c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</row>
    <row r="112" spans="2:39" s="135" customFormat="1">
      <c r="B112" s="86" t="s">
        <v>1786</v>
      </c>
      <c r="C112" s="83" t="s">
        <v>1787</v>
      </c>
      <c r="D112" s="83" t="s">
        <v>271</v>
      </c>
      <c r="E112" s="83"/>
      <c r="F112" s="105">
        <v>36923</v>
      </c>
      <c r="G112" s="93">
        <v>1.3099999999999996</v>
      </c>
      <c r="H112" s="96" t="s">
        <v>175</v>
      </c>
      <c r="I112" s="97">
        <v>5.5E-2</v>
      </c>
      <c r="J112" s="97">
        <v>-1.2699999999999999E-2</v>
      </c>
      <c r="K112" s="93">
        <v>756400</v>
      </c>
      <c r="L112" s="106">
        <v>145.87970000000001</v>
      </c>
      <c r="M112" s="93">
        <v>1103.4343000000001</v>
      </c>
      <c r="N112" s="83"/>
      <c r="O112" s="94">
        <v>1.5546040145536582E-3</v>
      </c>
      <c r="P112" s="94">
        <f>M112/'סכום נכסי הקרן'!$C$42</f>
        <v>5.960171648279511E-4</v>
      </c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</row>
    <row r="113" spans="2:39" s="135" customFormat="1">
      <c r="B113" s="86" t="s">
        <v>1788</v>
      </c>
      <c r="C113" s="83" t="s">
        <v>1789</v>
      </c>
      <c r="D113" s="83" t="s">
        <v>271</v>
      </c>
      <c r="E113" s="83"/>
      <c r="F113" s="105">
        <v>36951</v>
      </c>
      <c r="G113" s="93">
        <v>1.39</v>
      </c>
      <c r="H113" s="96" t="s">
        <v>175</v>
      </c>
      <c r="I113" s="97">
        <v>5.5E-2</v>
      </c>
      <c r="J113" s="97">
        <v>-1.2199999999999999E-2</v>
      </c>
      <c r="K113" s="93">
        <v>1088800</v>
      </c>
      <c r="L113" s="106">
        <v>146.7885</v>
      </c>
      <c r="M113" s="93">
        <v>1598.23271</v>
      </c>
      <c r="N113" s="83"/>
      <c r="O113" s="94">
        <v>2.2517144764821724E-3</v>
      </c>
      <c r="P113" s="94">
        <f>M113/'סכום נכסי הקרן'!$C$42</f>
        <v>8.6328123799440796E-4</v>
      </c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</row>
    <row r="114" spans="2:39" s="135" customFormat="1">
      <c r="B114" s="86" t="s">
        <v>1790</v>
      </c>
      <c r="C114" s="83" t="s">
        <v>1791</v>
      </c>
      <c r="D114" s="83" t="s">
        <v>271</v>
      </c>
      <c r="E114" s="83"/>
      <c r="F114" s="105">
        <v>36982</v>
      </c>
      <c r="G114" s="93">
        <v>1.0600000000000003</v>
      </c>
      <c r="H114" s="96" t="s">
        <v>175</v>
      </c>
      <c r="I114" s="97">
        <v>5.5E-2</v>
      </c>
      <c r="J114" s="97">
        <v>-1.1699999999999999E-2</v>
      </c>
      <c r="K114" s="93">
        <v>993440</v>
      </c>
      <c r="L114" s="106">
        <v>143.108</v>
      </c>
      <c r="M114" s="93">
        <v>1458.14563</v>
      </c>
      <c r="N114" s="83"/>
      <c r="O114" s="94">
        <v>2.0543489088583463E-3</v>
      </c>
      <c r="P114" s="94">
        <f>M114/'סכום נכסי הקרן'!$C$42</f>
        <v>7.8761356638892463E-4</v>
      </c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</row>
    <row r="115" spans="2:39" s="135" customFormat="1">
      <c r="B115" s="86" t="s">
        <v>1792</v>
      </c>
      <c r="C115" s="83" t="s">
        <v>1793</v>
      </c>
      <c r="D115" s="83" t="s">
        <v>271</v>
      </c>
      <c r="E115" s="83"/>
      <c r="F115" s="105">
        <v>37012</v>
      </c>
      <c r="G115" s="93">
        <v>1.1399999999999999</v>
      </c>
      <c r="H115" s="96" t="s">
        <v>175</v>
      </c>
      <c r="I115" s="97">
        <v>5.5E-2</v>
      </c>
      <c r="J115" s="97">
        <v>-1.1699999999999999E-2</v>
      </c>
      <c r="K115" s="93">
        <v>1590680</v>
      </c>
      <c r="L115" s="106">
        <v>146.62690000000001</v>
      </c>
      <c r="M115" s="93">
        <v>2332.3639700000003</v>
      </c>
      <c r="N115" s="83"/>
      <c r="O115" s="94">
        <v>3.2860156614329538E-3</v>
      </c>
      <c r="P115" s="94">
        <f>M115/'סכום נכסי הקרן'!$C$42</f>
        <v>1.2598203270881324E-3</v>
      </c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</row>
    <row r="116" spans="2:39" s="135" customFormat="1">
      <c r="B116" s="86" t="s">
        <v>1794</v>
      </c>
      <c r="C116" s="83" t="s">
        <v>1795</v>
      </c>
      <c r="D116" s="83" t="s">
        <v>271</v>
      </c>
      <c r="E116" s="83"/>
      <c r="F116" s="105">
        <v>37043</v>
      </c>
      <c r="G116" s="93">
        <v>1.2200000000000002</v>
      </c>
      <c r="H116" s="96" t="s">
        <v>175</v>
      </c>
      <c r="I116" s="97">
        <v>5.5E-2</v>
      </c>
      <c r="J116" s="97">
        <v>-1.18E-2</v>
      </c>
      <c r="K116" s="93">
        <v>504000</v>
      </c>
      <c r="L116" s="106">
        <v>145.46559999999999</v>
      </c>
      <c r="M116" s="93">
        <v>733.14661000000001</v>
      </c>
      <c r="N116" s="83"/>
      <c r="O116" s="94">
        <v>1.0329139334914685E-3</v>
      </c>
      <c r="P116" s="94">
        <f>M116/'סכום נכסי הקרן'!$C$42</f>
        <v>3.9600723295933756E-4</v>
      </c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</row>
    <row r="117" spans="2:39" s="135" customFormat="1">
      <c r="B117" s="86" t="s">
        <v>1796</v>
      </c>
      <c r="C117" s="83" t="s">
        <v>1797</v>
      </c>
      <c r="D117" s="83" t="s">
        <v>271</v>
      </c>
      <c r="E117" s="83"/>
      <c r="F117" s="105">
        <v>37073</v>
      </c>
      <c r="G117" s="93">
        <v>1.3099999999999998</v>
      </c>
      <c r="H117" s="96" t="s">
        <v>175</v>
      </c>
      <c r="I117" s="97">
        <v>5.5E-2</v>
      </c>
      <c r="J117" s="97">
        <v>-1.18E-2</v>
      </c>
      <c r="K117" s="93">
        <v>2097760</v>
      </c>
      <c r="L117" s="106">
        <v>145.0385</v>
      </c>
      <c r="M117" s="93">
        <v>3042.5596600000003</v>
      </c>
      <c r="N117" s="83"/>
      <c r="O117" s="94">
        <v>4.2865945547958893E-3</v>
      </c>
      <c r="P117" s="94">
        <f>M117/'סכום נכסי הקרן'!$C$42</f>
        <v>1.6434306803523283E-3</v>
      </c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</row>
    <row r="118" spans="2:39" s="135" customFormat="1">
      <c r="B118" s="86" t="s">
        <v>1798</v>
      </c>
      <c r="C118" s="83" t="s">
        <v>1799</v>
      </c>
      <c r="D118" s="83" t="s">
        <v>271</v>
      </c>
      <c r="E118" s="83"/>
      <c r="F118" s="105">
        <v>37104</v>
      </c>
      <c r="G118" s="93">
        <v>1.39</v>
      </c>
      <c r="H118" s="96" t="s">
        <v>175</v>
      </c>
      <c r="I118" s="97">
        <v>5.5E-2</v>
      </c>
      <c r="J118" s="97">
        <v>-1.2E-2</v>
      </c>
      <c r="K118" s="93">
        <v>42000</v>
      </c>
      <c r="L118" s="106">
        <v>144.78729999999999</v>
      </c>
      <c r="M118" s="93">
        <v>60.810660000000006</v>
      </c>
      <c r="N118" s="83"/>
      <c r="O118" s="94">
        <v>8.5674784773010553E-5</v>
      </c>
      <c r="P118" s="94">
        <f>M118/'סכום נכסי הקרן'!$C$42</f>
        <v>3.284671970457733E-5</v>
      </c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</row>
    <row r="119" spans="2:39" s="135" customFormat="1">
      <c r="B119" s="86" t="s">
        <v>1800</v>
      </c>
      <c r="C119" s="83" t="s">
        <v>1801</v>
      </c>
      <c r="D119" s="83" t="s">
        <v>271</v>
      </c>
      <c r="E119" s="83"/>
      <c r="F119" s="105">
        <v>37135</v>
      </c>
      <c r="G119" s="93">
        <v>1.4800000000000002</v>
      </c>
      <c r="H119" s="96" t="s">
        <v>175</v>
      </c>
      <c r="I119" s="97">
        <v>5.5E-2</v>
      </c>
      <c r="J119" s="97">
        <v>-1.2200000000000003E-2</v>
      </c>
      <c r="K119" s="93">
        <v>1714720</v>
      </c>
      <c r="L119" s="106">
        <v>144.41210000000001</v>
      </c>
      <c r="M119" s="93">
        <v>2476.2636400000001</v>
      </c>
      <c r="N119" s="83"/>
      <c r="O119" s="94">
        <v>3.488752702210956E-3</v>
      </c>
      <c r="P119" s="94">
        <f>M119/'סכום נכסי הקרן'!$C$42</f>
        <v>1.337547359257676E-3</v>
      </c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</row>
    <row r="120" spans="2:39" s="135" customFormat="1">
      <c r="B120" s="86" t="s">
        <v>1802</v>
      </c>
      <c r="C120" s="83" t="s">
        <v>1803</v>
      </c>
      <c r="D120" s="83" t="s">
        <v>271</v>
      </c>
      <c r="E120" s="83"/>
      <c r="F120" s="105">
        <v>37165</v>
      </c>
      <c r="G120" s="93">
        <v>1.52</v>
      </c>
      <c r="H120" s="96" t="s">
        <v>175</v>
      </c>
      <c r="I120" s="97">
        <v>5.5E-2</v>
      </c>
      <c r="J120" s="97">
        <v>-1.24E-2</v>
      </c>
      <c r="K120" s="93">
        <v>1482880</v>
      </c>
      <c r="L120" s="106">
        <v>144.18799999999999</v>
      </c>
      <c r="M120" s="93">
        <v>2191.2147999999997</v>
      </c>
      <c r="N120" s="83"/>
      <c r="O120" s="94">
        <v>3.087153738858209E-3</v>
      </c>
      <c r="P120" s="94">
        <f>M120/'סכום נכסי הקרן'!$C$42</f>
        <v>1.1835789703338439E-3</v>
      </c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</row>
    <row r="121" spans="2:39" s="135" customFormat="1">
      <c r="B121" s="86" t="s">
        <v>1804</v>
      </c>
      <c r="C121" s="83" t="s">
        <v>1805</v>
      </c>
      <c r="D121" s="83" t="s">
        <v>271</v>
      </c>
      <c r="E121" s="83"/>
      <c r="F121" s="105">
        <v>37196</v>
      </c>
      <c r="G121" s="93">
        <v>1.6099999999999999</v>
      </c>
      <c r="H121" s="96" t="s">
        <v>175</v>
      </c>
      <c r="I121" s="97">
        <v>5.5E-2</v>
      </c>
      <c r="J121" s="97">
        <v>-1.2300000000000002E-2</v>
      </c>
      <c r="K121" s="93">
        <v>673680</v>
      </c>
      <c r="L121" s="106">
        <v>147.59690000000001</v>
      </c>
      <c r="M121" s="93">
        <v>994.33071999999993</v>
      </c>
      <c r="N121" s="83"/>
      <c r="O121" s="94">
        <v>1.4008904101549401E-3</v>
      </c>
      <c r="P121" s="94">
        <f>M121/'סכום נכסי הקרן'!$C$42</f>
        <v>5.3708515009523927E-4</v>
      </c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</row>
    <row r="122" spans="2:39" s="135" customFormat="1">
      <c r="B122" s="86" t="s">
        <v>1806</v>
      </c>
      <c r="C122" s="83" t="s">
        <v>1807</v>
      </c>
      <c r="D122" s="83" t="s">
        <v>271</v>
      </c>
      <c r="E122" s="83"/>
      <c r="F122" s="105">
        <v>37226</v>
      </c>
      <c r="G122" s="93">
        <v>1.6899999999999997</v>
      </c>
      <c r="H122" s="96" t="s">
        <v>175</v>
      </c>
      <c r="I122" s="97">
        <v>5.5E-2</v>
      </c>
      <c r="J122" s="97">
        <v>-1.2100000000000001E-2</v>
      </c>
      <c r="K122" s="93">
        <v>1217440</v>
      </c>
      <c r="L122" s="106">
        <v>147.55670000000001</v>
      </c>
      <c r="M122" s="93">
        <v>1796.41418</v>
      </c>
      <c r="N122" s="83"/>
      <c r="O122" s="94">
        <v>2.5309279365605345E-3</v>
      </c>
      <c r="P122" s="94">
        <f>M122/'סכום נכסי הקרן'!$C$42</f>
        <v>9.703284431346104E-4</v>
      </c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</row>
    <row r="123" spans="2:39" s="135" customFormat="1">
      <c r="B123" s="86" t="s">
        <v>1808</v>
      </c>
      <c r="C123" s="83" t="s">
        <v>1809</v>
      </c>
      <c r="D123" s="83" t="s">
        <v>271</v>
      </c>
      <c r="E123" s="83"/>
      <c r="F123" s="105">
        <v>37257</v>
      </c>
      <c r="G123" s="93">
        <v>1.7699999999999998</v>
      </c>
      <c r="H123" s="96" t="s">
        <v>175</v>
      </c>
      <c r="I123" s="97">
        <v>5.5E-2</v>
      </c>
      <c r="J123" s="97">
        <v>-1.1899999999999999E-2</v>
      </c>
      <c r="K123" s="93">
        <v>1601600</v>
      </c>
      <c r="L123" s="106">
        <v>148.52260000000001</v>
      </c>
      <c r="M123" s="93">
        <v>2378.7372300000002</v>
      </c>
      <c r="N123" s="83"/>
      <c r="O123" s="94">
        <v>3.3513499148306778E-3</v>
      </c>
      <c r="P123" s="94">
        <f>M123/'סכום נכסי הקרן'!$C$42</f>
        <v>1.2848687227642768E-3</v>
      </c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</row>
    <row r="124" spans="2:39" s="135" customFormat="1">
      <c r="B124" s="86" t="s">
        <v>1810</v>
      </c>
      <c r="C124" s="83" t="s">
        <v>1811</v>
      </c>
      <c r="D124" s="83" t="s">
        <v>271</v>
      </c>
      <c r="E124" s="83"/>
      <c r="F124" s="105">
        <v>37530</v>
      </c>
      <c r="G124" s="93">
        <v>2.0299999999999998</v>
      </c>
      <c r="H124" s="96" t="s">
        <v>175</v>
      </c>
      <c r="I124" s="97">
        <v>5.5E-2</v>
      </c>
      <c r="J124" s="97">
        <v>-1.0599999999999998E-2</v>
      </c>
      <c r="K124" s="93">
        <v>1717200</v>
      </c>
      <c r="L124" s="106">
        <v>139.8888</v>
      </c>
      <c r="M124" s="93">
        <v>2460.06241</v>
      </c>
      <c r="N124" s="83"/>
      <c r="O124" s="94">
        <v>3.4659271500247428E-3</v>
      </c>
      <c r="P124" s="94">
        <f>M124/'סכום נכסי הקרן'!$C$42</f>
        <v>1.3287963070461165E-3</v>
      </c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</row>
    <row r="125" spans="2:39" s="135" customFormat="1">
      <c r="B125" s="86" t="s">
        <v>1812</v>
      </c>
      <c r="C125" s="83" t="s">
        <v>1813</v>
      </c>
      <c r="D125" s="83" t="s">
        <v>271</v>
      </c>
      <c r="E125" s="83"/>
      <c r="F125" s="105">
        <v>37561</v>
      </c>
      <c r="G125" s="93">
        <v>2.11</v>
      </c>
      <c r="H125" s="96" t="s">
        <v>175</v>
      </c>
      <c r="I125" s="97">
        <v>5.5E-2</v>
      </c>
      <c r="J125" s="97">
        <v>-1.0500000000000001E-2</v>
      </c>
      <c r="K125" s="93">
        <v>1328400</v>
      </c>
      <c r="L125" s="106">
        <v>142.8115</v>
      </c>
      <c r="M125" s="93">
        <v>1897.10733</v>
      </c>
      <c r="N125" s="83"/>
      <c r="O125" s="94">
        <v>2.6727922734114495E-3</v>
      </c>
      <c r="P125" s="94">
        <f>M125/'סכום נכסי הקרן'!$C$42</f>
        <v>1.0247175859957626E-3</v>
      </c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</row>
    <row r="126" spans="2:39" s="135" customFormat="1">
      <c r="B126" s="86" t="s">
        <v>1814</v>
      </c>
      <c r="C126" s="83" t="s">
        <v>1815</v>
      </c>
      <c r="D126" s="83" t="s">
        <v>271</v>
      </c>
      <c r="E126" s="83"/>
      <c r="F126" s="105">
        <v>37591</v>
      </c>
      <c r="G126" s="93">
        <v>2.1900000000000004</v>
      </c>
      <c r="H126" s="96" t="s">
        <v>175</v>
      </c>
      <c r="I126" s="97">
        <v>5.5E-2</v>
      </c>
      <c r="J126" s="97">
        <v>-1.03E-2</v>
      </c>
      <c r="K126" s="93">
        <v>2418480</v>
      </c>
      <c r="L126" s="106">
        <v>141.9639</v>
      </c>
      <c r="M126" s="93">
        <v>3433.36834</v>
      </c>
      <c r="N126" s="83"/>
      <c r="O126" s="94">
        <v>4.8371962017180626E-3</v>
      </c>
      <c r="P126" s="94">
        <f>M126/'סכום נכסי הקרן'!$C$42</f>
        <v>1.8545249715518622E-3</v>
      </c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</row>
    <row r="127" spans="2:39" s="135" customFormat="1">
      <c r="B127" s="86" t="s">
        <v>1816</v>
      </c>
      <c r="C127" s="83" t="s">
        <v>1817</v>
      </c>
      <c r="D127" s="83" t="s">
        <v>271</v>
      </c>
      <c r="E127" s="83"/>
      <c r="F127" s="105">
        <v>37622</v>
      </c>
      <c r="G127" s="93">
        <v>2.2800000000000002</v>
      </c>
      <c r="H127" s="96" t="s">
        <v>175</v>
      </c>
      <c r="I127" s="97">
        <v>5.5E-2</v>
      </c>
      <c r="J127" s="97">
        <v>-1.0100000000000003E-2</v>
      </c>
      <c r="K127" s="93">
        <v>1499760</v>
      </c>
      <c r="L127" s="106">
        <v>143.19929999999999</v>
      </c>
      <c r="M127" s="93">
        <v>2147.6457599999999</v>
      </c>
      <c r="N127" s="83"/>
      <c r="O127" s="94">
        <v>3.0257702885755338E-3</v>
      </c>
      <c r="P127" s="94">
        <f>M127/'סכום נכסי הקרן'!$C$42</f>
        <v>1.1600452667911178E-3</v>
      </c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</row>
    <row r="128" spans="2:39" s="135" customFormat="1">
      <c r="B128" s="86" t="s">
        <v>1818</v>
      </c>
      <c r="C128" s="83" t="s">
        <v>1819</v>
      </c>
      <c r="D128" s="83" t="s">
        <v>271</v>
      </c>
      <c r="E128" s="83"/>
      <c r="F128" s="105">
        <v>37653</v>
      </c>
      <c r="G128" s="93">
        <v>2.36</v>
      </c>
      <c r="H128" s="96" t="s">
        <v>175</v>
      </c>
      <c r="I128" s="97">
        <v>5.5E-2</v>
      </c>
      <c r="J128" s="97">
        <v>-9.8000000000000014E-3</v>
      </c>
      <c r="K128" s="93">
        <v>950040</v>
      </c>
      <c r="L128" s="106">
        <v>143.63399999999999</v>
      </c>
      <c r="M128" s="93">
        <v>1364.5799099999999</v>
      </c>
      <c r="N128" s="83"/>
      <c r="O128" s="94">
        <v>1.9225262494244283E-3</v>
      </c>
      <c r="P128" s="94">
        <f>M128/'סכום נכסי הקרן'!$C$42</f>
        <v>7.3707428628907101E-4</v>
      </c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</row>
    <row r="129" spans="2:39" s="135" customFormat="1">
      <c r="B129" s="86" t="s">
        <v>1820</v>
      </c>
      <c r="C129" s="83" t="s">
        <v>1821</v>
      </c>
      <c r="D129" s="83" t="s">
        <v>271</v>
      </c>
      <c r="E129" s="83"/>
      <c r="F129" s="105">
        <v>37681</v>
      </c>
      <c r="G129" s="93">
        <v>2.44</v>
      </c>
      <c r="H129" s="96" t="s">
        <v>175</v>
      </c>
      <c r="I129" s="97">
        <v>5.5E-2</v>
      </c>
      <c r="J129" s="97">
        <v>-9.5999999999999974E-3</v>
      </c>
      <c r="K129" s="93">
        <v>2117880</v>
      </c>
      <c r="L129" s="106">
        <v>143.3931</v>
      </c>
      <c r="M129" s="93">
        <v>3036.8933500000003</v>
      </c>
      <c r="N129" s="83"/>
      <c r="O129" s="94">
        <v>4.2786114168114116E-3</v>
      </c>
      <c r="P129" s="94">
        <f>M129/'סכום נכסי הקרן'!$C$42</f>
        <v>1.6403700377556315E-3</v>
      </c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</row>
    <row r="130" spans="2:39" s="135" customFormat="1">
      <c r="B130" s="86" t="s">
        <v>1822</v>
      </c>
      <c r="C130" s="83" t="s">
        <v>1823</v>
      </c>
      <c r="D130" s="83" t="s">
        <v>271</v>
      </c>
      <c r="E130" s="83"/>
      <c r="F130" s="105">
        <v>37712</v>
      </c>
      <c r="G130" s="93">
        <v>2.0699999999999998</v>
      </c>
      <c r="H130" s="96" t="s">
        <v>175</v>
      </c>
      <c r="I130" s="97">
        <v>5.5E-2</v>
      </c>
      <c r="J130" s="97">
        <v>-9.2999999999999992E-3</v>
      </c>
      <c r="K130" s="93">
        <v>3786200</v>
      </c>
      <c r="L130" s="106">
        <v>139.0599</v>
      </c>
      <c r="M130" s="93">
        <v>5392.10682</v>
      </c>
      <c r="N130" s="83"/>
      <c r="O130" s="94">
        <v>7.5968192299932669E-3</v>
      </c>
      <c r="P130" s="94">
        <f>M130/'סכום נכסי הקרן'!$C$42</f>
        <v>2.9125324627899091E-3</v>
      </c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</row>
    <row r="131" spans="2:39" s="135" customFormat="1">
      <c r="B131" s="86" t="s">
        <v>1824</v>
      </c>
      <c r="C131" s="83" t="s">
        <v>1825</v>
      </c>
      <c r="D131" s="83" t="s">
        <v>271</v>
      </c>
      <c r="E131" s="83"/>
      <c r="F131" s="105">
        <v>37745</v>
      </c>
      <c r="G131" s="93">
        <v>2.1700000000000004</v>
      </c>
      <c r="H131" s="96" t="s">
        <v>175</v>
      </c>
      <c r="I131" s="97">
        <v>5.5E-2</v>
      </c>
      <c r="J131" s="97">
        <v>-9.1999999999999998E-3</v>
      </c>
      <c r="K131" s="93">
        <v>2200000</v>
      </c>
      <c r="L131" s="106">
        <v>142.22020000000001</v>
      </c>
      <c r="M131" s="93">
        <v>3128.8450699999999</v>
      </c>
      <c r="N131" s="83"/>
      <c r="O131" s="94">
        <v>4.4081601475850635E-3</v>
      </c>
      <c r="P131" s="94">
        <f>M131/'סכום נכסי הקרן'!$C$42</f>
        <v>1.6900375199568403E-3</v>
      </c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</row>
    <row r="132" spans="2:39" s="135" customFormat="1">
      <c r="B132" s="86" t="s">
        <v>1826</v>
      </c>
      <c r="C132" s="83" t="s">
        <v>1827</v>
      </c>
      <c r="D132" s="83" t="s">
        <v>271</v>
      </c>
      <c r="E132" s="83"/>
      <c r="F132" s="105">
        <v>37773</v>
      </c>
      <c r="G132" s="93">
        <v>2.2400000000000002</v>
      </c>
      <c r="H132" s="96" t="s">
        <v>175</v>
      </c>
      <c r="I132" s="97">
        <v>5.5E-2</v>
      </c>
      <c r="J132" s="97">
        <v>-9.1000000000000004E-3</v>
      </c>
      <c r="K132" s="93">
        <v>2640000</v>
      </c>
      <c r="L132" s="106">
        <v>142.57</v>
      </c>
      <c r="M132" s="93">
        <v>3763.8494999999998</v>
      </c>
      <c r="N132" s="83"/>
      <c r="O132" s="94">
        <v>5.3028037490549084E-3</v>
      </c>
      <c r="P132" s="94">
        <f>M132/'סכום נכסי הקרן'!$C$42</f>
        <v>2.0330335098601711E-3</v>
      </c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</row>
    <row r="133" spans="2:39" s="135" customFormat="1">
      <c r="B133" s="86" t="s">
        <v>1828</v>
      </c>
      <c r="C133" s="83" t="s">
        <v>1829</v>
      </c>
      <c r="D133" s="83" t="s">
        <v>271</v>
      </c>
      <c r="E133" s="83"/>
      <c r="F133" s="105">
        <v>37803</v>
      </c>
      <c r="G133" s="93">
        <v>2.3199999999999998</v>
      </c>
      <c r="H133" s="96" t="s">
        <v>175</v>
      </c>
      <c r="I133" s="97">
        <v>5.5E-2</v>
      </c>
      <c r="J133" s="97">
        <v>-9.0000000000000011E-3</v>
      </c>
      <c r="K133" s="93">
        <v>2766280</v>
      </c>
      <c r="L133" s="106">
        <v>143.34899999999999</v>
      </c>
      <c r="M133" s="93">
        <v>3965.4351699999997</v>
      </c>
      <c r="N133" s="83"/>
      <c r="O133" s="94">
        <v>5.5868133107102686E-3</v>
      </c>
      <c r="P133" s="94">
        <f>M133/'סכום נכסי הקרן'!$C$42</f>
        <v>2.1419194847690018E-3</v>
      </c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</row>
    <row r="134" spans="2:39" s="135" customFormat="1">
      <c r="B134" s="86" t="s">
        <v>1830</v>
      </c>
      <c r="C134" s="83" t="s">
        <v>1831</v>
      </c>
      <c r="D134" s="83" t="s">
        <v>271</v>
      </c>
      <c r="E134" s="83"/>
      <c r="F134" s="105">
        <v>37834</v>
      </c>
      <c r="G134" s="93">
        <v>2.4099999999999997</v>
      </c>
      <c r="H134" s="96" t="s">
        <v>175</v>
      </c>
      <c r="I134" s="97">
        <v>5.5E-2</v>
      </c>
      <c r="J134" s="97">
        <v>-8.9999999999999976E-3</v>
      </c>
      <c r="K134" s="93">
        <v>3080000</v>
      </c>
      <c r="L134" s="106">
        <v>144.29740000000001</v>
      </c>
      <c r="M134" s="93">
        <v>4444.3582300000007</v>
      </c>
      <c r="N134" s="83"/>
      <c r="O134" s="94">
        <v>6.2615573455280403E-3</v>
      </c>
      <c r="P134" s="94">
        <f>M134/'סכום נכסי הקרן'!$C$42</f>
        <v>2.400608528957611E-3</v>
      </c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</row>
    <row r="135" spans="2:39" s="135" customFormat="1">
      <c r="B135" s="137"/>
      <c r="C135" s="137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</row>
    <row r="138" spans="2:39">
      <c r="B138" s="98" t="s">
        <v>123</v>
      </c>
    </row>
    <row r="139" spans="2:39">
      <c r="B139" s="98" t="s">
        <v>248</v>
      </c>
    </row>
    <row r="140" spans="2:39">
      <c r="B140" s="98" t="s">
        <v>256</v>
      </c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6" t="s">
        <v>190</v>
      </c>
      <c r="C1" s="77" t="s" vm="1">
        <v>266</v>
      </c>
    </row>
    <row r="2" spans="2:65">
      <c r="B2" s="56" t="s">
        <v>189</v>
      </c>
      <c r="C2" s="77" t="s">
        <v>267</v>
      </c>
    </row>
    <row r="3" spans="2:65">
      <c r="B3" s="56" t="s">
        <v>191</v>
      </c>
      <c r="C3" s="77" t="s">
        <v>268</v>
      </c>
    </row>
    <row r="4" spans="2:65">
      <c r="B4" s="56" t="s">
        <v>192</v>
      </c>
      <c r="C4" s="77">
        <v>414</v>
      </c>
    </row>
    <row r="6" spans="2:65" ht="26.25" customHeight="1">
      <c r="B6" s="200" t="s">
        <v>221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2:65" ht="26.25" customHeight="1">
      <c r="B7" s="200" t="s">
        <v>98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/>
    </row>
    <row r="8" spans="2:65" s="3" customFormat="1" ht="78.75">
      <c r="B8" s="22" t="s">
        <v>127</v>
      </c>
      <c r="C8" s="30" t="s">
        <v>48</v>
      </c>
      <c r="D8" s="30" t="s">
        <v>129</v>
      </c>
      <c r="E8" s="30" t="s">
        <v>128</v>
      </c>
      <c r="F8" s="30" t="s">
        <v>69</v>
      </c>
      <c r="G8" s="30" t="s">
        <v>15</v>
      </c>
      <c r="H8" s="30" t="s">
        <v>70</v>
      </c>
      <c r="I8" s="30" t="s">
        <v>113</v>
      </c>
      <c r="J8" s="30" t="s">
        <v>18</v>
      </c>
      <c r="K8" s="30" t="s">
        <v>112</v>
      </c>
      <c r="L8" s="30" t="s">
        <v>17</v>
      </c>
      <c r="M8" s="70" t="s">
        <v>19</v>
      </c>
      <c r="N8" s="30" t="s">
        <v>250</v>
      </c>
      <c r="O8" s="30" t="s">
        <v>249</v>
      </c>
      <c r="P8" s="30" t="s">
        <v>121</v>
      </c>
      <c r="Q8" s="30" t="s">
        <v>63</v>
      </c>
      <c r="R8" s="30" t="s">
        <v>193</v>
      </c>
      <c r="S8" s="31" t="s">
        <v>195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257</v>
      </c>
      <c r="O9" s="32"/>
      <c r="P9" s="32" t="s">
        <v>253</v>
      </c>
      <c r="Q9" s="32" t="s">
        <v>20</v>
      </c>
      <c r="R9" s="32" t="s">
        <v>20</v>
      </c>
      <c r="S9" s="33" t="s">
        <v>20</v>
      </c>
      <c r="BJ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124</v>
      </c>
      <c r="R10" s="20" t="s">
        <v>125</v>
      </c>
      <c r="S10" s="20" t="s">
        <v>196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8" t="s">
        <v>265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8" t="s">
        <v>123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8" t="s">
        <v>248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8" t="s">
        <v>256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90" zoomScaleNormal="90" workbookViewId="0">
      <selection activeCell="E19" sqref="E19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1.285156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6" t="s">
        <v>190</v>
      </c>
      <c r="C1" s="77" t="s" vm="1">
        <v>266</v>
      </c>
    </row>
    <row r="2" spans="2:81">
      <c r="B2" s="56" t="s">
        <v>189</v>
      </c>
      <c r="C2" s="77" t="s">
        <v>267</v>
      </c>
    </row>
    <row r="3" spans="2:81">
      <c r="B3" s="56" t="s">
        <v>191</v>
      </c>
      <c r="C3" s="77" t="s">
        <v>268</v>
      </c>
    </row>
    <row r="4" spans="2:81">
      <c r="B4" s="56" t="s">
        <v>192</v>
      </c>
      <c r="C4" s="77">
        <v>414</v>
      </c>
    </row>
    <row r="6" spans="2:81" ht="26.25" customHeight="1">
      <c r="B6" s="200" t="s">
        <v>221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2:81" ht="26.25" customHeight="1">
      <c r="B7" s="200" t="s">
        <v>99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/>
    </row>
    <row r="8" spans="2:81" s="3" customFormat="1" ht="78.75">
      <c r="B8" s="22" t="s">
        <v>127</v>
      </c>
      <c r="C8" s="30" t="s">
        <v>48</v>
      </c>
      <c r="D8" s="30" t="s">
        <v>129</v>
      </c>
      <c r="E8" s="30" t="s">
        <v>128</v>
      </c>
      <c r="F8" s="30" t="s">
        <v>69</v>
      </c>
      <c r="G8" s="30" t="s">
        <v>15</v>
      </c>
      <c r="H8" s="30" t="s">
        <v>70</v>
      </c>
      <c r="I8" s="30" t="s">
        <v>113</v>
      </c>
      <c r="J8" s="30" t="s">
        <v>18</v>
      </c>
      <c r="K8" s="30" t="s">
        <v>112</v>
      </c>
      <c r="L8" s="30" t="s">
        <v>17</v>
      </c>
      <c r="M8" s="70" t="s">
        <v>19</v>
      </c>
      <c r="N8" s="70" t="s">
        <v>250</v>
      </c>
      <c r="O8" s="30" t="s">
        <v>249</v>
      </c>
      <c r="P8" s="30" t="s">
        <v>121</v>
      </c>
      <c r="Q8" s="30" t="s">
        <v>63</v>
      </c>
      <c r="R8" s="30" t="s">
        <v>193</v>
      </c>
      <c r="S8" s="31" t="s">
        <v>195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257</v>
      </c>
      <c r="O9" s="32"/>
      <c r="P9" s="32" t="s">
        <v>253</v>
      </c>
      <c r="Q9" s="32" t="s">
        <v>20</v>
      </c>
      <c r="R9" s="32" t="s">
        <v>20</v>
      </c>
      <c r="S9" s="33" t="s">
        <v>20</v>
      </c>
      <c r="BZ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124</v>
      </c>
      <c r="R10" s="20" t="s">
        <v>125</v>
      </c>
      <c r="S10" s="20" t="s">
        <v>196</v>
      </c>
      <c r="T10" s="5"/>
      <c r="BZ10" s="1"/>
    </row>
    <row r="11" spans="2:81" s="134" customFormat="1" ht="18" customHeight="1">
      <c r="B11" s="107" t="s">
        <v>55</v>
      </c>
      <c r="C11" s="79"/>
      <c r="D11" s="79"/>
      <c r="E11" s="79"/>
      <c r="F11" s="79"/>
      <c r="G11" s="79"/>
      <c r="H11" s="79"/>
      <c r="I11" s="79"/>
      <c r="J11" s="89">
        <v>6.429962475770699</v>
      </c>
      <c r="K11" s="79"/>
      <c r="L11" s="79"/>
      <c r="M11" s="88">
        <v>1.875520441537501E-2</v>
      </c>
      <c r="N11" s="87"/>
      <c r="O11" s="89"/>
      <c r="P11" s="87">
        <v>32392.85449999999</v>
      </c>
      <c r="Q11" s="79"/>
      <c r="R11" s="88">
        <v>1</v>
      </c>
      <c r="S11" s="88">
        <f>P11/'סכום נכסי הקרן'!$C$42</f>
        <v>1.7496916037297673E-2</v>
      </c>
      <c r="T11" s="139"/>
      <c r="BZ11" s="135"/>
      <c r="CC11" s="135"/>
    </row>
    <row r="12" spans="2:81" s="135" customFormat="1" ht="17.25" customHeight="1">
      <c r="B12" s="108" t="s">
        <v>244</v>
      </c>
      <c r="C12" s="81"/>
      <c r="D12" s="81"/>
      <c r="E12" s="81"/>
      <c r="F12" s="81"/>
      <c r="G12" s="81"/>
      <c r="H12" s="81"/>
      <c r="I12" s="81"/>
      <c r="J12" s="92">
        <v>6.5499276615271915</v>
      </c>
      <c r="K12" s="81"/>
      <c r="L12" s="81"/>
      <c r="M12" s="91">
        <v>1.81470518918809E-2</v>
      </c>
      <c r="N12" s="90"/>
      <c r="O12" s="92"/>
      <c r="P12" s="90">
        <v>31503.591539999994</v>
      </c>
      <c r="Q12" s="81"/>
      <c r="R12" s="91">
        <v>0.97254755798072701</v>
      </c>
      <c r="S12" s="91">
        <f>P12/'סכום נכסי הקרן'!$C$42</f>
        <v>1.7016582964267672E-2</v>
      </c>
    </row>
    <row r="13" spans="2:81" s="135" customFormat="1">
      <c r="B13" s="109" t="s">
        <v>64</v>
      </c>
      <c r="C13" s="81"/>
      <c r="D13" s="81"/>
      <c r="E13" s="81"/>
      <c r="F13" s="81"/>
      <c r="G13" s="81"/>
      <c r="H13" s="81"/>
      <c r="I13" s="81"/>
      <c r="J13" s="92">
        <v>7.4620922476643825</v>
      </c>
      <c r="K13" s="81"/>
      <c r="L13" s="81"/>
      <c r="M13" s="91">
        <v>1.148282788517368E-2</v>
      </c>
      <c r="N13" s="90"/>
      <c r="O13" s="92"/>
      <c r="P13" s="90">
        <v>21220.436019999997</v>
      </c>
      <c r="Q13" s="81"/>
      <c r="R13" s="91">
        <v>0.65509620401005419</v>
      </c>
      <c r="S13" s="91">
        <f>P13/'סכום נכסי הקרן'!$C$42</f>
        <v>1.1462163277916345E-2</v>
      </c>
    </row>
    <row r="14" spans="2:81" s="135" customFormat="1">
      <c r="B14" s="110" t="s">
        <v>1832</v>
      </c>
      <c r="C14" s="83" t="s">
        <v>1833</v>
      </c>
      <c r="D14" s="96" t="s">
        <v>1834</v>
      </c>
      <c r="E14" s="83" t="s">
        <v>1835</v>
      </c>
      <c r="F14" s="96" t="s">
        <v>384</v>
      </c>
      <c r="G14" s="83" t="s">
        <v>333</v>
      </c>
      <c r="H14" s="83" t="s">
        <v>334</v>
      </c>
      <c r="I14" s="105">
        <v>39076</v>
      </c>
      <c r="J14" s="95">
        <v>8.3099999999999987</v>
      </c>
      <c r="K14" s="96" t="s">
        <v>175</v>
      </c>
      <c r="L14" s="97">
        <v>4.9000000000000002E-2</v>
      </c>
      <c r="M14" s="94">
        <v>1.4199999999999999E-2</v>
      </c>
      <c r="N14" s="93">
        <v>1251881</v>
      </c>
      <c r="O14" s="95">
        <v>159.69</v>
      </c>
      <c r="P14" s="93">
        <v>1999.1287199999999</v>
      </c>
      <c r="Q14" s="94">
        <v>6.3770752257058397E-4</v>
      </c>
      <c r="R14" s="94">
        <v>6.1715114362644409E-2</v>
      </c>
      <c r="S14" s="94">
        <f>P14/'סכום נכסי הקרן'!$C$42</f>
        <v>1.0798241742354128E-3</v>
      </c>
    </row>
    <row r="15" spans="2:81" s="135" customFormat="1">
      <c r="B15" s="110" t="s">
        <v>1836</v>
      </c>
      <c r="C15" s="83" t="s">
        <v>1837</v>
      </c>
      <c r="D15" s="96" t="s">
        <v>1834</v>
      </c>
      <c r="E15" s="83" t="s">
        <v>1835</v>
      </c>
      <c r="F15" s="96" t="s">
        <v>384</v>
      </c>
      <c r="G15" s="83" t="s">
        <v>333</v>
      </c>
      <c r="H15" s="83" t="s">
        <v>334</v>
      </c>
      <c r="I15" s="105">
        <v>42639</v>
      </c>
      <c r="J15" s="95">
        <v>11.49</v>
      </c>
      <c r="K15" s="96" t="s">
        <v>175</v>
      </c>
      <c r="L15" s="97">
        <v>4.0999999999999995E-2</v>
      </c>
      <c r="M15" s="94">
        <v>2.07E-2</v>
      </c>
      <c r="N15" s="93">
        <v>6721663.3300000001</v>
      </c>
      <c r="O15" s="95">
        <v>132.04</v>
      </c>
      <c r="P15" s="93">
        <v>8875.2845099999995</v>
      </c>
      <c r="Q15" s="94">
        <v>1.5425367050937253E-3</v>
      </c>
      <c r="R15" s="94">
        <v>0.27398895981828347</v>
      </c>
      <c r="S15" s="94">
        <f>P15/'סכום נכסי הקרן'!$C$42</f>
        <v>4.793961825087031E-3</v>
      </c>
    </row>
    <row r="16" spans="2:81" s="135" customFormat="1">
      <c r="B16" s="110" t="s">
        <v>1838</v>
      </c>
      <c r="C16" s="83" t="s">
        <v>1839</v>
      </c>
      <c r="D16" s="96" t="s">
        <v>1834</v>
      </c>
      <c r="E16" s="83" t="s">
        <v>1840</v>
      </c>
      <c r="F16" s="96" t="s">
        <v>587</v>
      </c>
      <c r="G16" s="83" t="s">
        <v>333</v>
      </c>
      <c r="H16" s="83" t="s">
        <v>334</v>
      </c>
      <c r="I16" s="105">
        <v>38918</v>
      </c>
      <c r="J16" s="95">
        <v>1.2400000000000002</v>
      </c>
      <c r="K16" s="96" t="s">
        <v>175</v>
      </c>
      <c r="L16" s="97">
        <v>0.05</v>
      </c>
      <c r="M16" s="94">
        <v>-7.4999999999999997E-3</v>
      </c>
      <c r="N16" s="93">
        <v>51824.55</v>
      </c>
      <c r="O16" s="95">
        <v>127.45</v>
      </c>
      <c r="P16" s="93">
        <v>66.050389999999993</v>
      </c>
      <c r="Q16" s="94">
        <v>2.9981564865570348E-3</v>
      </c>
      <c r="R16" s="94">
        <v>2.0390419745194119E-3</v>
      </c>
      <c r="S16" s="94">
        <f>P16/'סכום נכסי הקרן'!$C$42</f>
        <v>3.567694622469181E-5</v>
      </c>
    </row>
    <row r="17" spans="2:19" s="135" customFormat="1">
      <c r="B17" s="110" t="s">
        <v>1841</v>
      </c>
      <c r="C17" s="83" t="s">
        <v>1842</v>
      </c>
      <c r="D17" s="96" t="s">
        <v>1834</v>
      </c>
      <c r="E17" s="83" t="s">
        <v>1843</v>
      </c>
      <c r="F17" s="96" t="s">
        <v>384</v>
      </c>
      <c r="G17" s="83" t="s">
        <v>333</v>
      </c>
      <c r="H17" s="83" t="s">
        <v>171</v>
      </c>
      <c r="I17" s="105">
        <v>42796</v>
      </c>
      <c r="J17" s="95">
        <v>7.83</v>
      </c>
      <c r="K17" s="96" t="s">
        <v>175</v>
      </c>
      <c r="L17" s="97">
        <v>2.1400000000000002E-2</v>
      </c>
      <c r="M17" s="94">
        <v>1.04E-2</v>
      </c>
      <c r="N17" s="93">
        <v>1608000</v>
      </c>
      <c r="O17" s="95">
        <v>110.45</v>
      </c>
      <c r="P17" s="93">
        <v>1776.0359699999999</v>
      </c>
      <c r="Q17" s="94">
        <v>6.1930474569221175E-3</v>
      </c>
      <c r="R17" s="94">
        <v>5.4828016777589035E-2</v>
      </c>
      <c r="S17" s="94">
        <f>P17/'סכום נכסי הקרן'!$C$42</f>
        <v>9.593212060490234E-4</v>
      </c>
    </row>
    <row r="18" spans="2:19" s="135" customFormat="1">
      <c r="B18" s="110" t="s">
        <v>1844</v>
      </c>
      <c r="C18" s="83" t="s">
        <v>1845</v>
      </c>
      <c r="D18" s="96" t="s">
        <v>1834</v>
      </c>
      <c r="E18" s="83" t="s">
        <v>461</v>
      </c>
      <c r="F18" s="96" t="s">
        <v>462</v>
      </c>
      <c r="G18" s="83" t="s">
        <v>370</v>
      </c>
      <c r="H18" s="83" t="s">
        <v>334</v>
      </c>
      <c r="I18" s="105">
        <v>42768</v>
      </c>
      <c r="J18" s="95">
        <v>0.86</v>
      </c>
      <c r="K18" s="96" t="s">
        <v>175</v>
      </c>
      <c r="L18" s="97">
        <v>6.8499999999999991E-2</v>
      </c>
      <c r="M18" s="94">
        <v>5.7999999999999996E-3</v>
      </c>
      <c r="N18" s="93">
        <v>129400</v>
      </c>
      <c r="O18" s="95">
        <v>119.67</v>
      </c>
      <c r="P18" s="93">
        <v>154.85298</v>
      </c>
      <c r="Q18" s="94">
        <v>2.5621174891248607E-4</v>
      </c>
      <c r="R18" s="94">
        <v>4.780467247799975E-3</v>
      </c>
      <c r="S18" s="94">
        <f>P18/'סכום נכסי הקרן'!$C$42</f>
        <v>8.3643434053807652E-5</v>
      </c>
    </row>
    <row r="19" spans="2:19" s="135" customFormat="1">
      <c r="B19" s="110" t="s">
        <v>1846</v>
      </c>
      <c r="C19" s="83" t="s">
        <v>1847</v>
      </c>
      <c r="D19" s="96" t="s">
        <v>1834</v>
      </c>
      <c r="E19" s="83" t="s">
        <v>383</v>
      </c>
      <c r="F19" s="96" t="s">
        <v>384</v>
      </c>
      <c r="G19" s="83" t="s">
        <v>370</v>
      </c>
      <c r="H19" s="83" t="s">
        <v>171</v>
      </c>
      <c r="I19" s="105">
        <v>39350</v>
      </c>
      <c r="J19" s="95">
        <v>4.0999999999999988</v>
      </c>
      <c r="K19" s="96" t="s">
        <v>175</v>
      </c>
      <c r="L19" s="97">
        <v>5.5999999999999994E-2</v>
      </c>
      <c r="M19" s="94">
        <v>4.0000000000000002E-4</v>
      </c>
      <c r="N19" s="93">
        <v>487178.44</v>
      </c>
      <c r="O19" s="95">
        <v>152.15</v>
      </c>
      <c r="P19" s="93">
        <v>741.24198000000001</v>
      </c>
      <c r="Q19" s="94">
        <v>5.9414534922841997E-4</v>
      </c>
      <c r="R19" s="94">
        <v>2.2882885483278426E-2</v>
      </c>
      <c r="S19" s="94">
        <f>P19/'סכום נכסי הקרן'!$C$42</f>
        <v>4.0037992599202039E-4</v>
      </c>
    </row>
    <row r="20" spans="2:19" s="135" customFormat="1">
      <c r="B20" s="110" t="s">
        <v>1848</v>
      </c>
      <c r="C20" s="83" t="s">
        <v>1849</v>
      </c>
      <c r="D20" s="96" t="s">
        <v>1834</v>
      </c>
      <c r="E20" s="83" t="s">
        <v>461</v>
      </c>
      <c r="F20" s="96" t="s">
        <v>462</v>
      </c>
      <c r="G20" s="83" t="s">
        <v>406</v>
      </c>
      <c r="H20" s="83" t="s">
        <v>171</v>
      </c>
      <c r="I20" s="105">
        <v>42919</v>
      </c>
      <c r="J20" s="95">
        <v>2.41</v>
      </c>
      <c r="K20" s="96" t="s">
        <v>175</v>
      </c>
      <c r="L20" s="97">
        <v>0.06</v>
      </c>
      <c r="M20" s="94">
        <v>-1.2999999999999999E-3</v>
      </c>
      <c r="N20" s="93">
        <v>1573219</v>
      </c>
      <c r="O20" s="95">
        <v>123.29</v>
      </c>
      <c r="P20" s="93">
        <v>1939.6216499999998</v>
      </c>
      <c r="Q20" s="94">
        <v>4.251082929760862E-4</v>
      </c>
      <c r="R20" s="94">
        <v>5.9878071257968339E-2</v>
      </c>
      <c r="S20" s="94">
        <f>P20/'סכום נכסי הקרן'!$C$42</f>
        <v>1.0476815852759991E-3</v>
      </c>
    </row>
    <row r="21" spans="2:19" s="135" customFormat="1">
      <c r="B21" s="110" t="s">
        <v>1850</v>
      </c>
      <c r="C21" s="83" t="s">
        <v>1851</v>
      </c>
      <c r="D21" s="96" t="s">
        <v>1834</v>
      </c>
      <c r="E21" s="83" t="s">
        <v>358</v>
      </c>
      <c r="F21" s="96" t="s">
        <v>338</v>
      </c>
      <c r="G21" s="83" t="s">
        <v>601</v>
      </c>
      <c r="H21" s="83" t="s">
        <v>334</v>
      </c>
      <c r="I21" s="105">
        <v>39702</v>
      </c>
      <c r="J21" s="95">
        <v>3.2899999999999996</v>
      </c>
      <c r="K21" s="96" t="s">
        <v>175</v>
      </c>
      <c r="L21" s="97">
        <v>5.7500000000000002E-2</v>
      </c>
      <c r="M21" s="94">
        <v>-3.3999999999999998E-3</v>
      </c>
      <c r="N21" s="93">
        <v>3630240</v>
      </c>
      <c r="O21" s="95">
        <v>145.19999999999999</v>
      </c>
      <c r="P21" s="93">
        <v>5271.10844</v>
      </c>
      <c r="Q21" s="94">
        <v>2.7882027649769586E-3</v>
      </c>
      <c r="R21" s="94">
        <v>0.16272441936230109</v>
      </c>
      <c r="S21" s="94">
        <f>P21/'סכום נכסי הקרן'!$C$42</f>
        <v>2.8471755028001977E-3</v>
      </c>
    </row>
    <row r="22" spans="2:19" s="135" customFormat="1">
      <c r="B22" s="110" t="s">
        <v>1852</v>
      </c>
      <c r="C22" s="83" t="s">
        <v>1853</v>
      </c>
      <c r="D22" s="96" t="s">
        <v>1834</v>
      </c>
      <c r="E22" s="83"/>
      <c r="F22" s="96" t="s">
        <v>388</v>
      </c>
      <c r="G22" s="83" t="s">
        <v>675</v>
      </c>
      <c r="H22" s="83" t="s">
        <v>334</v>
      </c>
      <c r="I22" s="105">
        <v>38445</v>
      </c>
      <c r="J22" s="95">
        <v>0.98</v>
      </c>
      <c r="K22" s="96" t="s">
        <v>175</v>
      </c>
      <c r="L22" s="97">
        <v>6.7000000000000004E-2</v>
      </c>
      <c r="M22" s="94">
        <v>2.3199999999999998E-2</v>
      </c>
      <c r="N22" s="93">
        <v>111259.83</v>
      </c>
      <c r="O22" s="95">
        <v>131.47</v>
      </c>
      <c r="P22" s="93">
        <v>146.27329</v>
      </c>
      <c r="Q22" s="94">
        <v>1.1625328647738473E-3</v>
      </c>
      <c r="R22" s="94">
        <v>4.5156035878221243E-3</v>
      </c>
      <c r="S22" s="94">
        <f>P22/'סכום נכסי הקרן'!$C$42</f>
        <v>7.9009136833843832E-5</v>
      </c>
    </row>
    <row r="23" spans="2:19" s="135" customFormat="1">
      <c r="B23" s="110" t="s">
        <v>1854</v>
      </c>
      <c r="C23" s="83" t="s">
        <v>1855</v>
      </c>
      <c r="D23" s="96" t="s">
        <v>1834</v>
      </c>
      <c r="E23" s="83"/>
      <c r="F23" s="96" t="s">
        <v>388</v>
      </c>
      <c r="G23" s="83" t="s">
        <v>675</v>
      </c>
      <c r="H23" s="83" t="s">
        <v>334</v>
      </c>
      <c r="I23" s="105">
        <v>38890</v>
      </c>
      <c r="J23" s="95">
        <v>1.1000000000000001</v>
      </c>
      <c r="K23" s="96" t="s">
        <v>175</v>
      </c>
      <c r="L23" s="97">
        <v>6.7000000000000004E-2</v>
      </c>
      <c r="M23" s="94">
        <v>2.1099999999999997E-2</v>
      </c>
      <c r="N23" s="93">
        <v>68027.31</v>
      </c>
      <c r="O23" s="95">
        <v>131.72999999999999</v>
      </c>
      <c r="P23" s="93">
        <v>89.612390000000005</v>
      </c>
      <c r="Q23" s="94">
        <v>1.5669726956591802E-3</v>
      </c>
      <c r="R23" s="94">
        <v>2.7664246137987015E-3</v>
      </c>
      <c r="S23" s="94">
        <f>P23/'סכום נכסי הקרן'!$C$42</f>
        <v>4.8403899191149522E-5</v>
      </c>
    </row>
    <row r="24" spans="2:19" s="135" customFormat="1">
      <c r="B24" s="110" t="s">
        <v>1856</v>
      </c>
      <c r="C24" s="83" t="s">
        <v>1857</v>
      </c>
      <c r="D24" s="96" t="s">
        <v>1834</v>
      </c>
      <c r="E24" s="83" t="s">
        <v>1858</v>
      </c>
      <c r="F24" s="96" t="s">
        <v>881</v>
      </c>
      <c r="G24" s="83" t="s">
        <v>1565</v>
      </c>
      <c r="H24" s="83"/>
      <c r="I24" s="105">
        <v>39104</v>
      </c>
      <c r="J24" s="95">
        <v>2.11</v>
      </c>
      <c r="K24" s="96" t="s">
        <v>175</v>
      </c>
      <c r="L24" s="97">
        <v>5.5999999999999994E-2</v>
      </c>
      <c r="M24" s="94">
        <v>0.1709</v>
      </c>
      <c r="N24" s="93">
        <v>165071.85</v>
      </c>
      <c r="O24" s="95">
        <v>97.67</v>
      </c>
      <c r="P24" s="93">
        <v>161.22570000000002</v>
      </c>
      <c r="Q24" s="94">
        <v>2.6118961458566464E-4</v>
      </c>
      <c r="R24" s="94">
        <v>4.9771995240493567E-3</v>
      </c>
      <c r="S24" s="94">
        <f>P24/'סכום נכסי הקרן'!$C$42</f>
        <v>8.7085642173169537E-5</v>
      </c>
    </row>
    <row r="25" spans="2:19" s="135" customFormat="1">
      <c r="B25" s="111"/>
      <c r="C25" s="83"/>
      <c r="D25" s="83"/>
      <c r="E25" s="83"/>
      <c r="F25" s="83"/>
      <c r="G25" s="83"/>
      <c r="H25" s="83"/>
      <c r="I25" s="83"/>
      <c r="J25" s="95"/>
      <c r="K25" s="83"/>
      <c r="L25" s="83"/>
      <c r="M25" s="94"/>
      <c r="N25" s="93"/>
      <c r="O25" s="95"/>
      <c r="P25" s="83"/>
      <c r="Q25" s="83"/>
      <c r="R25" s="94"/>
      <c r="S25" s="83"/>
    </row>
    <row r="26" spans="2:19" s="135" customFormat="1">
      <c r="B26" s="109" t="s">
        <v>65</v>
      </c>
      <c r="C26" s="81"/>
      <c r="D26" s="81"/>
      <c r="E26" s="81"/>
      <c r="F26" s="81"/>
      <c r="G26" s="81"/>
      <c r="H26" s="81"/>
      <c r="I26" s="81"/>
      <c r="J26" s="92">
        <v>5.0822014095048891</v>
      </c>
      <c r="K26" s="81"/>
      <c r="L26" s="81"/>
      <c r="M26" s="91">
        <v>2.4113449868814266E-2</v>
      </c>
      <c r="N26" s="90"/>
      <c r="O26" s="92"/>
      <c r="P26" s="90">
        <v>8314.0555899999999</v>
      </c>
      <c r="Q26" s="81"/>
      <c r="R26" s="91">
        <v>0.25666325855907518</v>
      </c>
      <c r="S26" s="91">
        <f>P26/'סכום נכסי הקרן'!$C$42</f>
        <v>4.490815484867362E-3</v>
      </c>
    </row>
    <row r="27" spans="2:19" s="135" customFormat="1">
      <c r="B27" s="110" t="s">
        <v>1859</v>
      </c>
      <c r="C27" s="83" t="s">
        <v>1860</v>
      </c>
      <c r="D27" s="96" t="s">
        <v>1834</v>
      </c>
      <c r="E27" s="83" t="s">
        <v>1843</v>
      </c>
      <c r="F27" s="96" t="s">
        <v>384</v>
      </c>
      <c r="G27" s="83" t="s">
        <v>333</v>
      </c>
      <c r="H27" s="83" t="s">
        <v>171</v>
      </c>
      <c r="I27" s="105">
        <v>42796</v>
      </c>
      <c r="J27" s="95">
        <v>7.2499999999999991</v>
      </c>
      <c r="K27" s="96" t="s">
        <v>175</v>
      </c>
      <c r="L27" s="97">
        <v>3.7400000000000003E-2</v>
      </c>
      <c r="M27" s="94">
        <v>2.7699999999999999E-2</v>
      </c>
      <c r="N27" s="93">
        <v>1610000</v>
      </c>
      <c r="O27" s="95">
        <v>107.35</v>
      </c>
      <c r="P27" s="93">
        <v>1728.3350399999999</v>
      </c>
      <c r="Q27" s="94">
        <v>3.1258615534561158E-3</v>
      </c>
      <c r="R27" s="94">
        <v>5.3355441089639091E-2</v>
      </c>
      <c r="S27" s="94">
        <f>P27/'סכום נכסי הקרן'!$C$42</f>
        <v>9.335556728783974E-4</v>
      </c>
    </row>
    <row r="28" spans="2:19" s="135" customFormat="1">
      <c r="B28" s="110" t="s">
        <v>1861</v>
      </c>
      <c r="C28" s="83" t="s">
        <v>1862</v>
      </c>
      <c r="D28" s="96" t="s">
        <v>1834</v>
      </c>
      <c r="E28" s="83" t="s">
        <v>1843</v>
      </c>
      <c r="F28" s="96" t="s">
        <v>384</v>
      </c>
      <c r="G28" s="83" t="s">
        <v>333</v>
      </c>
      <c r="H28" s="83" t="s">
        <v>171</v>
      </c>
      <c r="I28" s="105">
        <v>42796</v>
      </c>
      <c r="J28" s="95">
        <v>3.7800000000000002</v>
      </c>
      <c r="K28" s="96" t="s">
        <v>175</v>
      </c>
      <c r="L28" s="97">
        <v>2.5000000000000001E-2</v>
      </c>
      <c r="M28" s="94">
        <v>1.6999999999999998E-2</v>
      </c>
      <c r="N28" s="93">
        <v>2557468</v>
      </c>
      <c r="O28" s="95">
        <v>103.15</v>
      </c>
      <c r="P28" s="93">
        <v>2638.0282699999998</v>
      </c>
      <c r="Q28" s="94">
        <v>3.5261024464494496E-3</v>
      </c>
      <c r="R28" s="94">
        <v>8.1438586093115092E-2</v>
      </c>
      <c r="S28" s="94">
        <f>P28/'סכום נכסי הקרן'!$C$42</f>
        <v>1.4249241030674727E-3</v>
      </c>
    </row>
    <row r="29" spans="2:19" s="135" customFormat="1">
      <c r="B29" s="110" t="s">
        <v>1863</v>
      </c>
      <c r="C29" s="83" t="s">
        <v>1864</v>
      </c>
      <c r="D29" s="96" t="s">
        <v>1834</v>
      </c>
      <c r="E29" s="83" t="s">
        <v>1865</v>
      </c>
      <c r="F29" s="96" t="s">
        <v>388</v>
      </c>
      <c r="G29" s="83" t="s">
        <v>406</v>
      </c>
      <c r="H29" s="83" t="s">
        <v>171</v>
      </c>
      <c r="I29" s="105">
        <v>42598</v>
      </c>
      <c r="J29" s="95">
        <v>5.2500000000000009</v>
      </c>
      <c r="K29" s="96" t="s">
        <v>175</v>
      </c>
      <c r="L29" s="97">
        <v>3.1E-2</v>
      </c>
      <c r="M29" s="94">
        <v>2.6200000000000001E-2</v>
      </c>
      <c r="N29" s="93">
        <v>2742599.3600000008</v>
      </c>
      <c r="O29" s="95">
        <v>102.67</v>
      </c>
      <c r="P29" s="93">
        <v>2815.8267599999999</v>
      </c>
      <c r="Q29" s="94">
        <v>3.8628160000000011E-3</v>
      </c>
      <c r="R29" s="94">
        <v>8.6927404313812504E-2</v>
      </c>
      <c r="S29" s="94">
        <f>P29/'סכום נכסי הקרן'!$C$42</f>
        <v>1.520961494619005E-3</v>
      </c>
    </row>
    <row r="30" spans="2:19" s="135" customFormat="1">
      <c r="B30" s="110" t="s">
        <v>1866</v>
      </c>
      <c r="C30" s="83" t="s">
        <v>1867</v>
      </c>
      <c r="D30" s="96" t="s">
        <v>1834</v>
      </c>
      <c r="E30" s="83" t="s">
        <v>1868</v>
      </c>
      <c r="F30" s="96" t="s">
        <v>388</v>
      </c>
      <c r="G30" s="83" t="s">
        <v>601</v>
      </c>
      <c r="H30" s="83" t="s">
        <v>334</v>
      </c>
      <c r="I30" s="105">
        <v>43312</v>
      </c>
      <c r="J30" s="95">
        <v>4.71</v>
      </c>
      <c r="K30" s="96" t="s">
        <v>175</v>
      </c>
      <c r="L30" s="97">
        <v>3.5499999999999997E-2</v>
      </c>
      <c r="M30" s="94">
        <v>3.1099999999999999E-2</v>
      </c>
      <c r="N30" s="93">
        <v>987000</v>
      </c>
      <c r="O30" s="95">
        <v>103.05</v>
      </c>
      <c r="P30" s="93">
        <v>1017.10351</v>
      </c>
      <c r="Q30" s="94">
        <v>3.0843749999999999E-3</v>
      </c>
      <c r="R30" s="94">
        <v>3.1399008383160565E-2</v>
      </c>
      <c r="S30" s="94">
        <f>P30/'סכום נכסי הקרן'!$C$42</f>
        <v>5.4938581333456615E-4</v>
      </c>
    </row>
    <row r="31" spans="2:19" s="135" customFormat="1">
      <c r="B31" s="110" t="s">
        <v>1869</v>
      </c>
      <c r="C31" s="83" t="s">
        <v>1870</v>
      </c>
      <c r="D31" s="96" t="s">
        <v>1834</v>
      </c>
      <c r="E31" s="83" t="s">
        <v>1871</v>
      </c>
      <c r="F31" s="96" t="s">
        <v>388</v>
      </c>
      <c r="G31" s="83" t="s">
        <v>675</v>
      </c>
      <c r="H31" s="83" t="s">
        <v>171</v>
      </c>
      <c r="I31" s="105">
        <v>41903</v>
      </c>
      <c r="J31" s="95">
        <v>1.5499999999999996</v>
      </c>
      <c r="K31" s="96" t="s">
        <v>175</v>
      </c>
      <c r="L31" s="97">
        <v>5.1500000000000004E-2</v>
      </c>
      <c r="M31" s="94">
        <v>2.0500000000000004E-2</v>
      </c>
      <c r="N31" s="93">
        <v>109411.77</v>
      </c>
      <c r="O31" s="95">
        <v>104.89</v>
      </c>
      <c r="P31" s="93">
        <v>114.76200999999999</v>
      </c>
      <c r="Q31" s="94">
        <v>3.6470566901974297E-3</v>
      </c>
      <c r="R31" s="94">
        <v>3.5428186793479413E-3</v>
      </c>
      <c r="S31" s="94">
        <f>P31/'סכום נכסי הקרן'!$C$42</f>
        <v>6.1988400967920762E-5</v>
      </c>
    </row>
    <row r="32" spans="2:19" s="135" customFormat="1">
      <c r="B32" s="111"/>
      <c r="C32" s="83"/>
      <c r="D32" s="83"/>
      <c r="E32" s="83"/>
      <c r="F32" s="83"/>
      <c r="G32" s="83"/>
      <c r="H32" s="83"/>
      <c r="I32" s="83"/>
      <c r="J32" s="95"/>
      <c r="K32" s="83"/>
      <c r="L32" s="83"/>
      <c r="M32" s="94"/>
      <c r="N32" s="93"/>
      <c r="O32" s="95"/>
      <c r="P32" s="83"/>
      <c r="Q32" s="83"/>
      <c r="R32" s="94"/>
      <c r="S32" s="83"/>
    </row>
    <row r="33" spans="2:19" s="135" customFormat="1">
      <c r="B33" s="109" t="s">
        <v>50</v>
      </c>
      <c r="C33" s="81"/>
      <c r="D33" s="81"/>
      <c r="E33" s="81"/>
      <c r="F33" s="81"/>
      <c r="G33" s="81"/>
      <c r="H33" s="81"/>
      <c r="I33" s="81"/>
      <c r="J33" s="92">
        <v>2.9169111342155194</v>
      </c>
      <c r="K33" s="81"/>
      <c r="L33" s="81"/>
      <c r="M33" s="91">
        <v>6.4773824513314579E-2</v>
      </c>
      <c r="N33" s="90"/>
      <c r="O33" s="92"/>
      <c r="P33" s="90">
        <v>1969.0999299999999</v>
      </c>
      <c r="Q33" s="81"/>
      <c r="R33" s="91">
        <v>6.0788095411597652E-2</v>
      </c>
      <c r="S33" s="91">
        <f>P33/'סכום נכסי הקרן'!$C$42</f>
        <v>1.0636042014839642E-3</v>
      </c>
    </row>
    <row r="34" spans="2:19" s="135" customFormat="1">
      <c r="B34" s="110" t="s">
        <v>1872</v>
      </c>
      <c r="C34" s="83" t="s">
        <v>1873</v>
      </c>
      <c r="D34" s="96" t="s">
        <v>1834</v>
      </c>
      <c r="E34" s="83" t="s">
        <v>914</v>
      </c>
      <c r="F34" s="96" t="s">
        <v>201</v>
      </c>
      <c r="G34" s="83" t="s">
        <v>509</v>
      </c>
      <c r="H34" s="83" t="s">
        <v>334</v>
      </c>
      <c r="I34" s="105">
        <v>42954</v>
      </c>
      <c r="J34" s="95">
        <v>1.44</v>
      </c>
      <c r="K34" s="96" t="s">
        <v>174</v>
      </c>
      <c r="L34" s="97">
        <v>3.7000000000000005E-2</v>
      </c>
      <c r="M34" s="94">
        <v>3.4700000000000002E-2</v>
      </c>
      <c r="N34" s="93">
        <v>78559</v>
      </c>
      <c r="O34" s="95">
        <v>100.51</v>
      </c>
      <c r="P34" s="93">
        <v>286.78148999999996</v>
      </c>
      <c r="Q34" s="94">
        <v>1.1689631569549433E-3</v>
      </c>
      <c r="R34" s="94">
        <v>8.8532330486651017E-3</v>
      </c>
      <c r="S34" s="94">
        <f>P34/'סכום נכסי הקרן'!$C$42</f>
        <v>1.5490427531112219E-4</v>
      </c>
    </row>
    <row r="35" spans="2:19" s="135" customFormat="1">
      <c r="B35" s="110" t="s">
        <v>1874</v>
      </c>
      <c r="C35" s="83" t="s">
        <v>1875</v>
      </c>
      <c r="D35" s="96" t="s">
        <v>1834</v>
      </c>
      <c r="E35" s="83" t="s">
        <v>914</v>
      </c>
      <c r="F35" s="96" t="s">
        <v>201</v>
      </c>
      <c r="G35" s="83" t="s">
        <v>509</v>
      </c>
      <c r="H35" s="83" t="s">
        <v>334</v>
      </c>
      <c r="I35" s="105">
        <v>42625</v>
      </c>
      <c r="J35" s="95">
        <v>3.2399999999999993</v>
      </c>
      <c r="K35" s="96" t="s">
        <v>174</v>
      </c>
      <c r="L35" s="97">
        <v>4.4500000000000005E-2</v>
      </c>
      <c r="M35" s="94">
        <v>4.4299999999999999E-2</v>
      </c>
      <c r="N35" s="93">
        <v>446922</v>
      </c>
      <c r="O35" s="95">
        <v>100.37</v>
      </c>
      <c r="P35" s="93">
        <v>1629.22659</v>
      </c>
      <c r="Q35" s="94">
        <v>3.2591547860497919E-3</v>
      </c>
      <c r="R35" s="94">
        <v>5.0295863552253489E-2</v>
      </c>
      <c r="S35" s="94">
        <f>P35/'סכום נכסי הקרן'!$C$42</f>
        <v>8.8002250159715959E-4</v>
      </c>
    </row>
    <row r="36" spans="2:19" s="135" customFormat="1">
      <c r="B36" s="110" t="s">
        <v>1876</v>
      </c>
      <c r="C36" s="83" t="s">
        <v>1877</v>
      </c>
      <c r="D36" s="96" t="s">
        <v>1834</v>
      </c>
      <c r="E36" s="83" t="s">
        <v>1878</v>
      </c>
      <c r="F36" s="96" t="s">
        <v>384</v>
      </c>
      <c r="G36" s="83" t="s">
        <v>1565</v>
      </c>
      <c r="H36" s="83"/>
      <c r="I36" s="105">
        <v>41840</v>
      </c>
      <c r="J36" s="95">
        <v>0.98</v>
      </c>
      <c r="K36" s="96" t="s">
        <v>174</v>
      </c>
      <c r="L36" s="97">
        <v>5.3899999999999997E-2</v>
      </c>
      <c r="M36" s="141">
        <v>0.59709999999999996</v>
      </c>
      <c r="N36" s="93">
        <v>25745.360000000001</v>
      </c>
      <c r="O36" s="95">
        <v>56.778399999999998</v>
      </c>
      <c r="P36" s="93">
        <v>53.091850000000001</v>
      </c>
      <c r="Q36" s="94">
        <v>1.0993320706314288E-3</v>
      </c>
      <c r="R36" s="94">
        <v>1.6389988106790656E-3</v>
      </c>
      <c r="S36" s="94">
        <f>P36/'סכום נכסי הקרן'!$C$42</f>
        <v>2.8677424575682354E-5</v>
      </c>
    </row>
    <row r="37" spans="2:19" s="135" customFormat="1">
      <c r="B37" s="111"/>
      <c r="C37" s="83"/>
      <c r="D37" s="83"/>
      <c r="E37" s="83"/>
      <c r="F37" s="83"/>
      <c r="G37" s="83"/>
      <c r="H37" s="83"/>
      <c r="I37" s="83"/>
      <c r="J37" s="95"/>
      <c r="K37" s="83"/>
      <c r="L37" s="83"/>
      <c r="M37" s="94"/>
      <c r="N37" s="93"/>
      <c r="O37" s="95"/>
      <c r="P37" s="83"/>
      <c r="Q37" s="83"/>
      <c r="R37" s="94"/>
      <c r="S37" s="83"/>
    </row>
    <row r="38" spans="2:19" s="135" customFormat="1">
      <c r="B38" s="108" t="s">
        <v>243</v>
      </c>
      <c r="C38" s="81"/>
      <c r="D38" s="81"/>
      <c r="E38" s="81"/>
      <c r="F38" s="81"/>
      <c r="G38" s="81"/>
      <c r="H38" s="81"/>
      <c r="I38" s="81"/>
      <c r="J38" s="92">
        <v>2.1800000000000002</v>
      </c>
      <c r="K38" s="81"/>
      <c r="L38" s="81"/>
      <c r="M38" s="91">
        <v>4.0300000000000002E-2</v>
      </c>
      <c r="N38" s="90"/>
      <c r="O38" s="92"/>
      <c r="P38" s="90">
        <v>889.26295999999991</v>
      </c>
      <c r="Q38" s="81"/>
      <c r="R38" s="91">
        <v>2.7452442019273115E-2</v>
      </c>
      <c r="S38" s="91">
        <f>P38/'סכום נכסי הקרן'!$C$42</f>
        <v>4.8033307303000424E-4</v>
      </c>
    </row>
    <row r="39" spans="2:19" s="135" customFormat="1">
      <c r="B39" s="109" t="s">
        <v>75</v>
      </c>
      <c r="C39" s="81"/>
      <c r="D39" s="81"/>
      <c r="E39" s="81"/>
      <c r="F39" s="81"/>
      <c r="G39" s="81"/>
      <c r="H39" s="81"/>
      <c r="I39" s="81"/>
      <c r="J39" s="92">
        <v>2.1800000000000002</v>
      </c>
      <c r="K39" s="81"/>
      <c r="L39" s="81"/>
      <c r="M39" s="91">
        <v>4.0300000000000002E-2</v>
      </c>
      <c r="N39" s="90"/>
      <c r="O39" s="92"/>
      <c r="P39" s="90">
        <v>889.26295999999991</v>
      </c>
      <c r="Q39" s="81"/>
      <c r="R39" s="91">
        <v>2.7452442019273115E-2</v>
      </c>
      <c r="S39" s="91">
        <f>P39/'סכום נכסי הקרן'!$C$42</f>
        <v>4.8033307303000424E-4</v>
      </c>
    </row>
    <row r="40" spans="2:19" s="135" customFormat="1">
      <c r="B40" s="110" t="s">
        <v>1879</v>
      </c>
      <c r="C40" s="83">
        <v>4279</v>
      </c>
      <c r="D40" s="96" t="s">
        <v>1834</v>
      </c>
      <c r="E40" s="83"/>
      <c r="F40" s="96" t="s">
        <v>1214</v>
      </c>
      <c r="G40" s="83" t="s">
        <v>1880</v>
      </c>
      <c r="H40" s="83" t="s">
        <v>1881</v>
      </c>
      <c r="I40" s="105">
        <v>43465</v>
      </c>
      <c r="J40" s="95">
        <v>2.1800000000000002</v>
      </c>
      <c r="K40" s="96" t="s">
        <v>174</v>
      </c>
      <c r="L40" s="97">
        <v>0.06</v>
      </c>
      <c r="M40" s="94">
        <v>4.0300000000000002E-2</v>
      </c>
      <c r="N40" s="93">
        <v>227886.37</v>
      </c>
      <c r="O40" s="95">
        <v>107.44</v>
      </c>
      <c r="P40" s="93">
        <v>889.26295999999991</v>
      </c>
      <c r="Q40" s="94">
        <v>2.7622590303030305E-4</v>
      </c>
      <c r="R40" s="94">
        <v>2.7452442019273115E-2</v>
      </c>
      <c r="S40" s="94">
        <f>P40/'סכום נכסי הקרן'!$C$42</f>
        <v>4.8033307303000424E-4</v>
      </c>
    </row>
    <row r="41" spans="2:19" s="135" customFormat="1">
      <c r="B41" s="137"/>
    </row>
    <row r="42" spans="2:19" s="135" customFormat="1">
      <c r="B42" s="137"/>
    </row>
    <row r="43" spans="2:19">
      <c r="C43" s="1"/>
      <c r="D43" s="1"/>
      <c r="E43" s="1"/>
    </row>
    <row r="44" spans="2:19">
      <c r="B44" s="98" t="s">
        <v>265</v>
      </c>
      <c r="C44" s="1"/>
      <c r="D44" s="1"/>
      <c r="E44" s="1"/>
    </row>
    <row r="45" spans="2:19">
      <c r="B45" s="98" t="s">
        <v>123</v>
      </c>
      <c r="C45" s="1"/>
      <c r="D45" s="1"/>
      <c r="E45" s="1"/>
    </row>
    <row r="46" spans="2:19">
      <c r="B46" s="98" t="s">
        <v>248</v>
      </c>
      <c r="C46" s="1"/>
      <c r="D46" s="1"/>
      <c r="E46" s="1"/>
    </row>
    <row r="47" spans="2:19">
      <c r="B47" s="98" t="s">
        <v>256</v>
      </c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40">
    <cfRule type="cellIs" dxfId="18" priority="1" operator="equal">
      <formula>"NR3"</formula>
    </cfRule>
  </conditionalFormatting>
  <dataValidations count="1">
    <dataValidation allowBlank="1" showInputMessage="1" showErrorMessage="1" sqref="C5:C1048576 A1:B1048576 D1:XFD31 AH32:XFD35 D32:AF35 D36:L1048576 N36:XFD1048576 M37:M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S405"/>
  <sheetViews>
    <sheetView rightToLeft="1" workbookViewId="0">
      <selection activeCell="F19" sqref="F19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1.28515625" style="2" bestFit="1" customWidth="1"/>
    <col min="4" max="4" width="5.7109375" style="2" bestFit="1" customWidth="1"/>
    <col min="5" max="5" width="11.28515625" style="2" bestFit="1" customWidth="1"/>
    <col min="6" max="6" width="12.140625" style="1" bestFit="1" customWidth="1"/>
    <col min="7" max="7" width="12" style="1" bestFit="1" customWidth="1"/>
    <col min="8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97">
      <c r="B1" s="56" t="s">
        <v>190</v>
      </c>
      <c r="C1" s="77" t="s" vm="1">
        <v>266</v>
      </c>
    </row>
    <row r="2" spans="2:97">
      <c r="B2" s="56" t="s">
        <v>189</v>
      </c>
      <c r="C2" s="77" t="s">
        <v>267</v>
      </c>
    </row>
    <row r="3" spans="2:97">
      <c r="B3" s="56" t="s">
        <v>191</v>
      </c>
      <c r="C3" s="77" t="s">
        <v>268</v>
      </c>
    </row>
    <row r="4" spans="2:97">
      <c r="B4" s="56" t="s">
        <v>192</v>
      </c>
      <c r="C4" s="77">
        <v>414</v>
      </c>
    </row>
    <row r="6" spans="2:97" ht="26.25" customHeight="1">
      <c r="B6" s="200" t="s">
        <v>221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2"/>
    </row>
    <row r="7" spans="2:97" ht="26.25" customHeight="1">
      <c r="B7" s="200" t="s">
        <v>100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2"/>
    </row>
    <row r="8" spans="2:97" s="3" customFormat="1" ht="63">
      <c r="B8" s="22" t="s">
        <v>127</v>
      </c>
      <c r="C8" s="30" t="s">
        <v>48</v>
      </c>
      <c r="D8" s="30" t="s">
        <v>129</v>
      </c>
      <c r="E8" s="30" t="s">
        <v>128</v>
      </c>
      <c r="F8" s="30" t="s">
        <v>69</v>
      </c>
      <c r="G8" s="30" t="s">
        <v>112</v>
      </c>
      <c r="H8" s="30" t="s">
        <v>250</v>
      </c>
      <c r="I8" s="30" t="s">
        <v>249</v>
      </c>
      <c r="J8" s="30" t="s">
        <v>121</v>
      </c>
      <c r="K8" s="30" t="s">
        <v>63</v>
      </c>
      <c r="L8" s="30" t="s">
        <v>193</v>
      </c>
      <c r="M8" s="31" t="s">
        <v>195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CS8" s="1"/>
    </row>
    <row r="9" spans="2:97" s="3" customFormat="1" ht="14.25" customHeight="1">
      <c r="B9" s="15"/>
      <c r="C9" s="32"/>
      <c r="D9" s="16"/>
      <c r="E9" s="16"/>
      <c r="F9" s="32"/>
      <c r="G9" s="32"/>
      <c r="H9" s="32" t="s">
        <v>257</v>
      </c>
      <c r="I9" s="32"/>
      <c r="J9" s="32" t="s">
        <v>253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CS9" s="1"/>
    </row>
    <row r="10" spans="2:9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CS10" s="1"/>
    </row>
    <row r="11" spans="2:97" s="4" customFormat="1" ht="18" customHeight="1">
      <c r="B11" s="123" t="s">
        <v>30</v>
      </c>
      <c r="C11" s="119"/>
      <c r="D11" s="119"/>
      <c r="E11" s="119"/>
      <c r="F11" s="119"/>
      <c r="G11" s="119"/>
      <c r="H11" s="120"/>
      <c r="I11" s="120"/>
      <c r="J11" s="120">
        <v>118.63206</v>
      </c>
      <c r="K11" s="119"/>
      <c r="L11" s="121">
        <v>1</v>
      </c>
      <c r="M11" s="121">
        <f>J11/'סכום נכסי הקרן'!$C$42</f>
        <v>6.4078798401408563E-5</v>
      </c>
      <c r="N11" s="136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CS11" s="99"/>
    </row>
    <row r="12" spans="2:97" s="99" customFormat="1" ht="17.25" customHeight="1">
      <c r="B12" s="124" t="s">
        <v>244</v>
      </c>
      <c r="C12" s="119"/>
      <c r="D12" s="119"/>
      <c r="E12" s="119"/>
      <c r="F12" s="119"/>
      <c r="G12" s="119"/>
      <c r="H12" s="120"/>
      <c r="I12" s="120"/>
      <c r="J12" s="120">
        <v>118.63206</v>
      </c>
      <c r="K12" s="119"/>
      <c r="L12" s="121">
        <v>1</v>
      </c>
      <c r="M12" s="121">
        <f>J12/'סכום נכסי הקרן'!$C$42</f>
        <v>6.4078798401408563E-5</v>
      </c>
      <c r="N12" s="136"/>
    </row>
    <row r="13" spans="2:97">
      <c r="B13" s="101" t="s">
        <v>244</v>
      </c>
      <c r="C13" s="81"/>
      <c r="D13" s="81"/>
      <c r="E13" s="81"/>
      <c r="F13" s="81"/>
      <c r="G13" s="81"/>
      <c r="H13" s="90"/>
      <c r="I13" s="90"/>
      <c r="J13" s="90">
        <v>118.63206</v>
      </c>
      <c r="K13" s="81"/>
      <c r="L13" s="91">
        <v>1</v>
      </c>
      <c r="M13" s="91">
        <f>J13/'סכום נכסי הקרן'!$C$42</f>
        <v>6.4078798401408563E-5</v>
      </c>
      <c r="N13" s="135"/>
    </row>
    <row r="14" spans="2:97">
      <c r="B14" s="86" t="s">
        <v>1882</v>
      </c>
      <c r="C14" s="83">
        <v>5992</v>
      </c>
      <c r="D14" s="96" t="s">
        <v>28</v>
      </c>
      <c r="E14" s="83" t="s">
        <v>1858</v>
      </c>
      <c r="F14" s="96" t="s">
        <v>881</v>
      </c>
      <c r="G14" s="96" t="s">
        <v>175</v>
      </c>
      <c r="H14" s="93">
        <v>7130</v>
      </c>
      <c r="I14" s="93">
        <v>0</v>
      </c>
      <c r="J14" s="93">
        <v>1.0000000000000001E-5</v>
      </c>
      <c r="K14" s="94">
        <v>2.6117216117216117E-4</v>
      </c>
      <c r="L14" s="94">
        <v>8.4294245585889688E-8</v>
      </c>
      <c r="M14" s="94">
        <f>J14/'סכום נכסי הקרן'!$C$42</f>
        <v>5.4014739692970492E-12</v>
      </c>
      <c r="N14" s="135"/>
    </row>
    <row r="15" spans="2:97">
      <c r="B15" s="86" t="s">
        <v>1883</v>
      </c>
      <c r="C15" s="83" t="s">
        <v>1884</v>
      </c>
      <c r="D15" s="96" t="s">
        <v>28</v>
      </c>
      <c r="E15" s="83" t="s">
        <v>1878</v>
      </c>
      <c r="F15" s="96" t="s">
        <v>384</v>
      </c>
      <c r="G15" s="96" t="s">
        <v>174</v>
      </c>
      <c r="H15" s="93">
        <v>2252</v>
      </c>
      <c r="I15" s="93">
        <v>1450.4</v>
      </c>
      <c r="J15" s="93">
        <v>118.63205000000001</v>
      </c>
      <c r="K15" s="94">
        <v>2.2967581760124014E-4</v>
      </c>
      <c r="L15" s="94">
        <v>0.99999991570575453</v>
      </c>
      <c r="M15" s="94">
        <f>J15/'סכום נכסי הקרן'!$C$42</f>
        <v>6.4078792999934604E-5</v>
      </c>
      <c r="N15" s="135"/>
    </row>
    <row r="16" spans="2:97">
      <c r="B16" s="82"/>
      <c r="C16" s="83"/>
      <c r="D16" s="83"/>
      <c r="E16" s="83"/>
      <c r="F16" s="83"/>
      <c r="G16" s="83"/>
      <c r="H16" s="93"/>
      <c r="I16" s="93"/>
      <c r="J16" s="83"/>
      <c r="K16" s="83"/>
      <c r="L16" s="94"/>
      <c r="M16" s="83"/>
      <c r="N16" s="135"/>
    </row>
    <row r="17" spans="2:14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35"/>
    </row>
    <row r="18" spans="2:14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35"/>
    </row>
    <row r="19" spans="2:14">
      <c r="B19" s="98" t="s">
        <v>265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2:14">
      <c r="B20" s="98" t="s">
        <v>123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4">
      <c r="B21" s="98" t="s">
        <v>248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2:14">
      <c r="B22" s="98" t="s">
        <v>256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2:13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2:13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2:1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2:13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2:13">
      <c r="C116" s="1"/>
      <c r="D116" s="1"/>
      <c r="E116" s="1"/>
    </row>
    <row r="117" spans="2:13">
      <c r="C117" s="1"/>
      <c r="D117" s="1"/>
      <c r="E117" s="1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AG21:XFD24 A1:B1048576 C5:C1048576 D1:XFD20 D21:AE24 D25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K637"/>
  <sheetViews>
    <sheetView rightToLeft="1" zoomScale="90" zoomScaleNormal="90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31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24" width="5.7109375" style="1" customWidth="1"/>
    <col min="25" max="16384" width="9.140625" style="1"/>
  </cols>
  <sheetData>
    <row r="1" spans="2:37">
      <c r="B1" s="56" t="s">
        <v>190</v>
      </c>
      <c r="C1" s="77" t="s" vm="1">
        <v>266</v>
      </c>
    </row>
    <row r="2" spans="2:37">
      <c r="B2" s="56" t="s">
        <v>189</v>
      </c>
      <c r="C2" s="77" t="s">
        <v>267</v>
      </c>
    </row>
    <row r="3" spans="2:37">
      <c r="B3" s="56" t="s">
        <v>191</v>
      </c>
      <c r="C3" s="77" t="s">
        <v>268</v>
      </c>
    </row>
    <row r="4" spans="2:37">
      <c r="B4" s="56" t="s">
        <v>192</v>
      </c>
      <c r="C4" s="77">
        <v>414</v>
      </c>
    </row>
    <row r="6" spans="2:37" ht="26.25" customHeight="1">
      <c r="B6" s="200" t="s">
        <v>221</v>
      </c>
      <c r="C6" s="201"/>
      <c r="D6" s="201"/>
      <c r="E6" s="201"/>
      <c r="F6" s="201"/>
      <c r="G6" s="201"/>
      <c r="H6" s="201"/>
      <c r="I6" s="201"/>
      <c r="J6" s="201"/>
      <c r="K6" s="202"/>
    </row>
    <row r="7" spans="2:37" ht="26.25" customHeight="1">
      <c r="B7" s="200" t="s">
        <v>107</v>
      </c>
      <c r="C7" s="201"/>
      <c r="D7" s="201"/>
      <c r="E7" s="201"/>
      <c r="F7" s="201"/>
      <c r="G7" s="201"/>
      <c r="H7" s="201"/>
      <c r="I7" s="201"/>
      <c r="J7" s="201"/>
      <c r="K7" s="202"/>
    </row>
    <row r="8" spans="2:37" s="3" customFormat="1" ht="78.75">
      <c r="B8" s="22" t="s">
        <v>127</v>
      </c>
      <c r="C8" s="30" t="s">
        <v>48</v>
      </c>
      <c r="D8" s="30" t="s">
        <v>112</v>
      </c>
      <c r="E8" s="30" t="s">
        <v>113</v>
      </c>
      <c r="F8" s="30" t="s">
        <v>250</v>
      </c>
      <c r="G8" s="30" t="s">
        <v>249</v>
      </c>
      <c r="H8" s="30" t="s">
        <v>121</v>
      </c>
      <c r="I8" s="30" t="s">
        <v>63</v>
      </c>
      <c r="J8" s="30" t="s">
        <v>193</v>
      </c>
      <c r="K8" s="31" t="s">
        <v>195</v>
      </c>
      <c r="AK8" s="1"/>
    </row>
    <row r="9" spans="2:37" s="3" customFormat="1" ht="21" customHeight="1">
      <c r="B9" s="15"/>
      <c r="C9" s="16"/>
      <c r="D9" s="16"/>
      <c r="E9" s="32" t="s">
        <v>22</v>
      </c>
      <c r="F9" s="32" t="s">
        <v>257</v>
      </c>
      <c r="G9" s="32"/>
      <c r="H9" s="32" t="s">
        <v>253</v>
      </c>
      <c r="I9" s="32" t="s">
        <v>20</v>
      </c>
      <c r="J9" s="32" t="s">
        <v>20</v>
      </c>
      <c r="K9" s="33" t="s">
        <v>20</v>
      </c>
      <c r="AK9" s="1"/>
    </row>
    <row r="10" spans="2:3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L10" s="3"/>
      <c r="AK10" s="1"/>
    </row>
    <row r="11" spans="2:37" s="134" customFormat="1" ht="18" customHeight="1">
      <c r="B11" s="78" t="s">
        <v>1885</v>
      </c>
      <c r="C11" s="79"/>
      <c r="D11" s="79"/>
      <c r="E11" s="79"/>
      <c r="F11" s="87"/>
      <c r="G11" s="89"/>
      <c r="H11" s="87">
        <v>45565.34964</v>
      </c>
      <c r="I11" s="79"/>
      <c r="J11" s="88">
        <v>1</v>
      </c>
      <c r="K11" s="88">
        <f>H11/'סכום נכסי הקרן'!$C$42</f>
        <v>2.4612004998237867E-2</v>
      </c>
      <c r="L11" s="140"/>
      <c r="AK11" s="135"/>
    </row>
    <row r="12" spans="2:37" s="135" customFormat="1" ht="21" customHeight="1">
      <c r="B12" s="80" t="s">
        <v>1886</v>
      </c>
      <c r="C12" s="81"/>
      <c r="D12" s="81"/>
      <c r="E12" s="81"/>
      <c r="F12" s="90"/>
      <c r="G12" s="92"/>
      <c r="H12" s="90">
        <v>621.14998000000003</v>
      </c>
      <c r="I12" s="81"/>
      <c r="J12" s="91">
        <v>1.3632068773915811E-2</v>
      </c>
      <c r="K12" s="91">
        <f>H12/'סכום נכסי הקרן'!$C$42</f>
        <v>3.3551254479993829E-4</v>
      </c>
      <c r="L12" s="140"/>
    </row>
    <row r="13" spans="2:37" s="135" customFormat="1">
      <c r="B13" s="101" t="s">
        <v>239</v>
      </c>
      <c r="C13" s="81"/>
      <c r="D13" s="81"/>
      <c r="E13" s="81"/>
      <c r="F13" s="90"/>
      <c r="G13" s="92"/>
      <c r="H13" s="90">
        <v>328.76805999999999</v>
      </c>
      <c r="I13" s="81"/>
      <c r="J13" s="91">
        <v>7.2153086193239178E-3</v>
      </c>
      <c r="K13" s="91">
        <f>H13/'סכום נכסי הקרן'!$C$42</f>
        <v>1.7758321180262905E-4</v>
      </c>
      <c r="L13" s="140"/>
    </row>
    <row r="14" spans="2:37" s="135" customFormat="1">
      <c r="B14" s="86" t="s">
        <v>1887</v>
      </c>
      <c r="C14" s="83">
        <v>5277</v>
      </c>
      <c r="D14" s="96" t="s">
        <v>174</v>
      </c>
      <c r="E14" s="105">
        <v>42545</v>
      </c>
      <c r="F14" s="93">
        <v>85669.08</v>
      </c>
      <c r="G14" s="95">
        <v>105.6622</v>
      </c>
      <c r="H14" s="93">
        <v>328.76805999999999</v>
      </c>
      <c r="I14" s="94">
        <v>1.1666666666666668E-3</v>
      </c>
      <c r="J14" s="94">
        <v>7.2153086193239178E-3</v>
      </c>
      <c r="K14" s="94">
        <f>H14/'סכום נכסי הקרן'!$C$42</f>
        <v>1.7758321180262905E-4</v>
      </c>
      <c r="L14" s="140"/>
    </row>
    <row r="15" spans="2:37" s="135" customFormat="1">
      <c r="B15" s="82"/>
      <c r="C15" s="83"/>
      <c r="D15" s="83"/>
      <c r="E15" s="83"/>
      <c r="F15" s="93"/>
      <c r="G15" s="95"/>
      <c r="H15" s="83"/>
      <c r="I15" s="83"/>
      <c r="J15" s="94"/>
      <c r="K15" s="83"/>
      <c r="L15" s="140"/>
    </row>
    <row r="16" spans="2:37" s="135" customFormat="1">
      <c r="B16" s="101" t="s">
        <v>242</v>
      </c>
      <c r="C16" s="81"/>
      <c r="D16" s="81"/>
      <c r="E16" s="81"/>
      <c r="F16" s="90"/>
      <c r="G16" s="92"/>
      <c r="H16" s="90">
        <v>292.38191999999998</v>
      </c>
      <c r="I16" s="81"/>
      <c r="J16" s="91">
        <v>6.416760154591891E-3</v>
      </c>
      <c r="K16" s="91">
        <f>H16/'סכום נכסי הקרן'!$C$42</f>
        <v>1.5792933299730921E-4</v>
      </c>
      <c r="L16" s="140"/>
    </row>
    <row r="17" spans="2:12" s="135" customFormat="1">
      <c r="B17" s="86" t="s">
        <v>1888</v>
      </c>
      <c r="C17" s="83">
        <v>5310</v>
      </c>
      <c r="D17" s="96" t="s">
        <v>174</v>
      </c>
      <c r="E17" s="105">
        <v>43116</v>
      </c>
      <c r="F17" s="93">
        <v>81813.679999999993</v>
      </c>
      <c r="G17" s="95">
        <v>98.396299999999997</v>
      </c>
      <c r="H17" s="93">
        <v>292.38191999999998</v>
      </c>
      <c r="I17" s="94">
        <v>1.1804878048780488E-3</v>
      </c>
      <c r="J17" s="94">
        <v>6.416760154591891E-3</v>
      </c>
      <c r="K17" s="94">
        <f>H17/'סכום נכסי הקרן'!$C$42</f>
        <v>1.5792933299730921E-4</v>
      </c>
      <c r="L17" s="140"/>
    </row>
    <row r="18" spans="2:12" s="135" customFormat="1">
      <c r="B18" s="82"/>
      <c r="C18" s="83"/>
      <c r="D18" s="83"/>
      <c r="E18" s="83"/>
      <c r="F18" s="93"/>
      <c r="G18" s="95"/>
      <c r="H18" s="83"/>
      <c r="I18" s="83"/>
      <c r="J18" s="94"/>
      <c r="K18" s="83"/>
      <c r="L18" s="140"/>
    </row>
    <row r="19" spans="2:12" s="135" customFormat="1">
      <c r="B19" s="80" t="s">
        <v>1889</v>
      </c>
      <c r="C19" s="81"/>
      <c r="D19" s="81"/>
      <c r="E19" s="81"/>
      <c r="F19" s="90"/>
      <c r="G19" s="92"/>
      <c r="H19" s="90">
        <v>44944.199660000013</v>
      </c>
      <c r="I19" s="81"/>
      <c r="J19" s="91">
        <v>0.98636793122608446</v>
      </c>
      <c r="K19" s="91">
        <f>H19/'סכום נכסי הקרן'!$C$42</f>
        <v>2.4276492453437937E-2</v>
      </c>
      <c r="L19" s="140"/>
    </row>
    <row r="20" spans="2:12" s="135" customFormat="1">
      <c r="B20" s="101" t="s">
        <v>239</v>
      </c>
      <c r="C20" s="81"/>
      <c r="D20" s="81"/>
      <c r="E20" s="81"/>
      <c r="F20" s="90"/>
      <c r="G20" s="92"/>
      <c r="H20" s="90">
        <v>1562.2239500000001</v>
      </c>
      <c r="I20" s="81"/>
      <c r="J20" s="91">
        <v>3.428534977439493E-2</v>
      </c>
      <c r="K20" s="91">
        <f>H20/'סכום נכסי הקרן'!$C$42</f>
        <v>8.4383120001374154E-4</v>
      </c>
      <c r="L20" s="140"/>
    </row>
    <row r="21" spans="2:12" s="135" customFormat="1">
      <c r="B21" s="86" t="s">
        <v>1890</v>
      </c>
      <c r="C21" s="83">
        <v>5295</v>
      </c>
      <c r="D21" s="96" t="s">
        <v>174</v>
      </c>
      <c r="E21" s="105">
        <v>43003</v>
      </c>
      <c r="F21" s="93">
        <v>113484</v>
      </c>
      <c r="G21" s="95">
        <v>98.464699999999993</v>
      </c>
      <c r="H21" s="93">
        <v>405.84578000000005</v>
      </c>
      <c r="I21" s="94">
        <v>3.3108108108108108E-4</v>
      </c>
      <c r="J21" s="94">
        <v>8.9068948928622774E-3</v>
      </c>
      <c r="K21" s="94">
        <f>H21/'סכום נכסי הקרן'!$C$42</f>
        <v>2.1921654162190571E-4</v>
      </c>
      <c r="L21" s="140"/>
    </row>
    <row r="22" spans="2:12" s="135" customFormat="1" ht="16.5" customHeight="1">
      <c r="B22" s="86" t="s">
        <v>1891</v>
      </c>
      <c r="C22" s="83">
        <v>5327</v>
      </c>
      <c r="D22" s="96" t="s">
        <v>174</v>
      </c>
      <c r="E22" s="105">
        <v>43348</v>
      </c>
      <c r="F22" s="93">
        <v>33160.71</v>
      </c>
      <c r="G22" s="95">
        <v>98.825400000000002</v>
      </c>
      <c r="H22" s="93">
        <v>119.02503</v>
      </c>
      <c r="I22" s="94">
        <v>6.1125702780870231E-4</v>
      </c>
      <c r="J22" s="94">
        <v>2.612182962281336E-3</v>
      </c>
      <c r="K22" s="94">
        <f>H22/'סכום נכסי הקרן'!$C$42</f>
        <v>6.4291060123980039E-5</v>
      </c>
      <c r="L22" s="140"/>
    </row>
    <row r="23" spans="2:12" s="135" customFormat="1" ht="16.5" customHeight="1">
      <c r="B23" s="86" t="s">
        <v>1892</v>
      </c>
      <c r="C23" s="83">
        <v>5288</v>
      </c>
      <c r="D23" s="96" t="s">
        <v>174</v>
      </c>
      <c r="E23" s="105">
        <v>42768</v>
      </c>
      <c r="F23" s="93">
        <v>221992.08</v>
      </c>
      <c r="G23" s="95">
        <v>115.0979</v>
      </c>
      <c r="H23" s="93">
        <v>928.00585999999998</v>
      </c>
      <c r="I23" s="94">
        <v>9.2929292929292925E-4</v>
      </c>
      <c r="J23" s="94">
        <v>2.0366481708840894E-2</v>
      </c>
      <c r="K23" s="94">
        <f>H23/'סכום נכסי הקרן'!$C$42</f>
        <v>5.0125994961451213E-4</v>
      </c>
      <c r="L23" s="140"/>
    </row>
    <row r="24" spans="2:12" s="135" customFormat="1" ht="16.5" customHeight="1">
      <c r="B24" s="86" t="s">
        <v>1893</v>
      </c>
      <c r="C24" s="83">
        <v>5333</v>
      </c>
      <c r="D24" s="96" t="s">
        <v>174</v>
      </c>
      <c r="E24" s="105">
        <v>43340</v>
      </c>
      <c r="F24" s="93">
        <v>30758.11</v>
      </c>
      <c r="G24" s="95">
        <v>97.881900000000002</v>
      </c>
      <c r="H24" s="93">
        <v>109.34728</v>
      </c>
      <c r="I24" s="94">
        <v>2.5097449999999999E-3</v>
      </c>
      <c r="J24" s="94">
        <v>2.399790210410421E-3</v>
      </c>
      <c r="K24" s="94">
        <f>H24/'סכום נכסי הקרן'!$C$42</f>
        <v>5.9063648653343583E-5</v>
      </c>
      <c r="L24" s="140"/>
    </row>
    <row r="25" spans="2:12" s="135" customFormat="1">
      <c r="B25" s="82"/>
      <c r="C25" s="83"/>
      <c r="D25" s="83"/>
      <c r="E25" s="83"/>
      <c r="F25" s="93"/>
      <c r="G25" s="95"/>
      <c r="H25" s="83"/>
      <c r="I25" s="83"/>
      <c r="J25" s="94"/>
      <c r="K25" s="83"/>
      <c r="L25" s="140"/>
    </row>
    <row r="26" spans="2:12" s="135" customFormat="1">
      <c r="B26" s="101" t="s">
        <v>1894</v>
      </c>
      <c r="C26" s="83"/>
      <c r="D26" s="83"/>
      <c r="E26" s="83"/>
      <c r="F26" s="93"/>
      <c r="G26" s="95"/>
      <c r="H26" s="122">
        <v>0</v>
      </c>
      <c r="I26" s="83"/>
      <c r="J26" s="142">
        <v>0</v>
      </c>
      <c r="K26" s="142">
        <f>H26/'סכום נכסי הקרן'!$C$42</f>
        <v>0</v>
      </c>
      <c r="L26" s="140"/>
    </row>
    <row r="27" spans="2:12" s="135" customFormat="1">
      <c r="B27" s="86" t="s">
        <v>1895</v>
      </c>
      <c r="C27" s="83" t="s">
        <v>1896</v>
      </c>
      <c r="D27" s="96" t="s">
        <v>174</v>
      </c>
      <c r="E27" s="143">
        <v>40904</v>
      </c>
      <c r="F27" s="93">
        <v>2110.059999999999</v>
      </c>
      <c r="G27" s="95">
        <v>0</v>
      </c>
      <c r="H27" s="95">
        <v>0</v>
      </c>
      <c r="I27" s="94">
        <v>0</v>
      </c>
      <c r="J27" s="94">
        <v>0</v>
      </c>
      <c r="K27" s="144">
        <f>H27/'סכום נכסי הקרן'!$C$42</f>
        <v>0</v>
      </c>
      <c r="L27" s="140"/>
    </row>
    <row r="28" spans="2:12" s="135" customFormat="1">
      <c r="B28" s="82"/>
      <c r="C28" s="83"/>
      <c r="D28" s="83"/>
      <c r="E28" s="83"/>
      <c r="F28" s="93"/>
      <c r="G28" s="95"/>
      <c r="H28" s="83"/>
      <c r="I28" s="83"/>
      <c r="J28" s="94"/>
      <c r="K28" s="83"/>
      <c r="L28" s="140"/>
    </row>
    <row r="29" spans="2:12" s="135" customFormat="1">
      <c r="B29" s="101" t="s">
        <v>241</v>
      </c>
      <c r="C29" s="81"/>
      <c r="D29" s="81"/>
      <c r="E29" s="81"/>
      <c r="F29" s="90"/>
      <c r="G29" s="92"/>
      <c r="H29" s="90">
        <v>3147.7898600000008</v>
      </c>
      <c r="I29" s="81"/>
      <c r="J29" s="91">
        <v>6.9082973901657102E-2</v>
      </c>
      <c r="K29" s="91">
        <f>H29/'סכום נכסי הקרן'!$C$42</f>
        <v>1.7002704989607207E-3</v>
      </c>
      <c r="L29" s="140"/>
    </row>
    <row r="30" spans="2:12" s="135" customFormat="1">
      <c r="B30" s="86" t="s">
        <v>1897</v>
      </c>
      <c r="C30" s="83">
        <v>5344</v>
      </c>
      <c r="D30" s="96" t="s">
        <v>174</v>
      </c>
      <c r="E30" s="105">
        <v>43437</v>
      </c>
      <c r="F30" s="93">
        <v>660362.22</v>
      </c>
      <c r="G30" s="95">
        <v>100</v>
      </c>
      <c r="H30" s="93">
        <v>2398.4355800000003</v>
      </c>
      <c r="I30" s="94">
        <v>1.8867491999999999E-4</v>
      </c>
      <c r="J30" s="94">
        <v>5.263726930550116E-2</v>
      </c>
      <c r="K30" s="94">
        <f>H30/'סכום נכסי הקרן'!$C$42</f>
        <v>1.2955087352405873E-3</v>
      </c>
      <c r="L30" s="140"/>
    </row>
    <row r="31" spans="2:12" s="135" customFormat="1">
      <c r="B31" s="86" t="s">
        <v>1898</v>
      </c>
      <c r="C31" s="83">
        <v>5299</v>
      </c>
      <c r="D31" s="96" t="s">
        <v>174</v>
      </c>
      <c r="E31" s="105">
        <v>43002</v>
      </c>
      <c r="F31" s="93">
        <v>210389.79</v>
      </c>
      <c r="G31" s="95">
        <v>98.065600000000003</v>
      </c>
      <c r="H31" s="93">
        <v>749.35428000000002</v>
      </c>
      <c r="I31" s="94">
        <v>7.9557999999999994E-4</v>
      </c>
      <c r="J31" s="94">
        <v>1.6445704596155932E-2</v>
      </c>
      <c r="K31" s="94">
        <f>H31/'סכום נכסי הקרן'!$C$42</f>
        <v>4.0476176372013326E-4</v>
      </c>
      <c r="L31" s="140"/>
    </row>
    <row r="32" spans="2:12" s="135" customFormat="1">
      <c r="B32" s="82"/>
      <c r="C32" s="83"/>
      <c r="D32" s="83"/>
      <c r="E32" s="83"/>
      <c r="F32" s="93"/>
      <c r="G32" s="95"/>
      <c r="H32" s="83"/>
      <c r="I32" s="83"/>
      <c r="J32" s="94"/>
      <c r="K32" s="83"/>
      <c r="L32" s="140"/>
    </row>
    <row r="33" spans="2:12" s="135" customFormat="1">
      <c r="B33" s="101" t="s">
        <v>242</v>
      </c>
      <c r="C33" s="81"/>
      <c r="D33" s="81"/>
      <c r="E33" s="81"/>
      <c r="F33" s="90"/>
      <c r="G33" s="92"/>
      <c r="H33" s="90">
        <v>40234.185850000016</v>
      </c>
      <c r="I33" s="81"/>
      <c r="J33" s="91">
        <v>0.88299960755003248</v>
      </c>
      <c r="K33" s="91">
        <f>H33/'סכום נכסי הקרן'!$C$42</f>
        <v>2.1732390754463475E-2</v>
      </c>
      <c r="L33" s="140"/>
    </row>
    <row r="34" spans="2:12" s="135" customFormat="1">
      <c r="B34" s="86" t="s">
        <v>1899</v>
      </c>
      <c r="C34" s="83">
        <v>5335</v>
      </c>
      <c r="D34" s="96" t="s">
        <v>174</v>
      </c>
      <c r="E34" s="105">
        <v>43355</v>
      </c>
      <c r="F34" s="93">
        <v>179788.75</v>
      </c>
      <c r="G34" s="95">
        <v>100</v>
      </c>
      <c r="H34" s="93">
        <v>652.99274000000003</v>
      </c>
      <c r="I34" s="94">
        <v>6.8087888888888892E-4</v>
      </c>
      <c r="J34" s="94">
        <v>1.433090594408089E-2</v>
      </c>
      <c r="K34" s="94">
        <f>H34/'סכום נכסי הקרן'!$C$42</f>
        <v>3.5271232872499561E-4</v>
      </c>
      <c r="L34" s="140"/>
    </row>
    <row r="35" spans="2:12" s="135" customFormat="1">
      <c r="B35" s="86" t="s">
        <v>1900</v>
      </c>
      <c r="C35" s="83">
        <v>5238</v>
      </c>
      <c r="D35" s="96" t="s">
        <v>176</v>
      </c>
      <c r="E35" s="105">
        <v>43325</v>
      </c>
      <c r="F35" s="93">
        <v>234440.5</v>
      </c>
      <c r="G35" s="95">
        <v>101.70489999999999</v>
      </c>
      <c r="H35" s="93">
        <v>972.39572999999996</v>
      </c>
      <c r="I35" s="94">
        <v>1.5624036883696616E-4</v>
      </c>
      <c r="J35" s="94">
        <v>2.1340684043525314E-2</v>
      </c>
      <c r="K35" s="94">
        <f>H35/'סכום נכסי הקרן'!$C$42</f>
        <v>5.2523702234506017E-4</v>
      </c>
      <c r="L35" s="140"/>
    </row>
    <row r="36" spans="2:12" s="135" customFormat="1">
      <c r="B36" s="86" t="s">
        <v>1901</v>
      </c>
      <c r="C36" s="83">
        <v>5339</v>
      </c>
      <c r="D36" s="96" t="s">
        <v>174</v>
      </c>
      <c r="E36" s="105">
        <v>43399</v>
      </c>
      <c r="F36" s="93">
        <v>120944.4</v>
      </c>
      <c r="G36" s="95">
        <v>99.936999999999998</v>
      </c>
      <c r="H36" s="93">
        <v>438.99334000000005</v>
      </c>
      <c r="I36" s="94">
        <v>6.9114199999999995E-4</v>
      </c>
      <c r="J36" s="94">
        <v>9.6343678577772915E-3</v>
      </c>
      <c r="K36" s="94">
        <f>H36/'סכום נכסי הקרן'!$C$42</f>
        <v>2.3712110987047694E-4</v>
      </c>
      <c r="L36" s="140"/>
    </row>
    <row r="37" spans="2:12" s="135" customFormat="1">
      <c r="B37" s="86" t="s">
        <v>1902</v>
      </c>
      <c r="C37" s="83">
        <v>5291</v>
      </c>
      <c r="D37" s="96" t="s">
        <v>174</v>
      </c>
      <c r="E37" s="105">
        <v>42908</v>
      </c>
      <c r="F37" s="93">
        <v>345484.27</v>
      </c>
      <c r="G37" s="95">
        <v>100.401</v>
      </c>
      <c r="H37" s="93">
        <v>1259.8306100000002</v>
      </c>
      <c r="I37" s="94">
        <v>4.2628252024063101E-4</v>
      </c>
      <c r="J37" s="94">
        <v>2.7648873978880769E-2</v>
      </c>
      <c r="K37" s="94">
        <f>H37/'סכום נכסי הקרן'!$C$42</f>
        <v>6.8049422456386243E-4</v>
      </c>
      <c r="L37" s="140"/>
    </row>
    <row r="38" spans="2:12" s="135" customFormat="1">
      <c r="B38" s="86" t="s">
        <v>1903</v>
      </c>
      <c r="C38" s="83">
        <v>5302</v>
      </c>
      <c r="D38" s="96" t="s">
        <v>174</v>
      </c>
      <c r="E38" s="105">
        <v>43003</v>
      </c>
      <c r="F38" s="93">
        <v>81356.23</v>
      </c>
      <c r="G38" s="95">
        <v>86.258600000000001</v>
      </c>
      <c r="H38" s="93">
        <v>254.88195999999999</v>
      </c>
      <c r="I38" s="94">
        <v>3.6142364003687022E-5</v>
      </c>
      <c r="J38" s="94">
        <v>5.593767237906791E-3</v>
      </c>
      <c r="K38" s="94">
        <f>H38/'סכום נכסי הקרן'!$C$42</f>
        <v>1.3767382721834116E-4</v>
      </c>
      <c r="L38" s="140"/>
    </row>
    <row r="39" spans="2:12" s="135" customFormat="1">
      <c r="B39" s="86" t="s">
        <v>1904</v>
      </c>
      <c r="C39" s="83">
        <v>5281</v>
      </c>
      <c r="D39" s="96" t="s">
        <v>174</v>
      </c>
      <c r="E39" s="105">
        <v>42642</v>
      </c>
      <c r="F39" s="93">
        <v>615787.09</v>
      </c>
      <c r="G39" s="95">
        <v>77.159199999999998</v>
      </c>
      <c r="H39" s="93">
        <v>1725.6953700000001</v>
      </c>
      <c r="I39" s="94">
        <v>2.5882352941176468E-4</v>
      </c>
      <c r="J39" s="94">
        <v>3.7872975487607825E-2</v>
      </c>
      <c r="K39" s="94">
        <f>H39/'סכום נכסי הקרן'!$C$42</f>
        <v>9.3212986199914401E-4</v>
      </c>
      <c r="L39" s="140"/>
    </row>
    <row r="40" spans="2:12" s="135" customFormat="1">
      <c r="B40" s="86" t="s">
        <v>1905</v>
      </c>
      <c r="C40" s="83">
        <v>5237</v>
      </c>
      <c r="D40" s="96" t="s">
        <v>174</v>
      </c>
      <c r="E40" s="105">
        <v>43273</v>
      </c>
      <c r="F40" s="93">
        <v>361912.52</v>
      </c>
      <c r="G40" s="95">
        <v>101.0309</v>
      </c>
      <c r="H40" s="93">
        <v>1328.0171200000002</v>
      </c>
      <c r="I40" s="94">
        <v>7.9462562500000008E-4</v>
      </c>
      <c r="J40" s="94">
        <v>2.9145329301592519E-2</v>
      </c>
      <c r="K40" s="94">
        <f>H40/'סכום נכסי הקרן'!$C$42</f>
        <v>7.1732499044608363E-4</v>
      </c>
      <c r="L40" s="140"/>
    </row>
    <row r="41" spans="2:12" s="135" customFormat="1">
      <c r="B41" s="86" t="s">
        <v>1906</v>
      </c>
      <c r="C41" s="83">
        <v>5290</v>
      </c>
      <c r="D41" s="96" t="s">
        <v>174</v>
      </c>
      <c r="E41" s="105">
        <v>42779</v>
      </c>
      <c r="F41" s="93">
        <v>293047.44</v>
      </c>
      <c r="G41" s="95">
        <v>80.919799999999995</v>
      </c>
      <c r="H41" s="93">
        <v>861.26850999999999</v>
      </c>
      <c r="I41" s="94">
        <v>1.8675108695652174E-4</v>
      </c>
      <c r="J41" s="94">
        <v>1.8901830377790557E-2</v>
      </c>
      <c r="K41" s="94">
        <f>H41/'סכום נכסי הקרן'!$C$42</f>
        <v>4.6521194373402554E-4</v>
      </c>
      <c r="L41" s="140"/>
    </row>
    <row r="42" spans="2:12" s="135" customFormat="1">
      <c r="B42" s="86" t="s">
        <v>1907</v>
      </c>
      <c r="C42" s="83">
        <v>5307</v>
      </c>
      <c r="D42" s="96" t="s">
        <v>174</v>
      </c>
      <c r="E42" s="105">
        <v>43068</v>
      </c>
      <c r="F42" s="93">
        <v>23333</v>
      </c>
      <c r="G42" s="95">
        <v>79.552099999999996</v>
      </c>
      <c r="H42" s="93">
        <v>67.416789999999992</v>
      </c>
      <c r="I42" s="94">
        <v>1.5873018421162961E-4</v>
      </c>
      <c r="J42" s="94">
        <v>1.4795626618174238E-3</v>
      </c>
      <c r="K42" s="94">
        <f>H42/'סכום נכסי הקרן'!$C$42</f>
        <v>3.6415003627856556E-5</v>
      </c>
      <c r="L42" s="140"/>
    </row>
    <row r="43" spans="2:12" s="135" customFormat="1">
      <c r="B43" s="86" t="s">
        <v>1908</v>
      </c>
      <c r="C43" s="83">
        <v>5315</v>
      </c>
      <c r="D43" s="96" t="s">
        <v>182</v>
      </c>
      <c r="E43" s="105">
        <v>43129</v>
      </c>
      <c r="F43" s="93">
        <v>1106441.68</v>
      </c>
      <c r="G43" s="95">
        <v>89.077699999999993</v>
      </c>
      <c r="H43" s="93">
        <v>538.33079000000009</v>
      </c>
      <c r="I43" s="94">
        <v>4.7841818237868533E-4</v>
      </c>
      <c r="J43" s="94">
        <v>1.1814477322202329E-2</v>
      </c>
      <c r="K43" s="94">
        <f>H43/'סכום נכסי הקרן'!$C$42</f>
        <v>2.9077797490561168E-4</v>
      </c>
      <c r="L43" s="140"/>
    </row>
    <row r="44" spans="2:12" s="135" customFormat="1">
      <c r="B44" s="86" t="s">
        <v>1909</v>
      </c>
      <c r="C44" s="83">
        <v>5294</v>
      </c>
      <c r="D44" s="96" t="s">
        <v>177</v>
      </c>
      <c r="E44" s="105">
        <v>43002</v>
      </c>
      <c r="F44" s="93">
        <v>724053.84</v>
      </c>
      <c r="G44" s="95">
        <v>102.5213</v>
      </c>
      <c r="H44" s="93">
        <v>3513.0535099999997</v>
      </c>
      <c r="I44" s="94">
        <v>2.2278584615384616E-3</v>
      </c>
      <c r="J44" s="94">
        <v>7.7099233030268041E-2</v>
      </c>
      <c r="K44" s="94">
        <f>H44/'סכום נכסי הקרן'!$C$42</f>
        <v>1.8975667087012629E-3</v>
      </c>
      <c r="L44" s="140"/>
    </row>
    <row r="45" spans="2:12" s="135" customFormat="1">
      <c r="B45" s="86" t="s">
        <v>1910</v>
      </c>
      <c r="C45" s="83">
        <v>5285</v>
      </c>
      <c r="D45" s="96" t="s">
        <v>174</v>
      </c>
      <c r="E45" s="105">
        <v>42718</v>
      </c>
      <c r="F45" s="93">
        <v>378541.42</v>
      </c>
      <c r="G45" s="95">
        <v>93.131100000000004</v>
      </c>
      <c r="H45" s="93">
        <v>1280.42452</v>
      </c>
      <c r="I45" s="94">
        <v>1.3754385964912278E-4</v>
      </c>
      <c r="J45" s="94">
        <v>2.8100838249158665E-2</v>
      </c>
      <c r="K45" s="94">
        <f>H45/'סכום נכסי הקרן'!$C$42</f>
        <v>6.9161797144296692E-4</v>
      </c>
      <c r="L45" s="140"/>
    </row>
    <row r="46" spans="2:12" s="135" customFormat="1">
      <c r="B46" s="86" t="s">
        <v>1911</v>
      </c>
      <c r="C46" s="83">
        <v>5239</v>
      </c>
      <c r="D46" s="96" t="s">
        <v>174</v>
      </c>
      <c r="E46" s="105">
        <v>43223</v>
      </c>
      <c r="F46" s="93">
        <v>10715.71</v>
      </c>
      <c r="G46" s="95">
        <v>75.766499999999994</v>
      </c>
      <c r="H46" s="93">
        <v>29.487880000000001</v>
      </c>
      <c r="I46" s="94">
        <v>9.2685185185185187E-6</v>
      </c>
      <c r="J46" s="94">
        <v>6.4715579344778627E-4</v>
      </c>
      <c r="K46" s="94">
        <f>H46/'סכום נכסי הקרן'!$C$42</f>
        <v>1.5927801622975507E-5</v>
      </c>
      <c r="L46" s="140"/>
    </row>
    <row r="47" spans="2:12" s="135" customFormat="1">
      <c r="B47" s="86" t="s">
        <v>1912</v>
      </c>
      <c r="C47" s="83">
        <v>7000</v>
      </c>
      <c r="D47" s="96" t="s">
        <v>174</v>
      </c>
      <c r="E47" s="105">
        <v>43137</v>
      </c>
      <c r="F47" s="93">
        <v>72.7</v>
      </c>
      <c r="G47" s="95">
        <v>100</v>
      </c>
      <c r="H47" s="93">
        <v>0.26405000000000001</v>
      </c>
      <c r="I47" s="94">
        <v>6.797662998262187E-4</v>
      </c>
      <c r="J47" s="94">
        <v>5.7949736386572365E-6</v>
      </c>
      <c r="K47" s="94">
        <f>H47/'סכום נכסי הקרן'!$C$42</f>
        <v>1.4262592015928859E-7</v>
      </c>
      <c r="L47" s="140"/>
    </row>
    <row r="48" spans="2:12" s="135" customFormat="1">
      <c r="B48" s="86" t="s">
        <v>1913</v>
      </c>
      <c r="C48" s="83">
        <v>5292</v>
      </c>
      <c r="D48" s="96" t="s">
        <v>176</v>
      </c>
      <c r="E48" s="105">
        <v>42814</v>
      </c>
      <c r="F48" s="93">
        <v>18585.009999999998</v>
      </c>
      <c r="G48" s="95">
        <v>1E-4</v>
      </c>
      <c r="H48" s="93">
        <v>8.0000000000000007E-5</v>
      </c>
      <c r="I48" s="94">
        <v>9.1726139358583303E-5</v>
      </c>
      <c r="J48" s="94">
        <v>1.7557200950296496E-9</v>
      </c>
      <c r="K48" s="94">
        <f>H48/'סכום נכסי הקרן'!$C$42</f>
        <v>4.3211791754376394E-11</v>
      </c>
      <c r="L48" s="140"/>
    </row>
    <row r="49" spans="2:12" s="135" customFormat="1">
      <c r="B49" s="86" t="s">
        <v>1914</v>
      </c>
      <c r="C49" s="83">
        <v>5329</v>
      </c>
      <c r="D49" s="96" t="s">
        <v>174</v>
      </c>
      <c r="E49" s="105">
        <v>43261</v>
      </c>
      <c r="F49" s="93">
        <v>30450.01</v>
      </c>
      <c r="G49" s="95">
        <v>100</v>
      </c>
      <c r="H49" s="93">
        <v>110.59444000000001</v>
      </c>
      <c r="I49" s="94">
        <v>3.3278699453551911E-5</v>
      </c>
      <c r="J49" s="94">
        <v>2.4271610088318859E-3</v>
      </c>
      <c r="K49" s="94">
        <f>H49/'סכום נכסי הקרן'!$C$42</f>
        <v>5.9737298880898438E-5</v>
      </c>
      <c r="L49" s="140"/>
    </row>
    <row r="50" spans="2:12" s="135" customFormat="1">
      <c r="B50" s="86" t="s">
        <v>1915</v>
      </c>
      <c r="C50" s="83">
        <v>5296</v>
      </c>
      <c r="D50" s="96" t="s">
        <v>174</v>
      </c>
      <c r="E50" s="105">
        <v>42912</v>
      </c>
      <c r="F50" s="93">
        <v>23505.07</v>
      </c>
      <c r="G50" s="95">
        <v>132.85120000000001</v>
      </c>
      <c r="H50" s="93">
        <v>113.41563000000001</v>
      </c>
      <c r="I50" s="94">
        <v>3.3646133134558366E-3</v>
      </c>
      <c r="J50" s="94">
        <v>2.4890762585180947E-3</v>
      </c>
      <c r="K50" s="94">
        <f>H50/'סכום נכסי הקרן'!$C$42</f>
        <v>6.126115731564255E-5</v>
      </c>
      <c r="L50" s="140"/>
    </row>
    <row r="51" spans="2:12" s="135" customFormat="1">
      <c r="B51" s="86" t="s">
        <v>1916</v>
      </c>
      <c r="C51" s="83">
        <v>5297</v>
      </c>
      <c r="D51" s="96" t="s">
        <v>174</v>
      </c>
      <c r="E51" s="105">
        <v>42916</v>
      </c>
      <c r="F51" s="93">
        <v>337983.7</v>
      </c>
      <c r="G51" s="95">
        <v>108.8347</v>
      </c>
      <c r="H51" s="93">
        <v>1336.00773</v>
      </c>
      <c r="I51" s="94">
        <v>2.5739999999999997E-4</v>
      </c>
      <c r="J51" s="94">
        <v>2.9320695233449327E-2</v>
      </c>
      <c r="K51" s="94">
        <f>H51/'סכום נכסי הקרן'!$C$42</f>
        <v>7.2164109763746406E-4</v>
      </c>
      <c r="L51" s="140"/>
    </row>
    <row r="52" spans="2:12" s="135" customFormat="1">
      <c r="B52" s="86" t="s">
        <v>1917</v>
      </c>
      <c r="C52" s="83">
        <v>5293</v>
      </c>
      <c r="D52" s="96" t="s">
        <v>174</v>
      </c>
      <c r="E52" s="105">
        <v>42859</v>
      </c>
      <c r="F52" s="93">
        <v>17590.45</v>
      </c>
      <c r="G52" s="95">
        <v>107.37309999999999</v>
      </c>
      <c r="H52" s="93">
        <v>68.599070000000012</v>
      </c>
      <c r="I52" s="94">
        <v>2.0349401851851848E-5</v>
      </c>
      <c r="J52" s="94">
        <v>1.5055095712418198E-3</v>
      </c>
      <c r="K52" s="94">
        <f>H52/'סכום נכסי הקרן'!$C$42</f>
        <v>3.7053609092298617E-5</v>
      </c>
      <c r="L52" s="140"/>
    </row>
    <row r="53" spans="2:12" s="135" customFormat="1">
      <c r="B53" s="86" t="s">
        <v>1918</v>
      </c>
      <c r="C53" s="83">
        <v>5313</v>
      </c>
      <c r="D53" s="96" t="s">
        <v>174</v>
      </c>
      <c r="E53" s="105">
        <v>43098</v>
      </c>
      <c r="F53" s="93">
        <v>13398.52</v>
      </c>
      <c r="G53" s="95">
        <v>80.093800000000002</v>
      </c>
      <c r="H53" s="93">
        <v>38.976370000000003</v>
      </c>
      <c r="I53" s="94">
        <v>6.6733333333333334E-5</v>
      </c>
      <c r="J53" s="94">
        <v>8.5539495050388479E-4</v>
      </c>
      <c r="K53" s="94">
        <f>H53/'סכום נכסי הקרן'!$C$42</f>
        <v>2.1052984797269043E-5</v>
      </c>
      <c r="L53" s="140"/>
    </row>
    <row r="54" spans="2:12" s="135" customFormat="1">
      <c r="B54" s="86" t="s">
        <v>1919</v>
      </c>
      <c r="C54" s="83">
        <v>5326</v>
      </c>
      <c r="D54" s="96" t="s">
        <v>177</v>
      </c>
      <c r="E54" s="105">
        <v>43234</v>
      </c>
      <c r="F54" s="93">
        <v>219425.7</v>
      </c>
      <c r="G54" s="95">
        <v>100</v>
      </c>
      <c r="H54" s="93">
        <v>1038.45406</v>
      </c>
      <c r="I54" s="94">
        <v>6.7515546908153944E-4</v>
      </c>
      <c r="J54" s="94">
        <v>2.2790433261339067E-2</v>
      </c>
      <c r="K54" s="94">
        <f>H54/'סכום נכסי הקרן'!$C$42</f>
        <v>5.6091825734008358E-4</v>
      </c>
      <c r="L54" s="140"/>
    </row>
    <row r="55" spans="2:12" s="135" customFormat="1">
      <c r="B55" s="86" t="s">
        <v>1920</v>
      </c>
      <c r="C55" s="83">
        <v>5336</v>
      </c>
      <c r="D55" s="96" t="s">
        <v>176</v>
      </c>
      <c r="E55" s="105">
        <v>43363</v>
      </c>
      <c r="F55" s="93">
        <v>18528.34</v>
      </c>
      <c r="G55" s="95">
        <v>91.442400000000006</v>
      </c>
      <c r="H55" s="93">
        <v>69.095960000000005</v>
      </c>
      <c r="I55" s="94">
        <v>1.5469999999999999E-4</v>
      </c>
      <c r="J55" s="94">
        <v>1.5164145682170609E-3</v>
      </c>
      <c r="K55" s="94">
        <f>H55/'סכום נכסי הקרן'!$C$42</f>
        <v>3.7322002932359019E-5</v>
      </c>
      <c r="L55" s="140"/>
    </row>
    <row r="56" spans="2:12" s="135" customFormat="1">
      <c r="B56" s="86" t="s">
        <v>1921</v>
      </c>
      <c r="C56" s="83">
        <v>5308</v>
      </c>
      <c r="D56" s="96" t="s">
        <v>174</v>
      </c>
      <c r="E56" s="105">
        <v>43072</v>
      </c>
      <c r="F56" s="93">
        <v>17440.439999999999</v>
      </c>
      <c r="G56" s="95">
        <v>104.044</v>
      </c>
      <c r="H56" s="93">
        <v>65.905289999999994</v>
      </c>
      <c r="I56" s="94">
        <v>7.7648376303193195E-5</v>
      </c>
      <c r="J56" s="94">
        <v>1.4463905252719573E-3</v>
      </c>
      <c r="K56" s="94">
        <f>H56/'סכום נכסי הקרן'!$C$42</f>
        <v>3.559857083739731E-5</v>
      </c>
      <c r="L56" s="140"/>
    </row>
    <row r="57" spans="2:12" s="135" customFormat="1">
      <c r="B57" s="86" t="s">
        <v>1922</v>
      </c>
      <c r="C57" s="83">
        <v>5309</v>
      </c>
      <c r="D57" s="96" t="s">
        <v>174</v>
      </c>
      <c r="E57" s="105">
        <v>43125</v>
      </c>
      <c r="F57" s="93">
        <v>219005.4</v>
      </c>
      <c r="G57" s="95">
        <v>99.730400000000003</v>
      </c>
      <c r="H57" s="93">
        <v>793.28314</v>
      </c>
      <c r="I57" s="94">
        <v>8.7622100000000005E-4</v>
      </c>
      <c r="J57" s="94">
        <v>1.7409789374327734E-2</v>
      </c>
      <c r="K57" s="94">
        <f>H57/'סכום נכסי הקרן'!$C$42</f>
        <v>4.2848982309922267E-4</v>
      </c>
      <c r="L57" s="140"/>
    </row>
    <row r="58" spans="2:12" s="135" customFormat="1">
      <c r="B58" s="86" t="s">
        <v>1923</v>
      </c>
      <c r="C58" s="83">
        <v>5321</v>
      </c>
      <c r="D58" s="96" t="s">
        <v>174</v>
      </c>
      <c r="E58" s="105">
        <v>43201</v>
      </c>
      <c r="F58" s="93">
        <v>75075</v>
      </c>
      <c r="G58" s="95">
        <v>100.2972</v>
      </c>
      <c r="H58" s="93">
        <v>273.48277000000002</v>
      </c>
      <c r="I58" s="94">
        <v>2.8875000000000001E-5</v>
      </c>
      <c r="J58" s="94">
        <v>6.0019899366671467E-3</v>
      </c>
      <c r="K58" s="94">
        <f>H58/'סכום נכסי הקרן'!$C$42</f>
        <v>1.4772100632062519E-4</v>
      </c>
      <c r="L58" s="140"/>
    </row>
    <row r="59" spans="2:12" s="135" customFormat="1">
      <c r="B59" s="86" t="s">
        <v>1924</v>
      </c>
      <c r="C59" s="83">
        <v>6653</v>
      </c>
      <c r="D59" s="96" t="s">
        <v>174</v>
      </c>
      <c r="E59" s="105">
        <v>43516</v>
      </c>
      <c r="F59" s="93">
        <v>1873303.03</v>
      </c>
      <c r="G59" s="95">
        <v>100.0218</v>
      </c>
      <c r="H59" s="93">
        <v>6805.3198400000001</v>
      </c>
      <c r="I59" s="94">
        <v>2.1730682352941175E-4</v>
      </c>
      <c r="J59" s="94">
        <v>0.14935295995239947</v>
      </c>
      <c r="K59" s="94">
        <f>H59/'סכום נכסי הקרן'!$C$42</f>
        <v>3.6758757968500758E-3</v>
      </c>
      <c r="L59" s="140"/>
    </row>
    <row r="60" spans="2:12" s="135" customFormat="1">
      <c r="B60" s="86" t="s">
        <v>1925</v>
      </c>
      <c r="C60" s="83">
        <v>5303</v>
      </c>
      <c r="D60" s="96" t="s">
        <v>176</v>
      </c>
      <c r="E60" s="105">
        <v>43034</v>
      </c>
      <c r="F60" s="93">
        <v>348540.56</v>
      </c>
      <c r="G60" s="95">
        <v>102.6785</v>
      </c>
      <c r="H60" s="93">
        <v>1459.4908</v>
      </c>
      <c r="I60" s="94">
        <v>8.4821502890173412E-4</v>
      </c>
      <c r="J60" s="94">
        <v>3.2030716575886235E-2</v>
      </c>
      <c r="K60" s="94">
        <f>H60/'סכום נכסי הקרן'!$C$42</f>
        <v>7.8834015646285255E-4</v>
      </c>
      <c r="L60" s="140"/>
    </row>
    <row r="61" spans="2:12" s="135" customFormat="1">
      <c r="B61" s="86" t="s">
        <v>1926</v>
      </c>
      <c r="C61" s="83">
        <v>6644</v>
      </c>
      <c r="D61" s="96" t="s">
        <v>174</v>
      </c>
      <c r="E61" s="105">
        <v>43444</v>
      </c>
      <c r="F61" s="93">
        <v>14588.94</v>
      </c>
      <c r="G61" s="95">
        <v>98.960899999999995</v>
      </c>
      <c r="H61" s="93">
        <v>52.436459999999997</v>
      </c>
      <c r="I61" s="94">
        <v>8.8323529411764713E-5</v>
      </c>
      <c r="J61" s="94">
        <v>1.1507968316777301E-3</v>
      </c>
      <c r="K61" s="94">
        <f>H61/'סכום נכסי הקרן'!$C$42</f>
        <v>2.8323417373208592E-5</v>
      </c>
      <c r="L61" s="140"/>
    </row>
    <row r="62" spans="2:12" s="135" customFormat="1">
      <c r="B62" s="86" t="s">
        <v>1927</v>
      </c>
      <c r="C62" s="83">
        <v>5317</v>
      </c>
      <c r="D62" s="96" t="s">
        <v>174</v>
      </c>
      <c r="E62" s="105">
        <v>43264</v>
      </c>
      <c r="F62" s="93">
        <v>7801.9</v>
      </c>
      <c r="G62" s="95">
        <v>100</v>
      </c>
      <c r="H62" s="93">
        <v>28.336500000000001</v>
      </c>
      <c r="I62" s="94">
        <v>4.4024148230060859E-4</v>
      </c>
      <c r="J62" s="94">
        <v>6.2188703091009578E-4</v>
      </c>
      <c r="K62" s="94">
        <f>H62/'סכום נכסי הקרן'!$C$42</f>
        <v>1.5305886713098583E-5</v>
      </c>
      <c r="L62" s="140"/>
    </row>
    <row r="63" spans="2:12" s="135" customFormat="1">
      <c r="B63" s="86" t="s">
        <v>1928</v>
      </c>
      <c r="C63" s="83">
        <v>5340</v>
      </c>
      <c r="D63" s="96" t="s">
        <v>177</v>
      </c>
      <c r="E63" s="105">
        <v>43375</v>
      </c>
      <c r="F63" s="93">
        <v>25639.77</v>
      </c>
      <c r="G63" s="95">
        <v>100</v>
      </c>
      <c r="H63" s="93">
        <v>121.34278</v>
      </c>
      <c r="I63" s="94">
        <v>1.1542408695652175E-4</v>
      </c>
      <c r="J63" s="94">
        <v>2.6630494654095232E-3</v>
      </c>
      <c r="K63" s="94">
        <f>H63/'סכום נכסי הקרן'!$C$42</f>
        <v>6.5542986753213864E-5</v>
      </c>
      <c r="L63" s="140"/>
    </row>
    <row r="64" spans="2:12" s="135" customFormat="1">
      <c r="B64" s="86" t="s">
        <v>1929</v>
      </c>
      <c r="C64" s="83">
        <v>5280</v>
      </c>
      <c r="D64" s="96" t="s">
        <v>177</v>
      </c>
      <c r="E64" s="105">
        <v>42604</v>
      </c>
      <c r="F64" s="93">
        <v>15334.25</v>
      </c>
      <c r="G64" s="95">
        <v>109.6354</v>
      </c>
      <c r="H64" s="93">
        <v>79.563380000000009</v>
      </c>
      <c r="I64" s="94">
        <v>4.045976253298153E-4</v>
      </c>
      <c r="J64" s="94">
        <v>1.7461378136810015E-3</v>
      </c>
      <c r="K64" s="94">
        <f>H64/'סכום נכסי הקרן'!$C$42</f>
        <v>4.2975952597928952E-5</v>
      </c>
      <c r="L64" s="140"/>
    </row>
    <row r="65" spans="2:12" s="135" customFormat="1">
      <c r="B65" s="86" t="s">
        <v>1930</v>
      </c>
      <c r="C65" s="83">
        <v>5318</v>
      </c>
      <c r="D65" s="96" t="s">
        <v>176</v>
      </c>
      <c r="E65" s="105">
        <v>43165</v>
      </c>
      <c r="F65" s="93">
        <v>15649.25</v>
      </c>
      <c r="G65" s="95">
        <v>96.992699999999999</v>
      </c>
      <c r="H65" s="93">
        <v>61.901489999999995</v>
      </c>
      <c r="I65" s="94">
        <v>1.2722967479674796E-4</v>
      </c>
      <c r="J65" s="94">
        <v>1.3585211238159611E-3</v>
      </c>
      <c r="K65" s="94">
        <f>H65/'סכום נכסי הקרן'!$C$42</f>
        <v>3.3435928689570159E-5</v>
      </c>
      <c r="L65" s="140"/>
    </row>
    <row r="66" spans="2:12" s="135" customFormat="1">
      <c r="B66" s="86" t="s">
        <v>1931</v>
      </c>
      <c r="C66" s="83">
        <v>5319</v>
      </c>
      <c r="D66" s="96" t="s">
        <v>174</v>
      </c>
      <c r="E66" s="105">
        <v>43165</v>
      </c>
      <c r="F66" s="93">
        <v>20830.38</v>
      </c>
      <c r="G66" s="95">
        <v>129.91720000000001</v>
      </c>
      <c r="H66" s="93">
        <v>98.290089999999992</v>
      </c>
      <c r="I66" s="94">
        <v>5.3343166175024576E-4</v>
      </c>
      <c r="J66" s="94">
        <v>2.1571235769409095E-3</v>
      </c>
      <c r="K66" s="94">
        <f>H66/'סכום נכסי הקרן'!$C$42</f>
        <v>5.3091136257486417E-5</v>
      </c>
      <c r="L66" s="140"/>
    </row>
    <row r="67" spans="2:12" s="135" customFormat="1">
      <c r="B67" s="86" t="s">
        <v>1932</v>
      </c>
      <c r="C67" s="83">
        <v>5324</v>
      </c>
      <c r="D67" s="96" t="s">
        <v>176</v>
      </c>
      <c r="E67" s="105">
        <v>43192</v>
      </c>
      <c r="F67" s="93">
        <v>20633.419999999998</v>
      </c>
      <c r="G67" s="95">
        <v>100.8869</v>
      </c>
      <c r="H67" s="93">
        <v>84.893520000000009</v>
      </c>
      <c r="I67" s="94">
        <v>2.2888892857142855E-4</v>
      </c>
      <c r="J67" s="94">
        <v>1.8631157375225181E-3</v>
      </c>
      <c r="K67" s="94">
        <f>H67/'סכום נכסי הקרן'!$C$42</f>
        <v>4.5855013844199849E-5</v>
      </c>
      <c r="L67" s="140"/>
    </row>
    <row r="68" spans="2:12" s="135" customFormat="1">
      <c r="B68" s="86" t="s">
        <v>1933</v>
      </c>
      <c r="C68" s="83">
        <v>5325</v>
      </c>
      <c r="D68" s="96" t="s">
        <v>174</v>
      </c>
      <c r="E68" s="105">
        <v>43201</v>
      </c>
      <c r="F68" s="93">
        <v>40199.980000000003</v>
      </c>
      <c r="G68" s="95">
        <v>126.7764</v>
      </c>
      <c r="H68" s="93">
        <v>185.10157000000001</v>
      </c>
      <c r="I68" s="94">
        <v>2.3659323111960675E-5</v>
      </c>
      <c r="J68" s="94">
        <v>4.0623318258817161E-3</v>
      </c>
      <c r="K68" s="94">
        <f>H68/'סכום נכסי הקרן'!$C$42</f>
        <v>9.9982131203101558E-5</v>
      </c>
      <c r="L68" s="140"/>
    </row>
    <row r="69" spans="2:12" s="135" customFormat="1">
      <c r="B69" s="86" t="s">
        <v>1934</v>
      </c>
      <c r="C69" s="83">
        <v>5330</v>
      </c>
      <c r="D69" s="96" t="s">
        <v>174</v>
      </c>
      <c r="E69" s="105">
        <v>43272</v>
      </c>
      <c r="F69" s="93">
        <v>40373.97</v>
      </c>
      <c r="G69" s="95">
        <v>103.99590000000001</v>
      </c>
      <c r="H69" s="93">
        <v>152.49777</v>
      </c>
      <c r="I69" s="94">
        <v>2.13451907997909E-5</v>
      </c>
      <c r="J69" s="94">
        <v>3.3467924904526203E-3</v>
      </c>
      <c r="K69" s="94">
        <f>H69/'סכום נכסי הקרן'!$C$42</f>
        <v>8.2371273503084846E-5</v>
      </c>
      <c r="L69" s="140"/>
    </row>
    <row r="70" spans="2:12" s="135" customFormat="1">
      <c r="B70" s="86" t="s">
        <v>1935</v>
      </c>
      <c r="C70" s="83">
        <v>5298</v>
      </c>
      <c r="D70" s="96" t="s">
        <v>174</v>
      </c>
      <c r="E70" s="105">
        <v>43188</v>
      </c>
      <c r="F70" s="93">
        <v>129.32</v>
      </c>
      <c r="G70" s="95">
        <v>100</v>
      </c>
      <c r="H70" s="93">
        <v>0.46969</v>
      </c>
      <c r="I70" s="94">
        <v>1.2215292786666668E-3</v>
      </c>
      <c r="J70" s="94">
        <v>1.0308052142930949E-5</v>
      </c>
      <c r="K70" s="94">
        <f>H70/'סכום נכסי הקרן'!$C$42</f>
        <v>2.5370183086391312E-7</v>
      </c>
      <c r="L70" s="140"/>
    </row>
    <row r="71" spans="2:12" s="135" customFormat="1">
      <c r="B71" s="86" t="s">
        <v>1936</v>
      </c>
      <c r="C71" s="83">
        <v>6651</v>
      </c>
      <c r="D71" s="96" t="s">
        <v>176</v>
      </c>
      <c r="E71" s="105">
        <v>43503</v>
      </c>
      <c r="F71" s="93">
        <v>41500</v>
      </c>
      <c r="G71" s="95">
        <v>100</v>
      </c>
      <c r="H71" s="93">
        <v>169.24529999999999</v>
      </c>
      <c r="I71" s="94">
        <v>4.0487804878048782E-3</v>
      </c>
      <c r="J71" s="94">
        <v>3.7143421774915187E-3</v>
      </c>
      <c r="K71" s="94">
        <f>H71/'סכום נכסי הקרן'!$C$42</f>
        <v>9.1417408237586974E-5</v>
      </c>
      <c r="L71" s="140"/>
    </row>
    <row r="72" spans="2:12" s="135" customFormat="1">
      <c r="B72" s="86" t="s">
        <v>1937</v>
      </c>
      <c r="C72" s="83">
        <v>5316</v>
      </c>
      <c r="D72" s="96" t="s">
        <v>174</v>
      </c>
      <c r="E72" s="105">
        <v>43175</v>
      </c>
      <c r="F72" s="93">
        <v>659329.18999999994</v>
      </c>
      <c r="G72" s="95">
        <v>101.0558</v>
      </c>
      <c r="H72" s="93">
        <v>2419.9667000000004</v>
      </c>
      <c r="I72" s="94">
        <v>1.6305240740740741E-4</v>
      </c>
      <c r="J72" s="94">
        <v>5.3109802056157347E-2</v>
      </c>
      <c r="K72" s="94">
        <f>H72/'סכום נכסי הקרן'!$C$42</f>
        <v>1.3071387136615684E-3</v>
      </c>
      <c r="L72" s="140"/>
    </row>
    <row r="73" spans="2:12" s="135" customFormat="1">
      <c r="B73" s="86" t="s">
        <v>1938</v>
      </c>
      <c r="C73" s="83">
        <v>5311</v>
      </c>
      <c r="D73" s="96" t="s">
        <v>174</v>
      </c>
      <c r="E73" s="105">
        <v>43089</v>
      </c>
      <c r="F73" s="93">
        <v>30791.5</v>
      </c>
      <c r="G73" s="95">
        <v>95.405600000000007</v>
      </c>
      <c r="H73" s="93">
        <v>106.69661000000001</v>
      </c>
      <c r="I73" s="94">
        <v>7.6923098901098908E-5</v>
      </c>
      <c r="J73" s="94">
        <v>2.3416172781067679E-3</v>
      </c>
      <c r="K73" s="94">
        <f>H73/'סכום נכסי הקרן'!$C$42</f>
        <v>5.7631896152723925E-5</v>
      </c>
      <c r="L73" s="140"/>
    </row>
    <row r="74" spans="2:12" s="135" customFormat="1">
      <c r="B74" s="86" t="s">
        <v>1939</v>
      </c>
      <c r="C74" s="83">
        <v>5331</v>
      </c>
      <c r="D74" s="96" t="s">
        <v>174</v>
      </c>
      <c r="E74" s="105">
        <v>43455</v>
      </c>
      <c r="F74" s="93">
        <v>181079.71</v>
      </c>
      <c r="G74" s="95">
        <v>96.401499999999999</v>
      </c>
      <c r="H74" s="93">
        <v>634.01481000000001</v>
      </c>
      <c r="I74" s="94">
        <v>1.3131234428571429E-3</v>
      </c>
      <c r="J74" s="94">
        <v>1.3914406780792563E-2</v>
      </c>
      <c r="K74" s="94">
        <f>H74/'סכום נכסי הקרן'!$C$42</f>
        <v>3.4246144923638145E-4</v>
      </c>
      <c r="L74" s="140"/>
    </row>
    <row r="75" spans="2:12" s="135" customFormat="1">
      <c r="B75" s="86" t="s">
        <v>1940</v>
      </c>
      <c r="C75" s="83">
        <v>5320</v>
      </c>
      <c r="D75" s="96" t="s">
        <v>174</v>
      </c>
      <c r="E75" s="105">
        <v>43448</v>
      </c>
      <c r="F75" s="93">
        <v>1291.1099999999999</v>
      </c>
      <c r="G75" s="95">
        <v>29.737200000000001</v>
      </c>
      <c r="H75" s="93">
        <v>1.3944700000000001</v>
      </c>
      <c r="I75" s="94">
        <v>2.6414488938036521E-4</v>
      </c>
      <c r="J75" s="94">
        <v>3.060373751144994E-5</v>
      </c>
      <c r="K75" s="94">
        <f>H75/'סכום נכסי הקרן'!$C$42</f>
        <v>7.5321934059656563E-7</v>
      </c>
      <c r="L75" s="140"/>
    </row>
    <row r="76" spans="2:12" s="135" customFormat="1">
      <c r="B76" s="86" t="s">
        <v>1941</v>
      </c>
      <c r="C76" s="83">
        <v>5287</v>
      </c>
      <c r="D76" s="96" t="s">
        <v>176</v>
      </c>
      <c r="E76" s="105">
        <v>42809</v>
      </c>
      <c r="F76" s="93">
        <v>622242.22</v>
      </c>
      <c r="G76" s="95">
        <v>98.511200000000002</v>
      </c>
      <c r="H76" s="93">
        <v>2499.84798</v>
      </c>
      <c r="I76" s="94">
        <v>4.075416968733395E-4</v>
      </c>
      <c r="J76" s="94">
        <v>5.4862916662565965E-2</v>
      </c>
      <c r="K76" s="94">
        <f>H76/'סכום נכסי הקרן'!$C$42</f>
        <v>1.3502863791169811E-3</v>
      </c>
      <c r="L76" s="140"/>
    </row>
    <row r="77" spans="2:12" s="135" customFormat="1">
      <c r="B77" s="86" t="s">
        <v>1942</v>
      </c>
      <c r="C77" s="83">
        <v>5306</v>
      </c>
      <c r="D77" s="96" t="s">
        <v>176</v>
      </c>
      <c r="E77" s="105">
        <v>43068</v>
      </c>
      <c r="F77" s="93">
        <v>11859.96</v>
      </c>
      <c r="G77" s="95">
        <v>69.165899999999993</v>
      </c>
      <c r="H77" s="93">
        <v>33.453679999999999</v>
      </c>
      <c r="I77" s="94">
        <v>4.8928783721993596E-5</v>
      </c>
      <c r="J77" s="94">
        <v>7.3419122785864344E-4</v>
      </c>
      <c r="K77" s="94">
        <f>H77/'סכום נכסי הקרן'!$C$42</f>
        <v>1.8069918169719331E-5</v>
      </c>
      <c r="L77" s="140"/>
    </row>
    <row r="78" spans="2:12" s="135" customFormat="1">
      <c r="B78" s="86" t="s">
        <v>1943</v>
      </c>
      <c r="C78" s="83">
        <v>5304</v>
      </c>
      <c r="D78" s="96" t="s">
        <v>176</v>
      </c>
      <c r="E78" s="105">
        <v>43080</v>
      </c>
      <c r="F78" s="93">
        <v>227487.73</v>
      </c>
      <c r="G78" s="95">
        <v>105.2641</v>
      </c>
      <c r="H78" s="93">
        <v>976.57763999999997</v>
      </c>
      <c r="I78" s="94">
        <v>1.467412E-4</v>
      </c>
      <c r="J78" s="94">
        <v>2.1432462336307884E-2</v>
      </c>
      <c r="K78" s="94">
        <f>H78/'סכום נכסי הקרן'!$C$42</f>
        <v>5.274958701457545E-4</v>
      </c>
      <c r="L78" s="140"/>
    </row>
    <row r="79" spans="2:12" s="135" customFormat="1">
      <c r="B79" s="86" t="s">
        <v>1944</v>
      </c>
      <c r="C79" s="83">
        <v>5284</v>
      </c>
      <c r="D79" s="96" t="s">
        <v>176</v>
      </c>
      <c r="E79" s="105">
        <v>42662</v>
      </c>
      <c r="F79" s="93">
        <v>413334.06</v>
      </c>
      <c r="G79" s="95">
        <v>88.120099999999994</v>
      </c>
      <c r="H79" s="93">
        <v>1485.4043700000002</v>
      </c>
      <c r="I79" s="94">
        <v>6.8263416666666658E-4</v>
      </c>
      <c r="J79" s="94">
        <v>3.2599428770673212E-2</v>
      </c>
      <c r="K79" s="94">
        <f>H79/'סכום נכסי הקרן'!$C$42</f>
        <v>8.0233730384350838E-4</v>
      </c>
      <c r="L79" s="140"/>
    </row>
    <row r="80" spans="2:12" s="135" customFormat="1">
      <c r="B80" s="86" t="s">
        <v>1945</v>
      </c>
      <c r="C80" s="83">
        <v>6646</v>
      </c>
      <c r="D80" s="96" t="s">
        <v>176</v>
      </c>
      <c r="E80" s="105">
        <v>43460</v>
      </c>
      <c r="F80" s="93">
        <v>298363.05</v>
      </c>
      <c r="G80" s="95">
        <v>97.618300000000005</v>
      </c>
      <c r="H80" s="93">
        <v>1187.80405</v>
      </c>
      <c r="I80" s="94">
        <v>5.533333333333333E-4</v>
      </c>
      <c r="J80" s="94">
        <v>2.606814299428253E-2</v>
      </c>
      <c r="K80" s="94">
        <f>H80/'סכום נכסי הקרן'!$C$42</f>
        <v>6.4158926567006106E-4</v>
      </c>
      <c r="L80" s="140"/>
    </row>
    <row r="81" spans="2:12" s="135" customFormat="1">
      <c r="B81" s="86" t="s">
        <v>1946</v>
      </c>
      <c r="C81" s="83">
        <v>5276</v>
      </c>
      <c r="D81" s="96" t="s">
        <v>174</v>
      </c>
      <c r="E81" s="105">
        <v>42521</v>
      </c>
      <c r="F81" s="93">
        <v>574286.76</v>
      </c>
      <c r="G81" s="95">
        <v>106.88160000000001</v>
      </c>
      <c r="H81" s="93">
        <v>2229.3465899999997</v>
      </c>
      <c r="I81" s="94">
        <v>8.0000000000000007E-5</v>
      </c>
      <c r="J81" s="94">
        <v>4.89263575856103E-2</v>
      </c>
      <c r="K81" s="94">
        <f>H81/'סכום נכסי הקרן'!$C$42</f>
        <v>1.2041757574426139E-3</v>
      </c>
      <c r="L81" s="140"/>
    </row>
    <row r="82" spans="2:12" s="135" customFormat="1">
      <c r="B82" s="86" t="s">
        <v>1947</v>
      </c>
      <c r="C82" s="83">
        <v>6647</v>
      </c>
      <c r="D82" s="96" t="s">
        <v>174</v>
      </c>
      <c r="E82" s="105">
        <v>43510</v>
      </c>
      <c r="F82" s="93">
        <v>123526.31</v>
      </c>
      <c r="G82" s="95">
        <v>100.7444</v>
      </c>
      <c r="H82" s="93">
        <v>451.98728999999997</v>
      </c>
      <c r="I82" s="94">
        <v>7.7835037428484902E-5</v>
      </c>
      <c r="J82" s="94">
        <v>9.9195395968874212E-3</v>
      </c>
      <c r="K82" s="94">
        <f>H82/'סכום נכסי הקרן'!$C$42</f>
        <v>2.4413975813881162E-4</v>
      </c>
      <c r="L82" s="140"/>
    </row>
    <row r="83" spans="2:12" s="135" customFormat="1">
      <c r="B83" s="86" t="s">
        <v>1948</v>
      </c>
      <c r="C83" s="83">
        <v>6642</v>
      </c>
      <c r="D83" s="96" t="s">
        <v>174</v>
      </c>
      <c r="E83" s="105">
        <v>43465</v>
      </c>
      <c r="F83" s="93">
        <v>20441.21</v>
      </c>
      <c r="G83" s="95">
        <v>94.475300000000004</v>
      </c>
      <c r="H83" s="93">
        <v>70.140820000000005</v>
      </c>
      <c r="I83" s="94">
        <v>5.1718333333333329E-5</v>
      </c>
      <c r="J83" s="94">
        <v>1.5393455894482193E-3</v>
      </c>
      <c r="K83" s="94">
        <f>H83/'סכום נכסי הקרן'!$C$42</f>
        <v>3.7886381341514989E-5</v>
      </c>
      <c r="L83" s="140"/>
    </row>
    <row r="84" spans="2:12" s="135" customFormat="1">
      <c r="B84" s="86" t="s">
        <v>1949</v>
      </c>
      <c r="C84" s="83">
        <v>5337</v>
      </c>
      <c r="D84" s="96" t="s">
        <v>174</v>
      </c>
      <c r="E84" s="105">
        <v>43490</v>
      </c>
      <c r="F84" s="93">
        <v>151778.5</v>
      </c>
      <c r="G84" s="95">
        <v>94.669700000000006</v>
      </c>
      <c r="H84" s="93">
        <v>521.87572999999998</v>
      </c>
      <c r="I84" s="94">
        <v>1.3289081333333334E-4</v>
      </c>
      <c r="J84" s="94">
        <v>1.1453346328365845E-2</v>
      </c>
      <c r="K84" s="94">
        <f>H84/'סכום נכסי הקרן'!$C$42</f>
        <v>2.8188981708028951E-4</v>
      </c>
      <c r="L84" s="140"/>
    </row>
    <row r="85" spans="2:12" s="135" customFormat="1">
      <c r="B85" s="86" t="s">
        <v>1950</v>
      </c>
      <c r="C85" s="83">
        <v>5312</v>
      </c>
      <c r="D85" s="96" t="s">
        <v>174</v>
      </c>
      <c r="E85" s="105">
        <v>43095</v>
      </c>
      <c r="F85" s="93">
        <v>14583.34</v>
      </c>
      <c r="G85" s="95">
        <v>104.0771</v>
      </c>
      <c r="H85" s="93">
        <v>55.126169999999995</v>
      </c>
      <c r="I85" s="94">
        <v>5.5659372429730874E-4</v>
      </c>
      <c r="J85" s="94">
        <v>1.2098265553877575E-3</v>
      </c>
      <c r="K85" s="94">
        <f>H85/'סכום נכסי הקרן'!$C$42</f>
        <v>2.9776257228204388E-5</v>
      </c>
      <c r="L85" s="140"/>
    </row>
    <row r="86" spans="2:12" s="135" customFormat="1">
      <c r="B86" s="86" t="s">
        <v>1951</v>
      </c>
      <c r="C86" s="83">
        <v>5286</v>
      </c>
      <c r="D86" s="96" t="s">
        <v>174</v>
      </c>
      <c r="E86" s="105">
        <v>42727</v>
      </c>
      <c r="F86" s="93">
        <v>337919.93</v>
      </c>
      <c r="G86" s="95">
        <v>114.81059999999999</v>
      </c>
      <c r="H86" s="93">
        <v>1409.0994099999998</v>
      </c>
      <c r="I86" s="94">
        <v>2.2857142857142857E-4</v>
      </c>
      <c r="J86" s="94">
        <v>3.0924801875392781E-2</v>
      </c>
      <c r="K86" s="94">
        <f>H86/'סכום נכסי הקרן'!$C$42</f>
        <v>7.6112137832668294E-4</v>
      </c>
      <c r="L86" s="140"/>
    </row>
    <row r="87" spans="2:12" s="135" customFormat="1">
      <c r="B87" s="86" t="s">
        <v>1952</v>
      </c>
      <c r="C87" s="83">
        <v>5338</v>
      </c>
      <c r="D87" s="96" t="s">
        <v>174</v>
      </c>
      <c r="E87" s="105">
        <v>43375</v>
      </c>
      <c r="F87" s="93">
        <v>5700</v>
      </c>
      <c r="G87" s="95">
        <v>100</v>
      </c>
      <c r="H87" s="93">
        <v>20.702400000000001</v>
      </c>
      <c r="I87" s="94">
        <v>6.6666685714285716E-5</v>
      </c>
      <c r="J87" s="94">
        <v>4.5434524619177268E-4</v>
      </c>
      <c r="K87" s="94">
        <f>H87/'סכום נכסי הקרן'!$C$42</f>
        <v>1.1182347470197523E-5</v>
      </c>
      <c r="L87" s="140"/>
    </row>
    <row r="88" spans="2:12" s="135" customFormat="1">
      <c r="B88" s="86" t="s">
        <v>1953</v>
      </c>
      <c r="C88" s="83">
        <v>6641</v>
      </c>
      <c r="D88" s="96" t="s">
        <v>174</v>
      </c>
      <c r="E88" s="105">
        <v>43461</v>
      </c>
      <c r="F88" s="93">
        <v>1071.54</v>
      </c>
      <c r="G88" s="95">
        <v>25.450199999999999</v>
      </c>
      <c r="H88" s="93">
        <v>0.99048000000000003</v>
      </c>
      <c r="I88" s="94">
        <v>6.7049827586206895E-5</v>
      </c>
      <c r="J88" s="94">
        <v>2.1737570496562089E-5</v>
      </c>
      <c r="K88" s="94">
        <f>H88/'סכום נכסי הקרן'!$C$42</f>
        <v>5.3500519371093419E-7</v>
      </c>
      <c r="L88" s="140"/>
    </row>
    <row r="89" spans="2:12" s="135" customFormat="1">
      <c r="B89" s="137"/>
      <c r="L89" s="140"/>
    </row>
    <row r="90" spans="2:12" s="135" customFormat="1">
      <c r="B90" s="137"/>
      <c r="L90" s="140"/>
    </row>
    <row r="91" spans="2:12" s="135" customFormat="1">
      <c r="B91" s="137"/>
      <c r="L91" s="140"/>
    </row>
    <row r="92" spans="2:12" s="135" customFormat="1">
      <c r="B92" s="138" t="s">
        <v>123</v>
      </c>
      <c r="L92" s="140"/>
    </row>
    <row r="93" spans="2:12">
      <c r="B93" s="98" t="s">
        <v>248</v>
      </c>
      <c r="C93" s="1"/>
    </row>
    <row r="94" spans="2:12">
      <c r="B94" s="98" t="s">
        <v>256</v>
      </c>
      <c r="C94" s="1"/>
    </row>
    <row r="95" spans="2:12">
      <c r="C95" s="1"/>
    </row>
    <row r="96" spans="2:12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P39:XFD41 D1:L1048576 M39:N41 M42:XFD1048576 M1:XFD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31.28515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6" t="s">
        <v>190</v>
      </c>
      <c r="C1" s="77" t="s" vm="1">
        <v>266</v>
      </c>
    </row>
    <row r="2" spans="2:59">
      <c r="B2" s="56" t="s">
        <v>189</v>
      </c>
      <c r="C2" s="77" t="s">
        <v>267</v>
      </c>
    </row>
    <row r="3" spans="2:59">
      <c r="B3" s="56" t="s">
        <v>191</v>
      </c>
      <c r="C3" s="77" t="s">
        <v>268</v>
      </c>
    </row>
    <row r="4" spans="2:59">
      <c r="B4" s="56" t="s">
        <v>192</v>
      </c>
      <c r="C4" s="77">
        <v>414</v>
      </c>
    </row>
    <row r="6" spans="2:59" ht="26.25" customHeight="1">
      <c r="B6" s="200" t="s">
        <v>221</v>
      </c>
      <c r="C6" s="201"/>
      <c r="D6" s="201"/>
      <c r="E6" s="201"/>
      <c r="F6" s="201"/>
      <c r="G6" s="201"/>
      <c r="H6" s="201"/>
      <c r="I6" s="201"/>
      <c r="J6" s="201"/>
      <c r="K6" s="201"/>
      <c r="L6" s="202"/>
    </row>
    <row r="7" spans="2:59" ht="26.25" customHeight="1">
      <c r="B7" s="200" t="s">
        <v>108</v>
      </c>
      <c r="C7" s="201"/>
      <c r="D7" s="201"/>
      <c r="E7" s="201"/>
      <c r="F7" s="201"/>
      <c r="G7" s="201"/>
      <c r="H7" s="201"/>
      <c r="I7" s="201"/>
      <c r="J7" s="201"/>
      <c r="K7" s="201"/>
      <c r="L7" s="202"/>
    </row>
    <row r="8" spans="2:59" s="3" customFormat="1" ht="78.75">
      <c r="B8" s="22" t="s">
        <v>127</v>
      </c>
      <c r="C8" s="30" t="s">
        <v>48</v>
      </c>
      <c r="D8" s="30" t="s">
        <v>69</v>
      </c>
      <c r="E8" s="30" t="s">
        <v>112</v>
      </c>
      <c r="F8" s="30" t="s">
        <v>113</v>
      </c>
      <c r="G8" s="30" t="s">
        <v>250</v>
      </c>
      <c r="H8" s="30" t="s">
        <v>249</v>
      </c>
      <c r="I8" s="30" t="s">
        <v>121</v>
      </c>
      <c r="J8" s="30" t="s">
        <v>63</v>
      </c>
      <c r="K8" s="30" t="s">
        <v>193</v>
      </c>
      <c r="L8" s="31" t="s">
        <v>195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22</v>
      </c>
      <c r="G9" s="16" t="s">
        <v>257</v>
      </c>
      <c r="H9" s="16"/>
      <c r="I9" s="16" t="s">
        <v>253</v>
      </c>
      <c r="J9" s="32" t="s">
        <v>20</v>
      </c>
      <c r="K9" s="32" t="s">
        <v>20</v>
      </c>
      <c r="L9" s="33" t="s">
        <v>20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1"/>
      <c r="N10" s="1"/>
      <c r="O10" s="1"/>
      <c r="P10" s="1"/>
      <c r="BG10" s="1"/>
    </row>
    <row r="11" spans="2:59" s="4" customFormat="1" ht="18" customHeight="1">
      <c r="B11" s="123" t="s">
        <v>51</v>
      </c>
      <c r="C11" s="119"/>
      <c r="D11" s="119"/>
      <c r="E11" s="119"/>
      <c r="F11" s="119"/>
      <c r="G11" s="120"/>
      <c r="H11" s="122"/>
      <c r="I11" s="120">
        <v>9.4650000000000012E-2</v>
      </c>
      <c r="J11" s="119"/>
      <c r="K11" s="121">
        <v>1</v>
      </c>
      <c r="L11" s="121">
        <f>I11/'סכום נכסי הקרן'!$C$42</f>
        <v>5.1124951119396577E-8</v>
      </c>
      <c r="M11" s="99"/>
      <c r="N11" s="99"/>
      <c r="O11" s="99"/>
      <c r="P11" s="99"/>
      <c r="BG11" s="99"/>
    </row>
    <row r="12" spans="2:59" s="99" customFormat="1" ht="21" customHeight="1">
      <c r="B12" s="124" t="s">
        <v>245</v>
      </c>
      <c r="C12" s="119"/>
      <c r="D12" s="119"/>
      <c r="E12" s="119"/>
      <c r="F12" s="119"/>
      <c r="G12" s="120"/>
      <c r="H12" s="122"/>
      <c r="I12" s="120">
        <v>9.4650000000000012E-2</v>
      </c>
      <c r="J12" s="119"/>
      <c r="K12" s="121">
        <v>1</v>
      </c>
      <c r="L12" s="121">
        <f>I12/'סכום נכסי הקרן'!$C$42</f>
        <v>5.1124951119396577E-8</v>
      </c>
    </row>
    <row r="13" spans="2:59">
      <c r="B13" s="82" t="s">
        <v>1954</v>
      </c>
      <c r="C13" s="83" t="s">
        <v>1955</v>
      </c>
      <c r="D13" s="96" t="s">
        <v>1064</v>
      </c>
      <c r="E13" s="96" t="s">
        <v>174</v>
      </c>
      <c r="F13" s="105">
        <v>42731</v>
      </c>
      <c r="G13" s="93">
        <v>242</v>
      </c>
      <c r="H13" s="95">
        <v>10.769399999999999</v>
      </c>
      <c r="I13" s="93">
        <v>9.4650000000000012E-2</v>
      </c>
      <c r="J13" s="94">
        <v>1.194791499009113E-5</v>
      </c>
      <c r="K13" s="94">
        <v>1</v>
      </c>
      <c r="L13" s="94">
        <f>I13/'סכום נכסי הקרן'!$C$42</f>
        <v>5.1124951119396577E-8</v>
      </c>
    </row>
    <row r="14" spans="2:59">
      <c r="B14" s="100"/>
      <c r="C14" s="83"/>
      <c r="D14" s="83"/>
      <c r="E14" s="83"/>
      <c r="F14" s="83"/>
      <c r="G14" s="93"/>
      <c r="H14" s="95"/>
      <c r="I14" s="83"/>
      <c r="J14" s="83"/>
      <c r="K14" s="94"/>
      <c r="L14" s="83"/>
    </row>
    <row r="15" spans="2:5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12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12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12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93</v>
      </c>
      <c r="C6" s="13" t="s">
        <v>48</v>
      </c>
      <c r="E6" s="13" t="s">
        <v>128</v>
      </c>
      <c r="I6" s="13" t="s">
        <v>15</v>
      </c>
      <c r="J6" s="13" t="s">
        <v>70</v>
      </c>
      <c r="M6" s="13" t="s">
        <v>112</v>
      </c>
      <c r="Q6" s="13" t="s">
        <v>17</v>
      </c>
      <c r="R6" s="13" t="s">
        <v>19</v>
      </c>
      <c r="U6" s="13" t="s">
        <v>66</v>
      </c>
      <c r="W6" s="14" t="s">
        <v>62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97</v>
      </c>
      <c r="C8" s="30" t="s">
        <v>48</v>
      </c>
      <c r="D8" s="30" t="s">
        <v>130</v>
      </c>
      <c r="I8" s="30" t="s">
        <v>15</v>
      </c>
      <c r="J8" s="30" t="s">
        <v>70</v>
      </c>
      <c r="K8" s="30" t="s">
        <v>113</v>
      </c>
      <c r="L8" s="30" t="s">
        <v>18</v>
      </c>
      <c r="M8" s="30" t="s">
        <v>112</v>
      </c>
      <c r="Q8" s="30" t="s">
        <v>17</v>
      </c>
      <c r="R8" s="30" t="s">
        <v>19</v>
      </c>
      <c r="S8" s="30" t="s">
        <v>0</v>
      </c>
      <c r="T8" s="30" t="s">
        <v>116</v>
      </c>
      <c r="U8" s="30" t="s">
        <v>66</v>
      </c>
      <c r="V8" s="30" t="s">
        <v>63</v>
      </c>
      <c r="W8" s="31" t="s">
        <v>122</v>
      </c>
    </row>
    <row r="9" spans="2:25" ht="31.5">
      <c r="B9" s="48" t="str">
        <f>'תעודות חוב מסחריות '!B7:T7</f>
        <v>2. תעודות חוב מסחריות</v>
      </c>
      <c r="C9" s="13" t="s">
        <v>48</v>
      </c>
      <c r="D9" s="13" t="s">
        <v>130</v>
      </c>
      <c r="E9" s="41" t="s">
        <v>128</v>
      </c>
      <c r="G9" s="13" t="s">
        <v>69</v>
      </c>
      <c r="I9" s="13" t="s">
        <v>15</v>
      </c>
      <c r="J9" s="13" t="s">
        <v>70</v>
      </c>
      <c r="K9" s="13" t="s">
        <v>113</v>
      </c>
      <c r="L9" s="13" t="s">
        <v>18</v>
      </c>
      <c r="M9" s="13" t="s">
        <v>112</v>
      </c>
      <c r="Q9" s="13" t="s">
        <v>17</v>
      </c>
      <c r="R9" s="13" t="s">
        <v>19</v>
      </c>
      <c r="S9" s="13" t="s">
        <v>0</v>
      </c>
      <c r="T9" s="13" t="s">
        <v>116</v>
      </c>
      <c r="U9" s="13" t="s">
        <v>66</v>
      </c>
      <c r="V9" s="13" t="s">
        <v>63</v>
      </c>
      <c r="W9" s="38" t="s">
        <v>122</v>
      </c>
    </row>
    <row r="10" spans="2:25" ht="31.5">
      <c r="B10" s="48" t="str">
        <f>'אג"ח קונצרני'!B7:U7</f>
        <v>3. אג"ח קונצרני</v>
      </c>
      <c r="C10" s="30" t="s">
        <v>48</v>
      </c>
      <c r="D10" s="13" t="s">
        <v>130</v>
      </c>
      <c r="E10" s="41" t="s">
        <v>128</v>
      </c>
      <c r="G10" s="30" t="s">
        <v>69</v>
      </c>
      <c r="I10" s="30" t="s">
        <v>15</v>
      </c>
      <c r="J10" s="30" t="s">
        <v>70</v>
      </c>
      <c r="K10" s="30" t="s">
        <v>113</v>
      </c>
      <c r="L10" s="30" t="s">
        <v>18</v>
      </c>
      <c r="M10" s="30" t="s">
        <v>112</v>
      </c>
      <c r="Q10" s="30" t="s">
        <v>17</v>
      </c>
      <c r="R10" s="30" t="s">
        <v>19</v>
      </c>
      <c r="S10" s="30" t="s">
        <v>0</v>
      </c>
      <c r="T10" s="30" t="s">
        <v>116</v>
      </c>
      <c r="U10" s="30" t="s">
        <v>66</v>
      </c>
      <c r="V10" s="13" t="s">
        <v>63</v>
      </c>
      <c r="W10" s="31" t="s">
        <v>122</v>
      </c>
    </row>
    <row r="11" spans="2:25" ht="31.5">
      <c r="B11" s="48" t="str">
        <f>מניות!B7</f>
        <v>4. מניות</v>
      </c>
      <c r="C11" s="30" t="s">
        <v>48</v>
      </c>
      <c r="D11" s="13" t="s">
        <v>130</v>
      </c>
      <c r="E11" s="41" t="s">
        <v>128</v>
      </c>
      <c r="H11" s="30" t="s">
        <v>112</v>
      </c>
      <c r="S11" s="30" t="s">
        <v>0</v>
      </c>
      <c r="T11" s="13" t="s">
        <v>116</v>
      </c>
      <c r="U11" s="13" t="s">
        <v>66</v>
      </c>
      <c r="V11" s="13" t="s">
        <v>63</v>
      </c>
      <c r="W11" s="14" t="s">
        <v>122</v>
      </c>
    </row>
    <row r="12" spans="2:25" ht="31.5">
      <c r="B12" s="48" t="str">
        <f>'תעודות סל'!B7:N7</f>
        <v>5. תעודות סל</v>
      </c>
      <c r="C12" s="30" t="s">
        <v>48</v>
      </c>
      <c r="D12" s="13" t="s">
        <v>130</v>
      </c>
      <c r="E12" s="41" t="s">
        <v>128</v>
      </c>
      <c r="H12" s="30" t="s">
        <v>112</v>
      </c>
      <c r="S12" s="30" t="s">
        <v>0</v>
      </c>
      <c r="T12" s="30" t="s">
        <v>116</v>
      </c>
      <c r="U12" s="30" t="s">
        <v>66</v>
      </c>
      <c r="V12" s="30" t="s">
        <v>63</v>
      </c>
      <c r="W12" s="31" t="s">
        <v>122</v>
      </c>
    </row>
    <row r="13" spans="2:25" ht="31.5">
      <c r="B13" s="48" t="str">
        <f>'קרנות נאמנות'!B7:O7</f>
        <v>6. קרנות נאמנות</v>
      </c>
      <c r="C13" s="30" t="s">
        <v>48</v>
      </c>
      <c r="D13" s="30" t="s">
        <v>130</v>
      </c>
      <c r="G13" s="30" t="s">
        <v>69</v>
      </c>
      <c r="H13" s="30" t="s">
        <v>112</v>
      </c>
      <c r="S13" s="30" t="s">
        <v>0</v>
      </c>
      <c r="T13" s="30" t="s">
        <v>116</v>
      </c>
      <c r="U13" s="30" t="s">
        <v>66</v>
      </c>
      <c r="V13" s="30" t="s">
        <v>63</v>
      </c>
      <c r="W13" s="31" t="s">
        <v>122</v>
      </c>
    </row>
    <row r="14" spans="2:25" ht="31.5">
      <c r="B14" s="48" t="str">
        <f>'כתבי אופציה'!B7:L7</f>
        <v>7. כתבי אופציה</v>
      </c>
      <c r="C14" s="30" t="s">
        <v>48</v>
      </c>
      <c r="D14" s="30" t="s">
        <v>130</v>
      </c>
      <c r="G14" s="30" t="s">
        <v>69</v>
      </c>
      <c r="H14" s="30" t="s">
        <v>112</v>
      </c>
      <c r="S14" s="30" t="s">
        <v>0</v>
      </c>
      <c r="T14" s="30" t="s">
        <v>116</v>
      </c>
      <c r="U14" s="30" t="s">
        <v>66</v>
      </c>
      <c r="V14" s="30" t="s">
        <v>63</v>
      </c>
      <c r="W14" s="31" t="s">
        <v>122</v>
      </c>
    </row>
    <row r="15" spans="2:25" ht="31.5">
      <c r="B15" s="48" t="str">
        <f>אופציות!B7</f>
        <v>8. אופציות</v>
      </c>
      <c r="C15" s="30" t="s">
        <v>48</v>
      </c>
      <c r="D15" s="30" t="s">
        <v>130</v>
      </c>
      <c r="G15" s="30" t="s">
        <v>69</v>
      </c>
      <c r="H15" s="30" t="s">
        <v>112</v>
      </c>
      <c r="S15" s="30" t="s">
        <v>0</v>
      </c>
      <c r="T15" s="30" t="s">
        <v>116</v>
      </c>
      <c r="U15" s="30" t="s">
        <v>66</v>
      </c>
      <c r="V15" s="30" t="s">
        <v>63</v>
      </c>
      <c r="W15" s="31" t="s">
        <v>122</v>
      </c>
    </row>
    <row r="16" spans="2:25" ht="31.5">
      <c r="B16" s="48" t="str">
        <f>'חוזים עתידיים'!B7:I7</f>
        <v>9. חוזים עתידיים</v>
      </c>
      <c r="C16" s="30" t="s">
        <v>48</v>
      </c>
      <c r="D16" s="30" t="s">
        <v>130</v>
      </c>
      <c r="G16" s="30" t="s">
        <v>69</v>
      </c>
      <c r="H16" s="30" t="s">
        <v>112</v>
      </c>
      <c r="S16" s="30" t="s">
        <v>0</v>
      </c>
      <c r="T16" s="31" t="s">
        <v>116</v>
      </c>
    </row>
    <row r="17" spans="2:25" ht="31.5">
      <c r="B17" s="48" t="str">
        <f>'מוצרים מובנים'!B7:Q7</f>
        <v>10. מוצרים מובנים</v>
      </c>
      <c r="C17" s="30" t="s">
        <v>48</v>
      </c>
      <c r="F17" s="13" t="s">
        <v>53</v>
      </c>
      <c r="I17" s="30" t="s">
        <v>15</v>
      </c>
      <c r="J17" s="30" t="s">
        <v>70</v>
      </c>
      <c r="K17" s="30" t="s">
        <v>113</v>
      </c>
      <c r="L17" s="30" t="s">
        <v>18</v>
      </c>
      <c r="M17" s="30" t="s">
        <v>112</v>
      </c>
      <c r="Q17" s="30" t="s">
        <v>17</v>
      </c>
      <c r="R17" s="30" t="s">
        <v>19</v>
      </c>
      <c r="S17" s="30" t="s">
        <v>0</v>
      </c>
      <c r="T17" s="30" t="s">
        <v>116</v>
      </c>
      <c r="U17" s="30" t="s">
        <v>66</v>
      </c>
      <c r="V17" s="30" t="s">
        <v>63</v>
      </c>
      <c r="W17" s="31" t="s">
        <v>122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48</v>
      </c>
      <c r="I19" s="30" t="s">
        <v>15</v>
      </c>
      <c r="J19" s="30" t="s">
        <v>70</v>
      </c>
      <c r="K19" s="30" t="s">
        <v>113</v>
      </c>
      <c r="L19" s="30" t="s">
        <v>18</v>
      </c>
      <c r="M19" s="30" t="s">
        <v>112</v>
      </c>
      <c r="Q19" s="30" t="s">
        <v>17</v>
      </c>
      <c r="R19" s="30" t="s">
        <v>19</v>
      </c>
      <c r="S19" s="30" t="s">
        <v>0</v>
      </c>
      <c r="T19" s="30" t="s">
        <v>116</v>
      </c>
      <c r="U19" s="30" t="s">
        <v>121</v>
      </c>
      <c r="V19" s="30" t="s">
        <v>63</v>
      </c>
      <c r="W19" s="31" t="s">
        <v>122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48</v>
      </c>
      <c r="D20" s="41" t="s">
        <v>129</v>
      </c>
      <c r="E20" s="41" t="s">
        <v>128</v>
      </c>
      <c r="G20" s="30" t="s">
        <v>69</v>
      </c>
      <c r="I20" s="30" t="s">
        <v>15</v>
      </c>
      <c r="J20" s="30" t="s">
        <v>70</v>
      </c>
      <c r="K20" s="30" t="s">
        <v>113</v>
      </c>
      <c r="L20" s="30" t="s">
        <v>18</v>
      </c>
      <c r="M20" s="30" t="s">
        <v>112</v>
      </c>
      <c r="Q20" s="30" t="s">
        <v>17</v>
      </c>
      <c r="R20" s="30" t="s">
        <v>19</v>
      </c>
      <c r="S20" s="30" t="s">
        <v>0</v>
      </c>
      <c r="T20" s="30" t="s">
        <v>116</v>
      </c>
      <c r="U20" s="30" t="s">
        <v>121</v>
      </c>
      <c r="V20" s="30" t="s">
        <v>63</v>
      </c>
      <c r="W20" s="31" t="s">
        <v>122</v>
      </c>
    </row>
    <row r="21" spans="2:25" ht="31.5">
      <c r="B21" s="48" t="str">
        <f>'לא סחיר - אג"ח קונצרני'!B7:S7</f>
        <v>3. אג"ח קונצרני</v>
      </c>
      <c r="C21" s="30" t="s">
        <v>48</v>
      </c>
      <c r="D21" s="41" t="s">
        <v>129</v>
      </c>
      <c r="E21" s="41" t="s">
        <v>128</v>
      </c>
      <c r="G21" s="30" t="s">
        <v>69</v>
      </c>
      <c r="I21" s="30" t="s">
        <v>15</v>
      </c>
      <c r="J21" s="30" t="s">
        <v>70</v>
      </c>
      <c r="K21" s="30" t="s">
        <v>113</v>
      </c>
      <c r="L21" s="30" t="s">
        <v>18</v>
      </c>
      <c r="M21" s="30" t="s">
        <v>112</v>
      </c>
      <c r="Q21" s="30" t="s">
        <v>17</v>
      </c>
      <c r="R21" s="30" t="s">
        <v>19</v>
      </c>
      <c r="S21" s="30" t="s">
        <v>0</v>
      </c>
      <c r="T21" s="30" t="s">
        <v>116</v>
      </c>
      <c r="U21" s="30" t="s">
        <v>121</v>
      </c>
      <c r="V21" s="30" t="s">
        <v>63</v>
      </c>
      <c r="W21" s="31" t="s">
        <v>122</v>
      </c>
    </row>
    <row r="22" spans="2:25" ht="31.5">
      <c r="B22" s="48" t="str">
        <f>'לא סחיר - מניות'!B7:M7</f>
        <v>4. מניות</v>
      </c>
      <c r="C22" s="30" t="s">
        <v>48</v>
      </c>
      <c r="D22" s="41" t="s">
        <v>129</v>
      </c>
      <c r="E22" s="41" t="s">
        <v>128</v>
      </c>
      <c r="G22" s="30" t="s">
        <v>69</v>
      </c>
      <c r="H22" s="30" t="s">
        <v>112</v>
      </c>
      <c r="S22" s="30" t="s">
        <v>0</v>
      </c>
      <c r="T22" s="30" t="s">
        <v>116</v>
      </c>
      <c r="U22" s="30" t="s">
        <v>121</v>
      </c>
      <c r="V22" s="30" t="s">
        <v>63</v>
      </c>
      <c r="W22" s="31" t="s">
        <v>122</v>
      </c>
    </row>
    <row r="23" spans="2:25" ht="31.5">
      <c r="B23" s="48" t="str">
        <f>'לא סחיר - קרנות השקעה'!B7:K7</f>
        <v>5. קרנות השקעה</v>
      </c>
      <c r="C23" s="30" t="s">
        <v>48</v>
      </c>
      <c r="G23" s="30" t="s">
        <v>69</v>
      </c>
      <c r="H23" s="30" t="s">
        <v>112</v>
      </c>
      <c r="K23" s="30" t="s">
        <v>113</v>
      </c>
      <c r="S23" s="30" t="s">
        <v>0</v>
      </c>
      <c r="T23" s="30" t="s">
        <v>116</v>
      </c>
      <c r="U23" s="30" t="s">
        <v>121</v>
      </c>
      <c r="V23" s="30" t="s">
        <v>63</v>
      </c>
      <c r="W23" s="31" t="s">
        <v>122</v>
      </c>
    </row>
    <row r="24" spans="2:25" ht="31.5">
      <c r="B24" s="48" t="str">
        <f>'לא סחיר - כתבי אופציה'!B7:L7</f>
        <v>6. כתבי אופציה</v>
      </c>
      <c r="C24" s="30" t="s">
        <v>48</v>
      </c>
      <c r="G24" s="30" t="s">
        <v>69</v>
      </c>
      <c r="H24" s="30" t="s">
        <v>112</v>
      </c>
      <c r="K24" s="30" t="s">
        <v>113</v>
      </c>
      <c r="S24" s="30" t="s">
        <v>0</v>
      </c>
      <c r="T24" s="30" t="s">
        <v>116</v>
      </c>
      <c r="U24" s="30" t="s">
        <v>121</v>
      </c>
      <c r="V24" s="30" t="s">
        <v>63</v>
      </c>
      <c r="W24" s="31" t="s">
        <v>122</v>
      </c>
    </row>
    <row r="25" spans="2:25" ht="31.5">
      <c r="B25" s="48" t="str">
        <f>'לא סחיר - אופציות'!B7:L7</f>
        <v>7. אופציות</v>
      </c>
      <c r="C25" s="30" t="s">
        <v>48</v>
      </c>
      <c r="G25" s="30" t="s">
        <v>69</v>
      </c>
      <c r="H25" s="30" t="s">
        <v>112</v>
      </c>
      <c r="K25" s="30" t="s">
        <v>113</v>
      </c>
      <c r="S25" s="30" t="s">
        <v>0</v>
      </c>
      <c r="T25" s="30" t="s">
        <v>116</v>
      </c>
      <c r="U25" s="30" t="s">
        <v>121</v>
      </c>
      <c r="V25" s="30" t="s">
        <v>63</v>
      </c>
      <c r="W25" s="31" t="s">
        <v>122</v>
      </c>
    </row>
    <row r="26" spans="2:25" ht="31.5">
      <c r="B26" s="48" t="str">
        <f>'לא סחיר - חוזים עתידיים'!B7:K7</f>
        <v>8. חוזים עתידיים</v>
      </c>
      <c r="C26" s="30" t="s">
        <v>48</v>
      </c>
      <c r="G26" s="30" t="s">
        <v>69</v>
      </c>
      <c r="H26" s="30" t="s">
        <v>112</v>
      </c>
      <c r="K26" s="30" t="s">
        <v>113</v>
      </c>
      <c r="S26" s="30" t="s">
        <v>0</v>
      </c>
      <c r="T26" s="30" t="s">
        <v>116</v>
      </c>
      <c r="U26" s="30" t="s">
        <v>121</v>
      </c>
      <c r="V26" s="31" t="s">
        <v>122</v>
      </c>
    </row>
    <row r="27" spans="2:25" ht="31.5">
      <c r="B27" s="48" t="str">
        <f>'לא סחיר - מוצרים מובנים'!B7:Q7</f>
        <v>9. מוצרים מובנים</v>
      </c>
      <c r="C27" s="30" t="s">
        <v>48</v>
      </c>
      <c r="F27" s="30" t="s">
        <v>53</v>
      </c>
      <c r="I27" s="30" t="s">
        <v>15</v>
      </c>
      <c r="J27" s="30" t="s">
        <v>70</v>
      </c>
      <c r="K27" s="30" t="s">
        <v>113</v>
      </c>
      <c r="L27" s="30" t="s">
        <v>18</v>
      </c>
      <c r="M27" s="30" t="s">
        <v>112</v>
      </c>
      <c r="Q27" s="30" t="s">
        <v>17</v>
      </c>
      <c r="R27" s="30" t="s">
        <v>19</v>
      </c>
      <c r="S27" s="30" t="s">
        <v>0</v>
      </c>
      <c r="T27" s="30" t="s">
        <v>116</v>
      </c>
      <c r="U27" s="30" t="s">
        <v>121</v>
      </c>
      <c r="V27" s="30" t="s">
        <v>63</v>
      </c>
      <c r="W27" s="31" t="s">
        <v>122</v>
      </c>
    </row>
    <row r="28" spans="2:25" ht="31.5">
      <c r="B28" s="52" t="str">
        <f>הלוואות!B6</f>
        <v>1.ד. הלוואות:</v>
      </c>
      <c r="C28" s="30" t="s">
        <v>48</v>
      </c>
      <c r="I28" s="30" t="s">
        <v>15</v>
      </c>
      <c r="J28" s="30" t="s">
        <v>70</v>
      </c>
      <c r="L28" s="30" t="s">
        <v>18</v>
      </c>
      <c r="M28" s="30" t="s">
        <v>112</v>
      </c>
      <c r="Q28" s="13" t="s">
        <v>36</v>
      </c>
      <c r="R28" s="30" t="s">
        <v>19</v>
      </c>
      <c r="S28" s="30" t="s">
        <v>0</v>
      </c>
      <c r="T28" s="30" t="s">
        <v>116</v>
      </c>
      <c r="U28" s="30" t="s">
        <v>121</v>
      </c>
      <c r="V28" s="31" t="s">
        <v>122</v>
      </c>
    </row>
    <row r="29" spans="2:25" ht="47.25">
      <c r="B29" s="52" t="str">
        <f>'פקדונות מעל 3 חודשים'!B6:O6</f>
        <v>1.ה. פקדונות מעל 3 חודשים:</v>
      </c>
      <c r="C29" s="30" t="s">
        <v>48</v>
      </c>
      <c r="E29" s="30" t="s">
        <v>128</v>
      </c>
      <c r="I29" s="30" t="s">
        <v>15</v>
      </c>
      <c r="J29" s="30" t="s">
        <v>70</v>
      </c>
      <c r="L29" s="30" t="s">
        <v>18</v>
      </c>
      <c r="M29" s="30" t="s">
        <v>112</v>
      </c>
      <c r="O29" s="49" t="s">
        <v>56</v>
      </c>
      <c r="P29" s="50"/>
      <c r="R29" s="30" t="s">
        <v>19</v>
      </c>
      <c r="S29" s="30" t="s">
        <v>0</v>
      </c>
      <c r="T29" s="30" t="s">
        <v>116</v>
      </c>
      <c r="U29" s="30" t="s">
        <v>121</v>
      </c>
      <c r="V29" s="31" t="s">
        <v>122</v>
      </c>
    </row>
    <row r="30" spans="2:25" ht="63">
      <c r="B30" s="52" t="str">
        <f>'זכויות מקרקעין'!B6</f>
        <v>1. ו. זכויות במקרקעין:</v>
      </c>
      <c r="C30" s="13" t="s">
        <v>58</v>
      </c>
      <c r="N30" s="49" t="s">
        <v>95</v>
      </c>
      <c r="P30" s="50" t="s">
        <v>59</v>
      </c>
      <c r="U30" s="30" t="s">
        <v>121</v>
      </c>
      <c r="V30" s="14" t="s">
        <v>62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61</v>
      </c>
      <c r="R31" s="13" t="s">
        <v>57</v>
      </c>
      <c r="U31" s="30" t="s">
        <v>121</v>
      </c>
      <c r="V31" s="14" t="s">
        <v>62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118</v>
      </c>
      <c r="Y32" s="14" t="s">
        <v>117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6" t="s">
        <v>190</v>
      </c>
      <c r="C1" s="77" t="s" vm="1">
        <v>266</v>
      </c>
    </row>
    <row r="2" spans="2:54">
      <c r="B2" s="56" t="s">
        <v>189</v>
      </c>
      <c r="C2" s="77" t="s">
        <v>267</v>
      </c>
    </row>
    <row r="3" spans="2:54">
      <c r="B3" s="56" t="s">
        <v>191</v>
      </c>
      <c r="C3" s="77" t="s">
        <v>268</v>
      </c>
    </row>
    <row r="4" spans="2:54">
      <c r="B4" s="56" t="s">
        <v>192</v>
      </c>
      <c r="C4" s="77">
        <v>414</v>
      </c>
    </row>
    <row r="6" spans="2:54" ht="26.25" customHeight="1">
      <c r="B6" s="200" t="s">
        <v>221</v>
      </c>
      <c r="C6" s="201"/>
      <c r="D6" s="201"/>
      <c r="E6" s="201"/>
      <c r="F6" s="201"/>
      <c r="G6" s="201"/>
      <c r="H6" s="201"/>
      <c r="I6" s="201"/>
      <c r="J6" s="201"/>
      <c r="K6" s="201"/>
      <c r="L6" s="202"/>
    </row>
    <row r="7" spans="2:54" ht="26.25" customHeight="1">
      <c r="B7" s="200" t="s">
        <v>109</v>
      </c>
      <c r="C7" s="201"/>
      <c r="D7" s="201"/>
      <c r="E7" s="201"/>
      <c r="F7" s="201"/>
      <c r="G7" s="201"/>
      <c r="H7" s="201"/>
      <c r="I7" s="201"/>
      <c r="J7" s="201"/>
      <c r="K7" s="201"/>
      <c r="L7" s="202"/>
    </row>
    <row r="8" spans="2:54" s="3" customFormat="1" ht="78.75">
      <c r="B8" s="22" t="s">
        <v>127</v>
      </c>
      <c r="C8" s="30" t="s">
        <v>48</v>
      </c>
      <c r="D8" s="30" t="s">
        <v>69</v>
      </c>
      <c r="E8" s="30" t="s">
        <v>112</v>
      </c>
      <c r="F8" s="30" t="s">
        <v>113</v>
      </c>
      <c r="G8" s="30" t="s">
        <v>250</v>
      </c>
      <c r="H8" s="30" t="s">
        <v>249</v>
      </c>
      <c r="I8" s="30" t="s">
        <v>121</v>
      </c>
      <c r="J8" s="30" t="s">
        <v>63</v>
      </c>
      <c r="K8" s="30" t="s">
        <v>193</v>
      </c>
      <c r="L8" s="31" t="s">
        <v>195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22</v>
      </c>
      <c r="G9" s="16" t="s">
        <v>257</v>
      </c>
      <c r="H9" s="16"/>
      <c r="I9" s="16" t="s">
        <v>253</v>
      </c>
      <c r="J9" s="32" t="s">
        <v>20</v>
      </c>
      <c r="K9" s="32" t="s">
        <v>20</v>
      </c>
      <c r="L9" s="33" t="s">
        <v>20</v>
      </c>
      <c r="AZ9" s="1"/>
    </row>
    <row r="10" spans="2:5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8" t="s">
        <v>265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8" t="s">
        <v>123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8" t="s">
        <v>248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8" t="s">
        <v>256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7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7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7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90" zoomScaleNormal="90" workbookViewId="0">
      <selection activeCell="C78" sqref="C78"/>
    </sheetView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31.285156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6" t="s">
        <v>190</v>
      </c>
      <c r="C1" s="77" t="s" vm="1">
        <v>266</v>
      </c>
    </row>
    <row r="2" spans="2:51">
      <c r="B2" s="56" t="s">
        <v>189</v>
      </c>
      <c r="C2" s="77" t="s">
        <v>267</v>
      </c>
    </row>
    <row r="3" spans="2:51">
      <c r="B3" s="56" t="s">
        <v>191</v>
      </c>
      <c r="C3" s="77" t="s">
        <v>268</v>
      </c>
    </row>
    <row r="4" spans="2:51">
      <c r="B4" s="56" t="s">
        <v>192</v>
      </c>
      <c r="C4" s="77">
        <v>414</v>
      </c>
    </row>
    <row r="6" spans="2:51" ht="26.25" customHeight="1">
      <c r="B6" s="200" t="s">
        <v>221</v>
      </c>
      <c r="C6" s="201"/>
      <c r="D6" s="201"/>
      <c r="E6" s="201"/>
      <c r="F6" s="201"/>
      <c r="G6" s="201"/>
      <c r="H6" s="201"/>
      <c r="I6" s="201"/>
      <c r="J6" s="201"/>
      <c r="K6" s="202"/>
    </row>
    <row r="7" spans="2:51" ht="26.25" customHeight="1">
      <c r="B7" s="200" t="s">
        <v>110</v>
      </c>
      <c r="C7" s="201"/>
      <c r="D7" s="201"/>
      <c r="E7" s="201"/>
      <c r="F7" s="201"/>
      <c r="G7" s="201"/>
      <c r="H7" s="201"/>
      <c r="I7" s="201"/>
      <c r="J7" s="201"/>
      <c r="K7" s="202"/>
    </row>
    <row r="8" spans="2:51" s="3" customFormat="1" ht="63">
      <c r="B8" s="22" t="s">
        <v>127</v>
      </c>
      <c r="C8" s="30" t="s">
        <v>48</v>
      </c>
      <c r="D8" s="30" t="s">
        <v>69</v>
      </c>
      <c r="E8" s="30" t="s">
        <v>112</v>
      </c>
      <c r="F8" s="30" t="s">
        <v>113</v>
      </c>
      <c r="G8" s="30" t="s">
        <v>250</v>
      </c>
      <c r="H8" s="30" t="s">
        <v>249</v>
      </c>
      <c r="I8" s="30" t="s">
        <v>121</v>
      </c>
      <c r="J8" s="30" t="s">
        <v>193</v>
      </c>
      <c r="K8" s="31" t="s">
        <v>195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22</v>
      </c>
      <c r="G9" s="16" t="s">
        <v>257</v>
      </c>
      <c r="H9" s="16"/>
      <c r="I9" s="16" t="s">
        <v>253</v>
      </c>
      <c r="J9" s="32" t="s">
        <v>20</v>
      </c>
      <c r="K9" s="17" t="s">
        <v>20</v>
      </c>
      <c r="AW9" s="1"/>
    </row>
    <row r="10" spans="2:5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AW10" s="1"/>
    </row>
    <row r="11" spans="2:51" s="4" customFormat="1" ht="18" customHeight="1">
      <c r="B11" s="78" t="s">
        <v>52</v>
      </c>
      <c r="C11" s="79"/>
      <c r="D11" s="79"/>
      <c r="E11" s="79"/>
      <c r="F11" s="79"/>
      <c r="G11" s="87"/>
      <c r="H11" s="89"/>
      <c r="I11" s="87">
        <v>-1052.0916499999998</v>
      </c>
      <c r="J11" s="88">
        <v>1</v>
      </c>
      <c r="K11" s="88">
        <f>I11/'סכום נכסי הקרן'!$C$42</f>
        <v>-5.6828456607897814E-4</v>
      </c>
      <c r="AW11" s="1"/>
    </row>
    <row r="12" spans="2:51" s="135" customFormat="1" ht="19.5" customHeight="1">
      <c r="B12" s="80" t="s">
        <v>35</v>
      </c>
      <c r="C12" s="81"/>
      <c r="D12" s="81"/>
      <c r="E12" s="81"/>
      <c r="F12" s="81"/>
      <c r="G12" s="90"/>
      <c r="H12" s="92"/>
      <c r="I12" s="90">
        <v>-1052.0916500000003</v>
      </c>
      <c r="J12" s="91">
        <v>1.0000000000000004</v>
      </c>
      <c r="K12" s="91">
        <f>I12/'סכום נכסי הקרן'!$C$42</f>
        <v>-5.6828456607897835E-4</v>
      </c>
    </row>
    <row r="13" spans="2:51" s="135" customFormat="1">
      <c r="B13" s="101" t="s">
        <v>1956</v>
      </c>
      <c r="C13" s="81"/>
      <c r="D13" s="81"/>
      <c r="E13" s="81"/>
      <c r="F13" s="81"/>
      <c r="G13" s="90"/>
      <c r="H13" s="92"/>
      <c r="I13" s="90">
        <v>-1644.84016</v>
      </c>
      <c r="J13" s="91">
        <v>1.5634000707067679</v>
      </c>
      <c r="K13" s="91">
        <f>I13/'סכום נכסי הקרן'!$C$42</f>
        <v>-8.8845613078943932E-4</v>
      </c>
    </row>
    <row r="14" spans="2:51" s="135" customFormat="1">
      <c r="B14" s="86" t="s">
        <v>1957</v>
      </c>
      <c r="C14" s="83" t="s">
        <v>1958</v>
      </c>
      <c r="D14" s="96" t="s">
        <v>1593</v>
      </c>
      <c r="E14" s="96" t="s">
        <v>174</v>
      </c>
      <c r="F14" s="105">
        <v>43488</v>
      </c>
      <c r="G14" s="93">
        <v>895867</v>
      </c>
      <c r="H14" s="95">
        <v>0.87150000000000005</v>
      </c>
      <c r="I14" s="93">
        <v>7.8074899999999996</v>
      </c>
      <c r="J14" s="94">
        <v>-7.4209219320389066E-3</v>
      </c>
      <c r="K14" s="94">
        <f>I14/'סכום נכסי הקרן'!$C$42</f>
        <v>4.2171954000547017E-6</v>
      </c>
    </row>
    <row r="15" spans="2:51" s="135" customFormat="1">
      <c r="B15" s="86" t="s">
        <v>1957</v>
      </c>
      <c r="C15" s="83" t="s">
        <v>1959</v>
      </c>
      <c r="D15" s="96" t="s">
        <v>1593</v>
      </c>
      <c r="E15" s="96" t="s">
        <v>174</v>
      </c>
      <c r="F15" s="105">
        <v>43255</v>
      </c>
      <c r="G15" s="93">
        <v>676338</v>
      </c>
      <c r="H15" s="95">
        <v>-4.37</v>
      </c>
      <c r="I15" s="93">
        <v>-29.556279999999997</v>
      </c>
      <c r="J15" s="94">
        <v>2.809287574899012E-2</v>
      </c>
      <c r="K15" s="94">
        <f>I15/'סכום נכסי הקרן'!$C$42</f>
        <v>-1.5964747704925496E-5</v>
      </c>
    </row>
    <row r="16" spans="2:51" s="145" customFormat="1">
      <c r="B16" s="86" t="s">
        <v>1957</v>
      </c>
      <c r="C16" s="83" t="s">
        <v>1960</v>
      </c>
      <c r="D16" s="96" t="s">
        <v>1593</v>
      </c>
      <c r="E16" s="96" t="s">
        <v>174</v>
      </c>
      <c r="F16" s="105">
        <v>43486</v>
      </c>
      <c r="G16" s="93">
        <v>3666000</v>
      </c>
      <c r="H16" s="95">
        <v>1.1255999999999999</v>
      </c>
      <c r="I16" s="93">
        <v>41.265260000000005</v>
      </c>
      <c r="J16" s="94">
        <v>-3.9222115297654923E-2</v>
      </c>
      <c r="K16" s="94">
        <f>I16/'סכום נכסי הקרן'!$C$42</f>
        <v>2.2289322772627476E-5</v>
      </c>
      <c r="AW16" s="135"/>
      <c r="AY16" s="135"/>
    </row>
    <row r="17" spans="2:51" s="145" customFormat="1">
      <c r="B17" s="86" t="s">
        <v>1957</v>
      </c>
      <c r="C17" s="83" t="s">
        <v>1961</v>
      </c>
      <c r="D17" s="96" t="s">
        <v>1593</v>
      </c>
      <c r="E17" s="96" t="s">
        <v>174</v>
      </c>
      <c r="F17" s="105">
        <v>43444</v>
      </c>
      <c r="G17" s="93">
        <v>105328</v>
      </c>
      <c r="H17" s="95">
        <v>-1.9893000000000001</v>
      </c>
      <c r="I17" s="93">
        <v>-2.09524</v>
      </c>
      <c r="J17" s="94">
        <v>1.9914995048197562E-3</v>
      </c>
      <c r="K17" s="94">
        <f>I17/'סכום נכסי הקרן'!$C$42</f>
        <v>-1.1317384319429949E-6</v>
      </c>
      <c r="AW17" s="135"/>
      <c r="AY17" s="135"/>
    </row>
    <row r="18" spans="2:51" s="145" customFormat="1">
      <c r="B18" s="86" t="s">
        <v>1957</v>
      </c>
      <c r="C18" s="83" t="s">
        <v>1962</v>
      </c>
      <c r="D18" s="96" t="s">
        <v>1593</v>
      </c>
      <c r="E18" s="96" t="s">
        <v>174</v>
      </c>
      <c r="F18" s="105">
        <v>43383</v>
      </c>
      <c r="G18" s="93">
        <v>9292920</v>
      </c>
      <c r="H18" s="95">
        <v>-1.5495000000000001</v>
      </c>
      <c r="I18" s="93">
        <v>-143.9974</v>
      </c>
      <c r="J18" s="94">
        <v>0.13686773390892326</v>
      </c>
      <c r="K18" s="94">
        <f>I18/'סכום נכסי הקרן'!$C$42</f>
        <v>-7.777982077464549E-5</v>
      </c>
      <c r="AW18" s="135"/>
      <c r="AY18" s="135"/>
    </row>
    <row r="19" spans="2:51" s="135" customFormat="1">
      <c r="B19" s="86" t="s">
        <v>1957</v>
      </c>
      <c r="C19" s="83" t="s">
        <v>1963</v>
      </c>
      <c r="D19" s="96" t="s">
        <v>1593</v>
      </c>
      <c r="E19" s="96" t="s">
        <v>174</v>
      </c>
      <c r="F19" s="105">
        <v>43489</v>
      </c>
      <c r="G19" s="93">
        <v>18160000</v>
      </c>
      <c r="H19" s="95">
        <v>-0.66590000000000005</v>
      </c>
      <c r="I19" s="93">
        <v>-120.93581</v>
      </c>
      <c r="J19" s="94">
        <v>0.11494798005477946</v>
      </c>
      <c r="K19" s="94">
        <f>I19/'סכום נכסי הקרן'!$C$42</f>
        <v>-6.5323162967085381E-5</v>
      </c>
    </row>
    <row r="20" spans="2:51" s="135" customFormat="1">
      <c r="B20" s="86" t="s">
        <v>1957</v>
      </c>
      <c r="C20" s="83" t="s">
        <v>1964</v>
      </c>
      <c r="D20" s="96" t="s">
        <v>1593</v>
      </c>
      <c r="E20" s="96" t="s">
        <v>174</v>
      </c>
      <c r="F20" s="105">
        <v>43419</v>
      </c>
      <c r="G20" s="93">
        <v>5437350</v>
      </c>
      <c r="H20" s="95">
        <v>0.27989999999999998</v>
      </c>
      <c r="I20" s="93">
        <v>15.21861</v>
      </c>
      <c r="J20" s="94">
        <v>-1.4465099119454091E-2</v>
      </c>
      <c r="K20" s="94">
        <f>I20/'סכום נכסי הקרן'!$C$42</f>
        <v>8.2202925763883765E-6</v>
      </c>
    </row>
    <row r="21" spans="2:51" s="135" customFormat="1">
      <c r="B21" s="86" t="s">
        <v>1957</v>
      </c>
      <c r="C21" s="83" t="s">
        <v>1965</v>
      </c>
      <c r="D21" s="96" t="s">
        <v>1593</v>
      </c>
      <c r="E21" s="96" t="s">
        <v>174</v>
      </c>
      <c r="F21" s="105">
        <v>43376</v>
      </c>
      <c r="G21" s="93">
        <v>2694900</v>
      </c>
      <c r="H21" s="95">
        <v>-1.0556000000000001</v>
      </c>
      <c r="I21" s="93">
        <v>-28.447959999999998</v>
      </c>
      <c r="J21" s="94">
        <v>2.7039431403148198E-2</v>
      </c>
      <c r="K21" s="94">
        <f>I21/'סכום נכסי הקרן'!$C$42</f>
        <v>-1.5366091541960367E-5</v>
      </c>
    </row>
    <row r="22" spans="2:51" s="135" customFormat="1">
      <c r="B22" s="86" t="s">
        <v>1957</v>
      </c>
      <c r="C22" s="83" t="s">
        <v>1966</v>
      </c>
      <c r="D22" s="96" t="s">
        <v>1593</v>
      </c>
      <c r="E22" s="96" t="s">
        <v>174</v>
      </c>
      <c r="F22" s="105">
        <v>43486</v>
      </c>
      <c r="G22" s="93">
        <v>4403160</v>
      </c>
      <c r="H22" s="95">
        <v>1.1191</v>
      </c>
      <c r="I22" s="93">
        <v>49.277709999999999</v>
      </c>
      <c r="J22" s="94">
        <v>-4.6837849155061735E-2</v>
      </c>
      <c r="K22" s="94">
        <f>I22/'סכום נכסי הקרן'!$C$42</f>
        <v>2.6617226783156889E-5</v>
      </c>
    </row>
    <row r="23" spans="2:51" s="135" customFormat="1">
      <c r="B23" s="86" t="s">
        <v>1957</v>
      </c>
      <c r="C23" s="83" t="s">
        <v>1967</v>
      </c>
      <c r="D23" s="96" t="s">
        <v>1593</v>
      </c>
      <c r="E23" s="96" t="s">
        <v>174</v>
      </c>
      <c r="F23" s="105">
        <v>43326</v>
      </c>
      <c r="G23" s="93">
        <v>3590000</v>
      </c>
      <c r="H23" s="95">
        <v>-0.1414</v>
      </c>
      <c r="I23" s="93">
        <v>-5.0762399999999994</v>
      </c>
      <c r="J23" s="94">
        <v>4.8249028494808414E-3</v>
      </c>
      <c r="K23" s="94">
        <f>I23/'סכום נכסי הקרן'!$C$42</f>
        <v>-2.7419178221904448E-6</v>
      </c>
    </row>
    <row r="24" spans="2:51" s="135" customFormat="1">
      <c r="B24" s="86" t="s">
        <v>1957</v>
      </c>
      <c r="C24" s="83" t="s">
        <v>1968</v>
      </c>
      <c r="D24" s="96" t="s">
        <v>1593</v>
      </c>
      <c r="E24" s="96" t="s">
        <v>174</v>
      </c>
      <c r="F24" s="105">
        <v>43493</v>
      </c>
      <c r="G24" s="93">
        <v>255150</v>
      </c>
      <c r="H24" s="95">
        <v>0.68500000000000005</v>
      </c>
      <c r="I24" s="93">
        <v>1.7476500000000001</v>
      </c>
      <c r="J24" s="94">
        <v>-1.6611195421995797E-3</v>
      </c>
      <c r="K24" s="94">
        <f>I24/'סכום נכסי הקרן'!$C$42</f>
        <v>9.4398859824419888E-7</v>
      </c>
    </row>
    <row r="25" spans="2:51" s="135" customFormat="1">
      <c r="B25" s="86" t="s">
        <v>1957</v>
      </c>
      <c r="C25" s="83" t="s">
        <v>1969</v>
      </c>
      <c r="D25" s="96" t="s">
        <v>1593</v>
      </c>
      <c r="E25" s="96" t="s">
        <v>174</v>
      </c>
      <c r="F25" s="105">
        <v>43271</v>
      </c>
      <c r="G25" s="93">
        <v>4245840</v>
      </c>
      <c r="H25" s="95">
        <v>-2.0798999999999999</v>
      </c>
      <c r="I25" s="93">
        <v>-88.308419999999998</v>
      </c>
      <c r="J25" s="94">
        <v>8.3936052529263977E-2</v>
      </c>
      <c r="K25" s="94">
        <f>I25/'סכום נכסי הקרן'!$C$42</f>
        <v>-4.7699563189975089E-5</v>
      </c>
    </row>
    <row r="26" spans="2:51" s="135" customFormat="1">
      <c r="B26" s="86" t="s">
        <v>1957</v>
      </c>
      <c r="C26" s="83" t="s">
        <v>1970</v>
      </c>
      <c r="D26" s="96" t="s">
        <v>1593</v>
      </c>
      <c r="E26" s="96" t="s">
        <v>174</v>
      </c>
      <c r="F26" s="105">
        <v>43326</v>
      </c>
      <c r="G26" s="93">
        <v>5418150</v>
      </c>
      <c r="H26" s="95">
        <v>-0.12</v>
      </c>
      <c r="I26" s="93">
        <v>-6.4991099999999999</v>
      </c>
      <c r="J26" s="94">
        <v>6.1773230497552192E-3</v>
      </c>
      <c r="K26" s="94">
        <f>I26/'סכום נכסי הקרן'!$C$42</f>
        <v>-3.5104773488598143E-6</v>
      </c>
    </row>
    <row r="27" spans="2:51" s="135" customFormat="1">
      <c r="B27" s="86" t="s">
        <v>1957</v>
      </c>
      <c r="C27" s="83" t="s">
        <v>1971</v>
      </c>
      <c r="D27" s="96" t="s">
        <v>1593</v>
      </c>
      <c r="E27" s="96" t="s">
        <v>174</v>
      </c>
      <c r="F27" s="105">
        <v>43290</v>
      </c>
      <c r="G27" s="93">
        <v>49315000</v>
      </c>
      <c r="H27" s="95">
        <v>-2.4253999999999998</v>
      </c>
      <c r="I27" s="93">
        <v>-1196.1018999999999</v>
      </c>
      <c r="J27" s="94">
        <v>1.1368799476737603</v>
      </c>
      <c r="K27" s="94">
        <f>I27/'סכום נכסי הקרן'!$C$42</f>
        <v>-6.4607132774767418E-4</v>
      </c>
    </row>
    <row r="28" spans="2:51" s="135" customFormat="1">
      <c r="B28" s="86" t="s">
        <v>1957</v>
      </c>
      <c r="C28" s="83" t="s">
        <v>1972</v>
      </c>
      <c r="D28" s="96" t="s">
        <v>1593</v>
      </c>
      <c r="E28" s="96" t="s">
        <v>174</v>
      </c>
      <c r="F28" s="105">
        <v>43458</v>
      </c>
      <c r="G28" s="93">
        <v>4494600</v>
      </c>
      <c r="H28" s="95">
        <v>3.1305999999999998</v>
      </c>
      <c r="I28" s="93">
        <v>140.70707000000002</v>
      </c>
      <c r="J28" s="94">
        <v>-0.13374031625476737</v>
      </c>
      <c r="K28" s="94">
        <f>I28/'סכום נכסי הקרן'!$C$42</f>
        <v>7.6002557590105783E-5</v>
      </c>
    </row>
    <row r="29" spans="2:51" s="135" customFormat="1">
      <c r="B29" s="86" t="s">
        <v>1957</v>
      </c>
      <c r="C29" s="83" t="s">
        <v>1973</v>
      </c>
      <c r="D29" s="96" t="s">
        <v>1593</v>
      </c>
      <c r="E29" s="96" t="s">
        <v>174</v>
      </c>
      <c r="F29" s="105">
        <v>43271</v>
      </c>
      <c r="G29" s="93">
        <v>2087538</v>
      </c>
      <c r="H29" s="95">
        <v>-2.0798999999999999</v>
      </c>
      <c r="I29" s="93">
        <v>-43.418309999999998</v>
      </c>
      <c r="J29" s="94">
        <v>4.1268562486927833E-2</v>
      </c>
      <c r="K29" s="94">
        <f>I29/'סכום נכסי הקרן'!$C$42</f>
        <v>-2.3452287125586977E-5</v>
      </c>
    </row>
    <row r="30" spans="2:51" s="135" customFormat="1">
      <c r="B30" s="86" t="s">
        <v>1957</v>
      </c>
      <c r="C30" s="83" t="s">
        <v>1974</v>
      </c>
      <c r="D30" s="96" t="s">
        <v>1593</v>
      </c>
      <c r="E30" s="96" t="s">
        <v>176</v>
      </c>
      <c r="F30" s="105">
        <v>43423</v>
      </c>
      <c r="G30" s="93">
        <v>911170</v>
      </c>
      <c r="H30" s="95">
        <v>3.6755</v>
      </c>
      <c r="I30" s="93">
        <v>33.489899999999999</v>
      </c>
      <c r="J30" s="94">
        <v>-3.1831732530146026E-2</v>
      </c>
      <c r="K30" s="94">
        <f>I30/'סכום נכסי הקרן'!$C$42</f>
        <v>1.8089482308436125E-5</v>
      </c>
    </row>
    <row r="31" spans="2:51" s="135" customFormat="1">
      <c r="B31" s="86" t="s">
        <v>1957</v>
      </c>
      <c r="C31" s="83" t="s">
        <v>1975</v>
      </c>
      <c r="D31" s="96" t="s">
        <v>1593</v>
      </c>
      <c r="E31" s="96" t="s">
        <v>174</v>
      </c>
      <c r="F31" s="105">
        <v>43395</v>
      </c>
      <c r="G31" s="93">
        <v>5386500</v>
      </c>
      <c r="H31" s="95">
        <v>-0.85419999999999996</v>
      </c>
      <c r="I31" s="93">
        <v>-46.01099</v>
      </c>
      <c r="J31" s="94">
        <v>4.3732872511629578E-2</v>
      </c>
      <c r="K31" s="94">
        <f>I31/'סכום נכסי הקרן'!$C$42</f>
        <v>-2.4852716478658682E-5</v>
      </c>
    </row>
    <row r="32" spans="2:51" s="135" customFormat="1">
      <c r="B32" s="86" t="s">
        <v>1957</v>
      </c>
      <c r="C32" s="83" t="s">
        <v>1976</v>
      </c>
      <c r="D32" s="96" t="s">
        <v>1593</v>
      </c>
      <c r="E32" s="96" t="s">
        <v>174</v>
      </c>
      <c r="F32" s="105">
        <v>43488</v>
      </c>
      <c r="G32" s="93">
        <v>3658000</v>
      </c>
      <c r="H32" s="95">
        <v>0.90939999999999999</v>
      </c>
      <c r="I32" s="93">
        <v>33.267009999999999</v>
      </c>
      <c r="J32" s="94">
        <v>-3.1619878363258566E-2</v>
      </c>
      <c r="K32" s="94">
        <f>I32/'סכום נכסי הקרן'!$C$42</f>
        <v>1.7969088855134463E-5</v>
      </c>
    </row>
    <row r="33" spans="2:11" s="135" customFormat="1">
      <c r="B33" s="86" t="s">
        <v>1957</v>
      </c>
      <c r="C33" s="83" t="s">
        <v>1977</v>
      </c>
      <c r="D33" s="96" t="s">
        <v>1593</v>
      </c>
      <c r="E33" s="96" t="s">
        <v>176</v>
      </c>
      <c r="F33" s="105">
        <v>43488</v>
      </c>
      <c r="G33" s="93">
        <v>876813</v>
      </c>
      <c r="H33" s="95">
        <v>-2.7115999999999998</v>
      </c>
      <c r="I33" s="93">
        <v>-23.77589</v>
      </c>
      <c r="J33" s="94">
        <v>2.2598687101071473E-2</v>
      </c>
      <c r="K33" s="94">
        <f>I33/'סכום נכסי הקרן'!$C$42</f>
        <v>-1.2842485093187002E-5</v>
      </c>
    </row>
    <row r="34" spans="2:11" s="135" customFormat="1">
      <c r="B34" s="86" t="s">
        <v>1957</v>
      </c>
      <c r="C34" s="83" t="s">
        <v>1978</v>
      </c>
      <c r="D34" s="96" t="s">
        <v>1593</v>
      </c>
      <c r="E34" s="96" t="s">
        <v>174</v>
      </c>
      <c r="F34" s="105">
        <v>43396</v>
      </c>
      <c r="G34" s="93">
        <v>7219000</v>
      </c>
      <c r="H34" s="95">
        <v>-0.33090000000000003</v>
      </c>
      <c r="I34" s="93">
        <v>-23.88719</v>
      </c>
      <c r="J34" s="94">
        <v>2.2704476363822491E-2</v>
      </c>
      <c r="K34" s="94">
        <f>I34/'סכום נכסי הקרן'!$C$42</f>
        <v>-1.2902603498465278E-5</v>
      </c>
    </row>
    <row r="35" spans="2:11" s="135" customFormat="1">
      <c r="B35" s="86" t="s">
        <v>1957</v>
      </c>
      <c r="C35" s="83" t="s">
        <v>1979</v>
      </c>
      <c r="D35" s="96" t="s">
        <v>1593</v>
      </c>
      <c r="E35" s="96" t="s">
        <v>174</v>
      </c>
      <c r="F35" s="105">
        <v>43382</v>
      </c>
      <c r="G35" s="93">
        <v>2697000</v>
      </c>
      <c r="H35" s="95">
        <v>-0.99509999999999998</v>
      </c>
      <c r="I35" s="93">
        <v>-26.837430000000001</v>
      </c>
      <c r="J35" s="94">
        <v>2.5508642711877815E-2</v>
      </c>
      <c r="K35" s="94">
        <f>I35/'סכום נכסי הקרן'!$C$42</f>
        <v>-1.4496167954783172E-5</v>
      </c>
    </row>
    <row r="36" spans="2:11" s="135" customFormat="1">
      <c r="B36" s="86" t="s">
        <v>1957</v>
      </c>
      <c r="C36" s="83" t="s">
        <v>1980</v>
      </c>
      <c r="D36" s="96" t="s">
        <v>1593</v>
      </c>
      <c r="E36" s="96" t="s">
        <v>174</v>
      </c>
      <c r="F36" s="105">
        <v>43489</v>
      </c>
      <c r="G36" s="93">
        <v>908000</v>
      </c>
      <c r="H36" s="95">
        <v>-0.67869999999999997</v>
      </c>
      <c r="I36" s="93">
        <v>-6.1629499999999995</v>
      </c>
      <c r="J36" s="94">
        <v>5.857807159670928E-3</v>
      </c>
      <c r="K36" s="94">
        <f>I36/'סכום נכסי הקרן'!$C$42</f>
        <v>-3.3289013999079246E-6</v>
      </c>
    </row>
    <row r="37" spans="2:11" s="135" customFormat="1">
      <c r="B37" s="86" t="s">
        <v>1957</v>
      </c>
      <c r="C37" s="83" t="s">
        <v>1981</v>
      </c>
      <c r="D37" s="96" t="s">
        <v>1593</v>
      </c>
      <c r="E37" s="96" t="s">
        <v>174</v>
      </c>
      <c r="F37" s="105">
        <v>43502</v>
      </c>
      <c r="G37" s="93">
        <v>1348781.25</v>
      </c>
      <c r="H37" s="95">
        <v>-0.73870000000000002</v>
      </c>
      <c r="I37" s="93">
        <v>-9.9640799999999992</v>
      </c>
      <c r="J37" s="94">
        <v>9.4707338471890744E-3</v>
      </c>
      <c r="K37" s="94">
        <f>I37/'סכום נכסי הקרן'!$C$42</f>
        <v>-5.3820718747993339E-6</v>
      </c>
    </row>
    <row r="38" spans="2:11" s="135" customFormat="1">
      <c r="B38" s="86" t="s">
        <v>1957</v>
      </c>
      <c r="C38" s="83" t="s">
        <v>1982</v>
      </c>
      <c r="D38" s="96" t="s">
        <v>1593</v>
      </c>
      <c r="E38" s="96" t="s">
        <v>174</v>
      </c>
      <c r="F38" s="105">
        <v>43509</v>
      </c>
      <c r="G38" s="93">
        <v>25424000</v>
      </c>
      <c r="H38" s="95">
        <v>0.13750000000000001</v>
      </c>
      <c r="I38" s="93">
        <v>34.946419999999996</v>
      </c>
      <c r="J38" s="94">
        <v>-3.3216136636005048E-2</v>
      </c>
      <c r="K38" s="94">
        <f>I38/'סכום נכסי הקרן'!$C$42</f>
        <v>1.8876217795012175E-5</v>
      </c>
    </row>
    <row r="39" spans="2:11" s="135" customFormat="1">
      <c r="B39" s="86" t="s">
        <v>1957</v>
      </c>
      <c r="C39" s="83" t="s">
        <v>1983</v>
      </c>
      <c r="D39" s="96" t="s">
        <v>1593</v>
      </c>
      <c r="E39" s="96" t="s">
        <v>174</v>
      </c>
      <c r="F39" s="105">
        <v>43454</v>
      </c>
      <c r="G39" s="93">
        <v>1816000</v>
      </c>
      <c r="H39" s="95">
        <v>-2.6827999999999999</v>
      </c>
      <c r="I39" s="93">
        <v>-48.720330000000004</v>
      </c>
      <c r="J39" s="94">
        <v>4.6308066412275022E-2</v>
      </c>
      <c r="K39" s="94">
        <f>I39/'סכום נכסי הקרן'!$C$42</f>
        <v>-2.6316159427056213E-5</v>
      </c>
    </row>
    <row r="40" spans="2:11" s="135" customFormat="1">
      <c r="B40" s="86" t="s">
        <v>1957</v>
      </c>
      <c r="C40" s="83" t="s">
        <v>1984</v>
      </c>
      <c r="D40" s="96" t="s">
        <v>1593</v>
      </c>
      <c r="E40" s="96" t="s">
        <v>174</v>
      </c>
      <c r="F40" s="105">
        <v>43397</v>
      </c>
      <c r="G40" s="93">
        <v>2715900</v>
      </c>
      <c r="H40" s="95">
        <v>2.5899999999999999E-2</v>
      </c>
      <c r="I40" s="93">
        <v>0.70289000000000001</v>
      </c>
      <c r="J40" s="94">
        <v>-6.6808818414251282E-4</v>
      </c>
      <c r="K40" s="94">
        <f>I40/'סכום נכסי הקרן'!$C$42</f>
        <v>3.7966420382792028E-7</v>
      </c>
    </row>
    <row r="41" spans="2:11" s="135" customFormat="1">
      <c r="B41" s="86" t="s">
        <v>1957</v>
      </c>
      <c r="C41" s="83" t="s">
        <v>1985</v>
      </c>
      <c r="D41" s="96" t="s">
        <v>1593</v>
      </c>
      <c r="E41" s="96" t="s">
        <v>174</v>
      </c>
      <c r="F41" s="105">
        <v>43517</v>
      </c>
      <c r="G41" s="93">
        <v>710523</v>
      </c>
      <c r="H41" s="95">
        <v>-0.51639999999999997</v>
      </c>
      <c r="I41" s="93">
        <v>-3.6690399999999999</v>
      </c>
      <c r="J41" s="94">
        <v>3.4873767888947702E-3</v>
      </c>
      <c r="K41" s="94">
        <f>I41/'סכום נכסי הקרן'!$C$42</f>
        <v>-1.9818224052309644E-6</v>
      </c>
    </row>
    <row r="42" spans="2:11" s="135" customFormat="1">
      <c r="B42" s="86" t="s">
        <v>1957</v>
      </c>
      <c r="C42" s="83" t="s">
        <v>1986</v>
      </c>
      <c r="D42" s="96" t="s">
        <v>1593</v>
      </c>
      <c r="E42" s="96" t="s">
        <v>174</v>
      </c>
      <c r="F42" s="105">
        <v>43521</v>
      </c>
      <c r="G42" s="93">
        <v>4301400</v>
      </c>
      <c r="H42" s="95">
        <v>-0.93730000000000002</v>
      </c>
      <c r="I42" s="93">
        <v>-40.316839999999999</v>
      </c>
      <c r="J42" s="94">
        <v>3.8320653908811085E-2</v>
      </c>
      <c r="K42" s="94">
        <f>I42/'סכום נכסי הקרן'!$C$42</f>
        <v>-2.1777036178431404E-5</v>
      </c>
    </row>
    <row r="43" spans="2:11" s="135" customFormat="1">
      <c r="B43" s="86" t="s">
        <v>1957</v>
      </c>
      <c r="C43" s="83" t="s">
        <v>1987</v>
      </c>
      <c r="D43" s="96" t="s">
        <v>1593</v>
      </c>
      <c r="E43" s="96" t="s">
        <v>174</v>
      </c>
      <c r="F43" s="105">
        <v>43528</v>
      </c>
      <c r="G43" s="93">
        <v>723100</v>
      </c>
      <c r="H43" s="95">
        <v>-0.22939999999999999</v>
      </c>
      <c r="I43" s="93">
        <v>-1.6585799999999999</v>
      </c>
      <c r="J43" s="94">
        <v>1.5764596173726882E-3</v>
      </c>
      <c r="K43" s="94">
        <f>I43/'סכום נכסי הקרן'!$C$42</f>
        <v>-8.9587766959966996E-7</v>
      </c>
    </row>
    <row r="44" spans="2:11" s="135" customFormat="1">
      <c r="B44" s="86" t="s">
        <v>1957</v>
      </c>
      <c r="C44" s="83" t="s">
        <v>1988</v>
      </c>
      <c r="D44" s="96" t="s">
        <v>1593</v>
      </c>
      <c r="E44" s="96" t="s">
        <v>174</v>
      </c>
      <c r="F44" s="105">
        <v>43530</v>
      </c>
      <c r="G44" s="93">
        <v>1350037.5</v>
      </c>
      <c r="H44" s="95">
        <v>-0.61240000000000006</v>
      </c>
      <c r="I44" s="93">
        <v>-8.2680900000000008</v>
      </c>
      <c r="J44" s="94">
        <v>7.8587164910965714E-3</v>
      </c>
      <c r="K44" s="94">
        <f>I44/'סכום נכסי הקרן'!$C$42</f>
        <v>-4.4659872910805247E-6</v>
      </c>
    </row>
    <row r="45" spans="2:11" s="135" customFormat="1">
      <c r="B45" s="86" t="s">
        <v>1957</v>
      </c>
      <c r="C45" s="83" t="s">
        <v>1989</v>
      </c>
      <c r="D45" s="96" t="s">
        <v>1593</v>
      </c>
      <c r="E45" s="96" t="s">
        <v>174</v>
      </c>
      <c r="F45" s="105">
        <v>43535</v>
      </c>
      <c r="G45" s="93">
        <v>3250845</v>
      </c>
      <c r="H45" s="95">
        <v>-0.48549999999999999</v>
      </c>
      <c r="I45" s="93">
        <v>-15.782819999999999</v>
      </c>
      <c r="J45" s="94">
        <v>1.500137369211133E-2</v>
      </c>
      <c r="K45" s="94">
        <f>I45/'סכום נכסי הקרן'!$C$42</f>
        <v>-8.5250491392100847E-6</v>
      </c>
    </row>
    <row r="46" spans="2:11" s="135" customFormat="1">
      <c r="B46" s="86" t="s">
        <v>1957</v>
      </c>
      <c r="C46" s="83" t="s">
        <v>1990</v>
      </c>
      <c r="D46" s="96" t="s">
        <v>1593</v>
      </c>
      <c r="E46" s="96" t="s">
        <v>174</v>
      </c>
      <c r="F46" s="105">
        <v>43536</v>
      </c>
      <c r="G46" s="93">
        <v>2889040</v>
      </c>
      <c r="H46" s="95">
        <v>-0.50639999999999996</v>
      </c>
      <c r="I46" s="93">
        <v>-14.62913</v>
      </c>
      <c r="J46" s="94">
        <v>1.3904805726763446E-2</v>
      </c>
      <c r="K46" s="94">
        <f>I46/'סכום נכסי הקרן'!$C$42</f>
        <v>-7.9018864888462543E-6</v>
      </c>
    </row>
    <row r="47" spans="2:11" s="135" customFormat="1">
      <c r="B47" s="86" t="s">
        <v>1957</v>
      </c>
      <c r="C47" s="83" t="s">
        <v>1991</v>
      </c>
      <c r="D47" s="96" t="s">
        <v>1593</v>
      </c>
      <c r="E47" s="96" t="s">
        <v>174</v>
      </c>
      <c r="F47" s="105">
        <v>43537</v>
      </c>
      <c r="G47" s="93">
        <v>10606725</v>
      </c>
      <c r="H47" s="95">
        <v>-0.62860000000000005</v>
      </c>
      <c r="I47" s="93">
        <v>-66.675570000000008</v>
      </c>
      <c r="J47" s="94">
        <v>6.3374298237230578E-2</v>
      </c>
      <c r="K47" s="94">
        <f>I47/'סכום נכסי הקרן'!$C$42</f>
        <v>-3.6014635574304332E-5</v>
      </c>
    </row>
    <row r="48" spans="2:11" s="135" customFormat="1">
      <c r="B48" s="86" t="s">
        <v>1957</v>
      </c>
      <c r="C48" s="83" t="s">
        <v>1992</v>
      </c>
      <c r="D48" s="96" t="s">
        <v>1593</v>
      </c>
      <c r="E48" s="96" t="s">
        <v>174</v>
      </c>
      <c r="F48" s="105">
        <v>43551</v>
      </c>
      <c r="G48" s="93">
        <v>2167020</v>
      </c>
      <c r="H48" s="95">
        <v>-3.7400000000000003E-2</v>
      </c>
      <c r="I48" s="93">
        <v>-0.81100000000000005</v>
      </c>
      <c r="J48" s="94">
        <v>7.7084539165385468E-4</v>
      </c>
      <c r="K48" s="94">
        <f>I48/'סכום נכסי הקרן'!$C$42</f>
        <v>-4.3805953890999069E-7</v>
      </c>
    </row>
    <row r="49" spans="2:11" s="135" customFormat="1">
      <c r="B49" s="86" t="s">
        <v>1957</v>
      </c>
      <c r="C49" s="83" t="s">
        <v>1993</v>
      </c>
      <c r="D49" s="96" t="s">
        <v>1593</v>
      </c>
      <c r="E49" s="96" t="s">
        <v>174</v>
      </c>
      <c r="F49" s="105">
        <v>43552</v>
      </c>
      <c r="G49" s="93">
        <v>2705550</v>
      </c>
      <c r="H49" s="95">
        <v>6.93E-2</v>
      </c>
      <c r="I49" s="93">
        <v>1.8737900000000001</v>
      </c>
      <c r="J49" s="94">
        <v>-1.7810140399840645E-3</v>
      </c>
      <c r="K49" s="94">
        <f>I49/'סכום נכסי הקרן'!$C$42</f>
        <v>1.0121227908929117E-6</v>
      </c>
    </row>
    <row r="50" spans="2:11" s="135" customFormat="1">
      <c r="B50" s="86" t="s">
        <v>1957</v>
      </c>
      <c r="C50" s="83" t="s">
        <v>1994</v>
      </c>
      <c r="D50" s="96" t="s">
        <v>1593</v>
      </c>
      <c r="E50" s="96" t="s">
        <v>174</v>
      </c>
      <c r="F50" s="105">
        <v>43552</v>
      </c>
      <c r="G50" s="93">
        <v>2724000</v>
      </c>
      <c r="H50" s="95">
        <v>-0.12989999999999999</v>
      </c>
      <c r="I50" s="93">
        <v>-3.5373600000000001</v>
      </c>
      <c r="J50" s="94">
        <v>3.3622165901611334E-3</v>
      </c>
      <c r="K50" s="94">
        <f>I50/'סכום נכסי הקרן'!$C$42</f>
        <v>-1.9106957960032608E-6</v>
      </c>
    </row>
    <row r="51" spans="2:11" s="135" customFormat="1">
      <c r="B51" s="82"/>
      <c r="C51" s="83"/>
      <c r="D51" s="83"/>
      <c r="E51" s="83"/>
      <c r="F51" s="83"/>
      <c r="G51" s="93"/>
      <c r="H51" s="95"/>
      <c r="I51" s="83"/>
      <c r="J51" s="94"/>
      <c r="K51" s="83"/>
    </row>
    <row r="52" spans="2:11" s="135" customFormat="1">
      <c r="B52" s="101" t="s">
        <v>240</v>
      </c>
      <c r="C52" s="81"/>
      <c r="D52" s="81"/>
      <c r="E52" s="81"/>
      <c r="F52" s="81"/>
      <c r="G52" s="90"/>
      <c r="H52" s="92"/>
      <c r="I52" s="90">
        <v>607.64829000000009</v>
      </c>
      <c r="J52" s="91">
        <v>-0.57756212588513578</v>
      </c>
      <c r="K52" s="91">
        <f>I52/'סכום נכסי הקרן'!$C$42</f>
        <v>3.282196420922865E-4</v>
      </c>
    </row>
    <row r="53" spans="2:11" s="135" customFormat="1">
      <c r="B53" s="86" t="s">
        <v>1995</v>
      </c>
      <c r="C53" s="83" t="s">
        <v>1996</v>
      </c>
      <c r="D53" s="96" t="s">
        <v>1593</v>
      </c>
      <c r="E53" s="96" t="s">
        <v>177</v>
      </c>
      <c r="F53" s="105">
        <v>43409</v>
      </c>
      <c r="G53" s="93">
        <v>714140.18</v>
      </c>
      <c r="H53" s="95">
        <v>0.4476</v>
      </c>
      <c r="I53" s="93">
        <v>3.1966300000000003</v>
      </c>
      <c r="J53" s="94">
        <v>-3.0383569720375606E-3</v>
      </c>
      <c r="K53" s="94">
        <f>I53/'סכום נכסי הקרן'!$C$42</f>
        <v>1.7266513734474028E-6</v>
      </c>
    </row>
    <row r="54" spans="2:11" s="135" customFormat="1">
      <c r="B54" s="86" t="s">
        <v>1995</v>
      </c>
      <c r="C54" s="83" t="s">
        <v>1997</v>
      </c>
      <c r="D54" s="96" t="s">
        <v>1593</v>
      </c>
      <c r="E54" s="96" t="s">
        <v>174</v>
      </c>
      <c r="F54" s="105">
        <v>43412</v>
      </c>
      <c r="G54" s="93">
        <v>1305087.3600000001</v>
      </c>
      <c r="H54" s="95">
        <v>4.5498000000000003</v>
      </c>
      <c r="I54" s="93">
        <v>59.378230000000002</v>
      </c>
      <c r="J54" s="94">
        <v>-5.6438267521655559E-2</v>
      </c>
      <c r="K54" s="94">
        <f>I54/'סכום נכסי הקרן'!$C$42</f>
        <v>3.2072996368793312E-5</v>
      </c>
    </row>
    <row r="55" spans="2:11" s="135" customFormat="1">
      <c r="B55" s="86" t="s">
        <v>1995</v>
      </c>
      <c r="C55" s="83" t="s">
        <v>1998</v>
      </c>
      <c r="D55" s="96" t="s">
        <v>1593</v>
      </c>
      <c r="E55" s="96" t="s">
        <v>177</v>
      </c>
      <c r="F55" s="105">
        <v>43503</v>
      </c>
      <c r="G55" s="93">
        <v>331282</v>
      </c>
      <c r="H55" s="95">
        <v>0.66779999999999995</v>
      </c>
      <c r="I55" s="93">
        <v>2.2124200000000003</v>
      </c>
      <c r="J55" s="94">
        <v>-2.1028776342821472E-3</v>
      </c>
      <c r="K55" s="94">
        <f>I55/'סכום נכסי הקרן'!$C$42</f>
        <v>1.1950329039152179E-6</v>
      </c>
    </row>
    <row r="56" spans="2:11" s="135" customFormat="1">
      <c r="B56" s="86" t="s">
        <v>1995</v>
      </c>
      <c r="C56" s="83" t="s">
        <v>1999</v>
      </c>
      <c r="D56" s="96" t="s">
        <v>1593</v>
      </c>
      <c r="E56" s="96" t="s">
        <v>176</v>
      </c>
      <c r="F56" s="105">
        <v>43440</v>
      </c>
      <c r="G56" s="93">
        <v>1318895.42</v>
      </c>
      <c r="H56" s="95">
        <v>1.9590000000000001</v>
      </c>
      <c r="I56" s="93">
        <v>25.837</v>
      </c>
      <c r="J56" s="94">
        <v>-2.4557746466289325E-2</v>
      </c>
      <c r="K56" s="94">
        <f>I56/'סכום נכסי הקרן'!$C$42</f>
        <v>1.3955788294472786E-5</v>
      </c>
    </row>
    <row r="57" spans="2:11" s="135" customFormat="1">
      <c r="B57" s="86" t="s">
        <v>1995</v>
      </c>
      <c r="C57" s="83" t="s">
        <v>2000</v>
      </c>
      <c r="D57" s="96" t="s">
        <v>1593</v>
      </c>
      <c r="E57" s="96" t="s">
        <v>174</v>
      </c>
      <c r="F57" s="105">
        <v>43383</v>
      </c>
      <c r="G57" s="93">
        <v>1016960</v>
      </c>
      <c r="H57" s="95">
        <v>-0.57809999999999995</v>
      </c>
      <c r="I57" s="93">
        <v>-5.87934</v>
      </c>
      <c r="J57" s="94">
        <v>5.5882393896007068E-3</v>
      </c>
      <c r="K57" s="94">
        <f>I57/'סכום נכסי הקרן'!$C$42</f>
        <v>-3.1757101966646914E-6</v>
      </c>
    </row>
    <row r="58" spans="2:11" s="135" customFormat="1">
      <c r="B58" s="86" t="s">
        <v>1995</v>
      </c>
      <c r="C58" s="83" t="s">
        <v>2001</v>
      </c>
      <c r="D58" s="96" t="s">
        <v>1593</v>
      </c>
      <c r="E58" s="96" t="s">
        <v>176</v>
      </c>
      <c r="F58" s="105">
        <v>43488</v>
      </c>
      <c r="G58" s="93">
        <v>894146.64</v>
      </c>
      <c r="H58" s="95">
        <v>1.6446000000000001</v>
      </c>
      <c r="I58" s="93">
        <v>14.70496</v>
      </c>
      <c r="J58" s="94">
        <v>-1.3976881196614385E-2</v>
      </c>
      <c r="K58" s="94">
        <f>I58/'סכום נכסי הקרן'!$C$42</f>
        <v>7.9428458659554339E-6</v>
      </c>
    </row>
    <row r="59" spans="2:11" s="135" customFormat="1">
      <c r="B59" s="86" t="s">
        <v>1995</v>
      </c>
      <c r="C59" s="83" t="s">
        <v>2002</v>
      </c>
      <c r="D59" s="96" t="s">
        <v>1593</v>
      </c>
      <c r="E59" s="96" t="s">
        <v>176</v>
      </c>
      <c r="F59" s="105">
        <v>43475</v>
      </c>
      <c r="G59" s="93">
        <v>5824967.0999999996</v>
      </c>
      <c r="H59" s="95">
        <v>3.3889</v>
      </c>
      <c r="I59" s="93">
        <v>197.40165999999999</v>
      </c>
      <c r="J59" s="94">
        <v>-0.18762781740545134</v>
      </c>
      <c r="K59" s="94">
        <f>I59/'סכום נכסי הקרן'!$C$42</f>
        <v>1.0662599279860265E-4</v>
      </c>
    </row>
    <row r="60" spans="2:11" s="135" customFormat="1">
      <c r="B60" s="86" t="s">
        <v>1995</v>
      </c>
      <c r="C60" s="83" t="s">
        <v>2003</v>
      </c>
      <c r="D60" s="96" t="s">
        <v>1593</v>
      </c>
      <c r="E60" s="96" t="s">
        <v>174</v>
      </c>
      <c r="F60" s="105">
        <v>43474</v>
      </c>
      <c r="G60" s="93">
        <v>107531.5</v>
      </c>
      <c r="H60" s="95">
        <v>4.7670000000000003</v>
      </c>
      <c r="I60" s="93">
        <v>5.1259899999999998</v>
      </c>
      <c r="J60" s="94">
        <v>-4.8721896043942567E-3</v>
      </c>
      <c r="K60" s="94">
        <f>I60/'סכום נכסי הקרן'!$C$42</f>
        <v>2.7687901551876979E-6</v>
      </c>
    </row>
    <row r="61" spans="2:11" s="135" customFormat="1">
      <c r="B61" s="86" t="s">
        <v>1995</v>
      </c>
      <c r="C61" s="83" t="s">
        <v>2004</v>
      </c>
      <c r="D61" s="96" t="s">
        <v>1593</v>
      </c>
      <c r="E61" s="96" t="s">
        <v>174</v>
      </c>
      <c r="F61" s="105">
        <v>43377</v>
      </c>
      <c r="G61" s="93">
        <v>142895.70000000001</v>
      </c>
      <c r="H61" s="95">
        <v>4.1986999999999997</v>
      </c>
      <c r="I61" s="93">
        <v>5.9997700000000007</v>
      </c>
      <c r="J61" s="94">
        <v>-5.7027066035549292E-3</v>
      </c>
      <c r="K61" s="94">
        <f>I61/'סכום נכסי הקרן'!$C$42</f>
        <v>3.2407601476769359E-6</v>
      </c>
    </row>
    <row r="62" spans="2:11" s="135" customFormat="1">
      <c r="B62" s="86" t="s">
        <v>1995</v>
      </c>
      <c r="C62" s="83" t="s">
        <v>2005</v>
      </c>
      <c r="D62" s="96" t="s">
        <v>1593</v>
      </c>
      <c r="E62" s="96" t="s">
        <v>176</v>
      </c>
      <c r="F62" s="105">
        <v>43396</v>
      </c>
      <c r="G62" s="93">
        <v>1685196.46</v>
      </c>
      <c r="H62" s="95">
        <v>3.5283000000000002</v>
      </c>
      <c r="I62" s="93">
        <v>59.458680000000001</v>
      </c>
      <c r="J62" s="94">
        <v>-5.6514734243922581E-2</v>
      </c>
      <c r="K62" s="94">
        <f>I62/'סכום נכסי הקרן'!$C$42</f>
        <v>3.2116451226876307E-5</v>
      </c>
    </row>
    <row r="63" spans="2:11" s="135" customFormat="1">
      <c r="B63" s="86" t="s">
        <v>1995</v>
      </c>
      <c r="C63" s="83" t="s">
        <v>2006</v>
      </c>
      <c r="D63" s="96" t="s">
        <v>1593</v>
      </c>
      <c r="E63" s="96" t="s">
        <v>174</v>
      </c>
      <c r="F63" s="105">
        <v>43444</v>
      </c>
      <c r="G63" s="93">
        <v>76659.13</v>
      </c>
      <c r="H63" s="95">
        <v>1.0424</v>
      </c>
      <c r="I63" s="93">
        <v>0.79913000000000001</v>
      </c>
      <c r="J63" s="94">
        <v>-7.5956310460215148E-4</v>
      </c>
      <c r="K63" s="94">
        <f>I63/'סכום נכסי הקרן'!$C$42</f>
        <v>4.3164798930843507E-7</v>
      </c>
    </row>
    <row r="64" spans="2:11" s="135" customFormat="1">
      <c r="B64" s="86" t="s">
        <v>1995</v>
      </c>
      <c r="C64" s="83" t="s">
        <v>2007</v>
      </c>
      <c r="D64" s="96" t="s">
        <v>1593</v>
      </c>
      <c r="E64" s="96" t="s">
        <v>176</v>
      </c>
      <c r="F64" s="105">
        <v>43474</v>
      </c>
      <c r="G64" s="93">
        <v>800906.85</v>
      </c>
      <c r="H64" s="95">
        <v>2.7425999999999999</v>
      </c>
      <c r="I64" s="93">
        <v>21.965869999999999</v>
      </c>
      <c r="J64" s="94">
        <v>-2.0878285651254814E-2</v>
      </c>
      <c r="K64" s="94">
        <f>I64/'סכום נכסי הקרן'!$C$42</f>
        <v>1.1864807501796297E-5</v>
      </c>
    </row>
    <row r="65" spans="2:11" s="135" customFormat="1">
      <c r="B65" s="86" t="s">
        <v>1995</v>
      </c>
      <c r="C65" s="83" t="s">
        <v>2008</v>
      </c>
      <c r="D65" s="96" t="s">
        <v>1593</v>
      </c>
      <c r="E65" s="96" t="s">
        <v>176</v>
      </c>
      <c r="F65" s="105">
        <v>43453</v>
      </c>
      <c r="G65" s="93">
        <v>489384</v>
      </c>
      <c r="H65" s="95">
        <v>-2.4272999999999998</v>
      </c>
      <c r="I65" s="93">
        <v>-11.879010000000001</v>
      </c>
      <c r="J65" s="94">
        <v>1.1290850944402043E-2</v>
      </c>
      <c r="K65" s="94">
        <f>I65/'סכום נכסי הקרן'!$C$42</f>
        <v>-6.4164163296019342E-6</v>
      </c>
    </row>
    <row r="66" spans="2:11" s="135" customFormat="1">
      <c r="B66" s="86" t="s">
        <v>1995</v>
      </c>
      <c r="C66" s="83" t="s">
        <v>2009</v>
      </c>
      <c r="D66" s="96" t="s">
        <v>1593</v>
      </c>
      <c r="E66" s="96" t="s">
        <v>176</v>
      </c>
      <c r="F66" s="105">
        <v>43410</v>
      </c>
      <c r="G66" s="93">
        <v>5518711.4100000001</v>
      </c>
      <c r="H66" s="95">
        <v>2.9005000000000001</v>
      </c>
      <c r="I66" s="93">
        <v>160.07074</v>
      </c>
      <c r="J66" s="94">
        <v>-0.15214524323997822</v>
      </c>
      <c r="K66" s="94">
        <f>I66/'סכום נכסי הקרן'!$C$42</f>
        <v>8.6461793535611594E-5</v>
      </c>
    </row>
    <row r="67" spans="2:11" s="135" customFormat="1">
      <c r="B67" s="86" t="s">
        <v>1995</v>
      </c>
      <c r="C67" s="83" t="s">
        <v>2010</v>
      </c>
      <c r="D67" s="96" t="s">
        <v>1593</v>
      </c>
      <c r="E67" s="96" t="s">
        <v>177</v>
      </c>
      <c r="F67" s="105">
        <v>43409</v>
      </c>
      <c r="G67" s="93">
        <v>1757294.13</v>
      </c>
      <c r="H67" s="95">
        <v>0.47639999999999999</v>
      </c>
      <c r="I67" s="93">
        <v>8.3719199999999994</v>
      </c>
      <c r="J67" s="94">
        <v>-7.9574056119540541E-3</v>
      </c>
      <c r="K67" s="94">
        <f>I67/'סכום נכסי הקרן'!$C$42</f>
        <v>4.5220707953037345E-6</v>
      </c>
    </row>
    <row r="68" spans="2:11" s="135" customFormat="1">
      <c r="B68" s="86" t="s">
        <v>1995</v>
      </c>
      <c r="C68" s="83" t="s">
        <v>2011</v>
      </c>
      <c r="D68" s="96" t="s">
        <v>1593</v>
      </c>
      <c r="E68" s="96" t="s">
        <v>176</v>
      </c>
      <c r="F68" s="105">
        <v>43410</v>
      </c>
      <c r="G68" s="93">
        <v>815640</v>
      </c>
      <c r="H68" s="95">
        <v>-3.0716000000000001</v>
      </c>
      <c r="I68" s="93">
        <v>-25.053519999999999</v>
      </c>
      <c r="J68" s="94">
        <v>2.3813058491624756E-2</v>
      </c>
      <c r="K68" s="94">
        <f>I68/'סכום נכסי הקרן'!$C$42</f>
        <v>-1.35325936119263E-5</v>
      </c>
    </row>
    <row r="69" spans="2:11" s="135" customFormat="1">
      <c r="B69" s="86" t="s">
        <v>1995</v>
      </c>
      <c r="C69" s="83" t="s">
        <v>2012</v>
      </c>
      <c r="D69" s="96" t="s">
        <v>1593</v>
      </c>
      <c r="E69" s="96" t="s">
        <v>174</v>
      </c>
      <c r="F69" s="105">
        <v>43451</v>
      </c>
      <c r="G69" s="93">
        <v>250104.13</v>
      </c>
      <c r="H69" s="95">
        <v>3.4605000000000001</v>
      </c>
      <c r="I69" s="93">
        <v>8.6547599999999996</v>
      </c>
      <c r="J69" s="94">
        <v>-8.2262415066215958E-3</v>
      </c>
      <c r="K69" s="94">
        <f>I69/'סכום נכסי הקרן'!$C$42</f>
        <v>4.6748460850513326E-6</v>
      </c>
    </row>
    <row r="70" spans="2:11" s="135" customFormat="1">
      <c r="B70" s="86" t="s">
        <v>1995</v>
      </c>
      <c r="C70" s="83" t="s">
        <v>2013</v>
      </c>
      <c r="D70" s="96" t="s">
        <v>1593</v>
      </c>
      <c r="E70" s="96" t="s">
        <v>177</v>
      </c>
      <c r="F70" s="105">
        <v>43489</v>
      </c>
      <c r="G70" s="93">
        <v>356952.96</v>
      </c>
      <c r="H70" s="95">
        <v>0.48530000000000001</v>
      </c>
      <c r="I70" s="93">
        <v>1.73245</v>
      </c>
      <c r="J70" s="94">
        <v>-1.6466721316531696E-3</v>
      </c>
      <c r="K70" s="94">
        <f>I70/'סכום נכסי הקרן'!$C$42</f>
        <v>9.3577835781086734E-7</v>
      </c>
    </row>
    <row r="71" spans="2:11" s="135" customFormat="1">
      <c r="B71" s="86" t="s">
        <v>1995</v>
      </c>
      <c r="C71" s="83" t="s">
        <v>2014</v>
      </c>
      <c r="D71" s="96" t="s">
        <v>1593</v>
      </c>
      <c r="E71" s="96" t="s">
        <v>176</v>
      </c>
      <c r="F71" s="105">
        <v>43431</v>
      </c>
      <c r="G71" s="93">
        <v>627827.52</v>
      </c>
      <c r="H71" s="95">
        <v>1.9252</v>
      </c>
      <c r="I71" s="93">
        <v>12.08666</v>
      </c>
      <c r="J71" s="94">
        <v>-1.1488219681241651E-2</v>
      </c>
      <c r="K71" s="94">
        <f>I71/'סכום נכסי הקרן'!$C$42</f>
        <v>6.5285779365743875E-6</v>
      </c>
    </row>
    <row r="72" spans="2:11" s="135" customFormat="1">
      <c r="B72" s="86" t="s">
        <v>1995</v>
      </c>
      <c r="C72" s="83" t="s">
        <v>2015</v>
      </c>
      <c r="D72" s="96" t="s">
        <v>1593</v>
      </c>
      <c r="E72" s="96" t="s">
        <v>177</v>
      </c>
      <c r="F72" s="105">
        <v>43494</v>
      </c>
      <c r="G72" s="93">
        <v>2808879.84</v>
      </c>
      <c r="H72" s="95">
        <v>1.3476999999999999</v>
      </c>
      <c r="I72" s="93">
        <v>37.854419999999998</v>
      </c>
      <c r="J72" s="94">
        <v>-3.5980154390541932E-2</v>
      </c>
      <c r="K72" s="94">
        <f>I72/'סכום נכסי הקרן'!$C$42</f>
        <v>2.044696642528376E-5</v>
      </c>
    </row>
    <row r="73" spans="2:11" s="135" customFormat="1">
      <c r="B73" s="86" t="s">
        <v>1995</v>
      </c>
      <c r="C73" s="83" t="s">
        <v>2016</v>
      </c>
      <c r="D73" s="96" t="s">
        <v>1593</v>
      </c>
      <c r="E73" s="96" t="s">
        <v>177</v>
      </c>
      <c r="F73" s="105">
        <v>43475</v>
      </c>
      <c r="G73" s="93">
        <v>69965.94</v>
      </c>
      <c r="H73" s="95">
        <v>-1.9044000000000001</v>
      </c>
      <c r="I73" s="93">
        <v>-1.33243</v>
      </c>
      <c r="J73" s="94">
        <v>1.2664581075232373E-3</v>
      </c>
      <c r="K73" s="94">
        <f>I73/'סכום נכסי הקרן'!$C$42</f>
        <v>-7.1970859609104674E-7</v>
      </c>
    </row>
    <row r="74" spans="2:11" s="135" customFormat="1">
      <c r="B74" s="86" t="s">
        <v>1995</v>
      </c>
      <c r="C74" s="83" t="s">
        <v>2017</v>
      </c>
      <c r="D74" s="96" t="s">
        <v>1593</v>
      </c>
      <c r="E74" s="96" t="s">
        <v>174</v>
      </c>
      <c r="F74" s="105">
        <v>43375</v>
      </c>
      <c r="G74" s="93">
        <v>910779.32</v>
      </c>
      <c r="H74" s="95">
        <v>4.8516000000000004</v>
      </c>
      <c r="I74" s="93">
        <v>44.187110000000004</v>
      </c>
      <c r="J74" s="94">
        <v>-4.1999297304564684E-2</v>
      </c>
      <c r="K74" s="94">
        <f>I74/'סכום נכסי הקרן'!$C$42</f>
        <v>2.3867552444346535E-5</v>
      </c>
    </row>
    <row r="75" spans="2:11" s="135" customFormat="1">
      <c r="B75" s="86" t="s">
        <v>1995</v>
      </c>
      <c r="C75" s="83" t="s">
        <v>2018</v>
      </c>
      <c r="D75" s="96" t="s">
        <v>1593</v>
      </c>
      <c r="E75" s="96" t="s">
        <v>174</v>
      </c>
      <c r="F75" s="105">
        <v>43522</v>
      </c>
      <c r="G75" s="93">
        <v>136815</v>
      </c>
      <c r="H75" s="95">
        <v>-5.8200000000000002E-2</v>
      </c>
      <c r="I75" s="93">
        <v>-7.9650000000000012E-2</v>
      </c>
      <c r="J75" s="94">
        <v>7.5706332238260825E-5</v>
      </c>
      <c r="K75" s="94">
        <f>I75/'סכום נכסי הקרן'!$C$42</f>
        <v>-4.3022740165451003E-8</v>
      </c>
    </row>
    <row r="76" spans="2:11" s="135" customFormat="1">
      <c r="B76" s="86" t="s">
        <v>1995</v>
      </c>
      <c r="C76" s="83" t="s">
        <v>2019</v>
      </c>
      <c r="D76" s="96" t="s">
        <v>1593</v>
      </c>
      <c r="E76" s="96" t="s">
        <v>174</v>
      </c>
      <c r="F76" s="105">
        <v>43524</v>
      </c>
      <c r="G76" s="93">
        <v>864864.84</v>
      </c>
      <c r="H76" s="95">
        <v>0.311</v>
      </c>
      <c r="I76" s="93">
        <v>2.6897199999999999</v>
      </c>
      <c r="J76" s="94">
        <v>-2.5565453351901425E-3</v>
      </c>
      <c r="K76" s="94">
        <f>I76/'סכום נכסי הקרן'!$C$42</f>
        <v>1.4528452564697659E-6</v>
      </c>
    </row>
    <row r="77" spans="2:11" s="135" customFormat="1">
      <c r="B77" s="86" t="s">
        <v>1995</v>
      </c>
      <c r="C77" s="83" t="s">
        <v>2020</v>
      </c>
      <c r="D77" s="96" t="s">
        <v>1593</v>
      </c>
      <c r="E77" s="96" t="s">
        <v>177</v>
      </c>
      <c r="F77" s="105">
        <v>43536</v>
      </c>
      <c r="G77" s="93">
        <v>1088498</v>
      </c>
      <c r="H77" s="95">
        <v>-0.78010000000000002</v>
      </c>
      <c r="I77" s="93">
        <v>-8.4919100000000007</v>
      </c>
      <c r="J77" s="94">
        <v>8.0714546113924597E-3</v>
      </c>
      <c r="K77" s="94">
        <f>I77/'סכום נכסי הקרן'!$C$42</f>
        <v>-4.5868830814613306E-6</v>
      </c>
    </row>
    <row r="78" spans="2:11" s="135" customFormat="1">
      <c r="B78" s="86" t="s">
        <v>1995</v>
      </c>
      <c r="C78" s="83" t="s">
        <v>2021</v>
      </c>
      <c r="D78" s="96" t="s">
        <v>1593</v>
      </c>
      <c r="E78" s="96" t="s">
        <v>177</v>
      </c>
      <c r="F78" s="105">
        <v>43537</v>
      </c>
      <c r="G78" s="93">
        <v>149195.66</v>
      </c>
      <c r="H78" s="95">
        <v>1.2828999999999999</v>
      </c>
      <c r="I78" s="93">
        <v>1.9140200000000001</v>
      </c>
      <c r="J78" s="94">
        <v>-1.8192521535552537E-3</v>
      </c>
      <c r="K78" s="94">
        <f>I78/'סכום נכסי הקרן'!$C$42</f>
        <v>1.0338529206713937E-6</v>
      </c>
    </row>
    <row r="79" spans="2:11" s="135" customFormat="1">
      <c r="B79" s="86" t="s">
        <v>1995</v>
      </c>
      <c r="C79" s="83" t="s">
        <v>2022</v>
      </c>
      <c r="D79" s="96" t="s">
        <v>1593</v>
      </c>
      <c r="E79" s="96" t="s">
        <v>177</v>
      </c>
      <c r="F79" s="105">
        <v>43538</v>
      </c>
      <c r="G79" s="93">
        <v>193447.58</v>
      </c>
      <c r="H79" s="95">
        <v>1.6920999999999999</v>
      </c>
      <c r="I79" s="93">
        <v>3.27338</v>
      </c>
      <c r="J79" s="94">
        <v>-3.1113068904215714E-3</v>
      </c>
      <c r="K79" s="94">
        <f>I79/'סכום נכסי הקרן'!$C$42</f>
        <v>1.7681076861617575E-6</v>
      </c>
    </row>
    <row r="80" spans="2:11" s="135" customFormat="1">
      <c r="B80" s="86" t="s">
        <v>1995</v>
      </c>
      <c r="C80" s="83" t="s">
        <v>2023</v>
      </c>
      <c r="D80" s="96" t="s">
        <v>1593</v>
      </c>
      <c r="E80" s="96" t="s">
        <v>177</v>
      </c>
      <c r="F80" s="105">
        <v>43542</v>
      </c>
      <c r="G80" s="93">
        <v>354945</v>
      </c>
      <c r="H80" s="95">
        <v>-1.5786</v>
      </c>
      <c r="I80" s="93">
        <v>-5.6031599999999999</v>
      </c>
      <c r="J80" s="94">
        <v>5.3257337419225798E-3</v>
      </c>
      <c r="K80" s="94">
        <f>I80/'סכום נכסי הקרן'!$C$42</f>
        <v>-3.0265322885806453E-6</v>
      </c>
    </row>
    <row r="81" spans="2:11" s="135" customFormat="1">
      <c r="B81" s="86" t="s">
        <v>1995</v>
      </c>
      <c r="C81" s="83" t="s">
        <v>2024</v>
      </c>
      <c r="D81" s="96" t="s">
        <v>1593</v>
      </c>
      <c r="E81" s="96" t="s">
        <v>177</v>
      </c>
      <c r="F81" s="105">
        <v>43542</v>
      </c>
      <c r="G81" s="93">
        <v>402271</v>
      </c>
      <c r="H81" s="95">
        <v>-1.5781000000000001</v>
      </c>
      <c r="I81" s="93">
        <v>-6.34816</v>
      </c>
      <c r="J81" s="94">
        <v>6.0338469562038642E-3</v>
      </c>
      <c r="K81" s="94">
        <f>I81/'סכום נכסי הקרן'!$C$42</f>
        <v>-3.4289420992932757E-6</v>
      </c>
    </row>
    <row r="82" spans="2:11" s="135" customFormat="1">
      <c r="B82" s="86" t="s">
        <v>1995</v>
      </c>
      <c r="C82" s="83" t="s">
        <v>2025</v>
      </c>
      <c r="D82" s="96" t="s">
        <v>1593</v>
      </c>
      <c r="E82" s="96" t="s">
        <v>174</v>
      </c>
      <c r="F82" s="105">
        <v>43543</v>
      </c>
      <c r="G82" s="93">
        <v>39690.39</v>
      </c>
      <c r="H82" s="95">
        <v>-0.23949999999999999</v>
      </c>
      <c r="I82" s="93">
        <v>-9.5060000000000006E-2</v>
      </c>
      <c r="J82" s="94">
        <v>9.0353345167220009E-5</v>
      </c>
      <c r="K82" s="94">
        <f>I82/'סכום נכסי הקרן'!$C$42</f>
        <v>-5.1346411552137749E-8</v>
      </c>
    </row>
    <row r="83" spans="2:11" s="135" customFormat="1">
      <c r="B83" s="86" t="s">
        <v>1995</v>
      </c>
      <c r="C83" s="83" t="s">
        <v>2026</v>
      </c>
      <c r="D83" s="96" t="s">
        <v>1593</v>
      </c>
      <c r="E83" s="96" t="s">
        <v>174</v>
      </c>
      <c r="F83" s="105">
        <v>43543</v>
      </c>
      <c r="G83" s="93">
        <v>495227.7</v>
      </c>
      <c r="H83" s="95">
        <v>-0.42009999999999997</v>
      </c>
      <c r="I83" s="93">
        <v>-2.0802100000000001</v>
      </c>
      <c r="J83" s="94">
        <v>1.9772136771544573E-3</v>
      </c>
      <c r="K83" s="94">
        <f>I83/'סכום נכסי הקרן'!$C$42</f>
        <v>-1.1236200165671416E-6</v>
      </c>
    </row>
    <row r="84" spans="2:11" s="135" customFormat="1">
      <c r="B84" s="86" t="s">
        <v>1995</v>
      </c>
      <c r="C84" s="83" t="s">
        <v>2027</v>
      </c>
      <c r="D84" s="96" t="s">
        <v>1593</v>
      </c>
      <c r="E84" s="96" t="s">
        <v>174</v>
      </c>
      <c r="F84" s="105">
        <v>43543</v>
      </c>
      <c r="G84" s="93">
        <v>489760.71</v>
      </c>
      <c r="H84" s="95">
        <v>-0.49509999999999998</v>
      </c>
      <c r="I84" s="93">
        <v>-2.4247800000000002</v>
      </c>
      <c r="J84" s="94">
        <v>2.3047231674160713E-3</v>
      </c>
      <c r="K84" s="94">
        <f>I84/'סכום נכסי הקרן'!$C$42</f>
        <v>-1.3097386051272101E-6</v>
      </c>
    </row>
    <row r="85" spans="2:11" s="135" customFormat="1">
      <c r="B85" s="82"/>
      <c r="C85" s="83"/>
      <c r="D85" s="83"/>
      <c r="E85" s="83"/>
      <c r="F85" s="83"/>
      <c r="G85" s="93"/>
      <c r="H85" s="95"/>
      <c r="I85" s="83"/>
      <c r="J85" s="94"/>
      <c r="K85" s="83"/>
    </row>
    <row r="86" spans="2:11" s="135" customFormat="1">
      <c r="B86" s="101" t="s">
        <v>238</v>
      </c>
      <c r="C86" s="81"/>
      <c r="D86" s="81"/>
      <c r="E86" s="81"/>
      <c r="F86" s="81"/>
      <c r="G86" s="90"/>
      <c r="H86" s="92"/>
      <c r="I86" s="90">
        <v>-14.89978</v>
      </c>
      <c r="J86" s="91">
        <v>1.416205517836778E-2</v>
      </c>
      <c r="K86" s="91">
        <f>I86/'סכום נכסי הקרן'!$C$42</f>
        <v>-8.0480773818252787E-6</v>
      </c>
    </row>
    <row r="87" spans="2:11" s="135" customFormat="1">
      <c r="B87" s="86" t="s">
        <v>2162</v>
      </c>
      <c r="C87" s="83" t="s">
        <v>2028</v>
      </c>
      <c r="D87" s="96" t="s">
        <v>1593</v>
      </c>
      <c r="E87" s="96" t="s">
        <v>175</v>
      </c>
      <c r="F87" s="105">
        <v>43108</v>
      </c>
      <c r="G87" s="93">
        <v>848.22</v>
      </c>
      <c r="H87" s="95">
        <v>995.43420000000003</v>
      </c>
      <c r="I87" s="93">
        <v>-14.89978</v>
      </c>
      <c r="J87" s="94">
        <v>1.416205517836778E-2</v>
      </c>
      <c r="K87" s="94">
        <f>I87/'סכום נכסי הקרן'!$C$42</f>
        <v>-8.0480773818252787E-6</v>
      </c>
    </row>
    <row r="88" spans="2:11">
      <c r="C88" s="1"/>
      <c r="D88" s="1"/>
    </row>
    <row r="89" spans="2:11">
      <c r="C89" s="1"/>
      <c r="D89" s="1"/>
    </row>
    <row r="90" spans="2:11">
      <c r="C90" s="1"/>
      <c r="D90" s="1"/>
    </row>
    <row r="91" spans="2:11">
      <c r="B91" s="98" t="s">
        <v>265</v>
      </c>
      <c r="C91" s="1"/>
      <c r="D91" s="1"/>
    </row>
    <row r="92" spans="2:11">
      <c r="B92" s="98" t="s">
        <v>123</v>
      </c>
      <c r="C92" s="1"/>
      <c r="D92" s="1"/>
    </row>
    <row r="93" spans="2:11">
      <c r="B93" s="98" t="s">
        <v>248</v>
      </c>
      <c r="C93" s="1"/>
      <c r="D93" s="1"/>
    </row>
    <row r="94" spans="2:11">
      <c r="B94" s="98" t="s">
        <v>256</v>
      </c>
      <c r="C94" s="1"/>
      <c r="D94" s="1"/>
    </row>
    <row r="95" spans="2:11">
      <c r="C95" s="1"/>
      <c r="D95" s="1"/>
    </row>
    <row r="96" spans="2:11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H41:XFD44 D1:XFD40 A1:B1048576 D41:AF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6" t="s">
        <v>190</v>
      </c>
      <c r="C1" s="77" t="s" vm="1">
        <v>266</v>
      </c>
    </row>
    <row r="2" spans="2:78">
      <c r="B2" s="56" t="s">
        <v>189</v>
      </c>
      <c r="C2" s="77" t="s">
        <v>267</v>
      </c>
    </row>
    <row r="3" spans="2:78">
      <c r="B3" s="56" t="s">
        <v>191</v>
      </c>
      <c r="C3" s="77" t="s">
        <v>268</v>
      </c>
    </row>
    <row r="4" spans="2:78">
      <c r="B4" s="56" t="s">
        <v>192</v>
      </c>
      <c r="C4" s="77">
        <v>414</v>
      </c>
    </row>
    <row r="6" spans="2:78" ht="26.25" customHeight="1">
      <c r="B6" s="200" t="s">
        <v>221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2:78" ht="26.25" customHeight="1">
      <c r="B7" s="200" t="s">
        <v>111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</row>
    <row r="8" spans="2:78" s="3" customFormat="1" ht="47.25">
      <c r="B8" s="22" t="s">
        <v>127</v>
      </c>
      <c r="C8" s="30" t="s">
        <v>48</v>
      </c>
      <c r="D8" s="30" t="s">
        <v>53</v>
      </c>
      <c r="E8" s="30" t="s">
        <v>15</v>
      </c>
      <c r="F8" s="30" t="s">
        <v>70</v>
      </c>
      <c r="G8" s="30" t="s">
        <v>113</v>
      </c>
      <c r="H8" s="30" t="s">
        <v>18</v>
      </c>
      <c r="I8" s="30" t="s">
        <v>112</v>
      </c>
      <c r="J8" s="30" t="s">
        <v>17</v>
      </c>
      <c r="K8" s="30" t="s">
        <v>19</v>
      </c>
      <c r="L8" s="30" t="s">
        <v>250</v>
      </c>
      <c r="M8" s="30" t="s">
        <v>249</v>
      </c>
      <c r="N8" s="30" t="s">
        <v>121</v>
      </c>
      <c r="O8" s="30" t="s">
        <v>63</v>
      </c>
      <c r="P8" s="30" t="s">
        <v>193</v>
      </c>
      <c r="Q8" s="31" t="s">
        <v>195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257</v>
      </c>
      <c r="M9" s="16"/>
      <c r="N9" s="16" t="s">
        <v>253</v>
      </c>
      <c r="O9" s="16" t="s">
        <v>20</v>
      </c>
      <c r="P9" s="32" t="s">
        <v>20</v>
      </c>
      <c r="Q9" s="17" t="s">
        <v>20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124</v>
      </c>
      <c r="R10" s="1"/>
      <c r="S10" s="1"/>
      <c r="T10" s="1"/>
      <c r="U10" s="1"/>
      <c r="V10" s="1"/>
    </row>
    <row r="11" spans="2:7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BZ11" s="1"/>
    </row>
    <row r="12" spans="2:78" ht="18" customHeight="1">
      <c r="B12" s="98" t="s">
        <v>265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78">
      <c r="B13" s="98" t="s">
        <v>123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78">
      <c r="B14" s="98" t="s">
        <v>248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8">
      <c r="B15" s="98" t="s">
        <v>256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17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AY221"/>
  <sheetViews>
    <sheetView rightToLeft="1" zoomScale="90" zoomScaleNormal="90" workbookViewId="0">
      <selection activeCell="C17" sqref="C17"/>
    </sheetView>
  </sheetViews>
  <sheetFormatPr defaultColWidth="9.140625" defaultRowHeight="18"/>
  <cols>
    <col min="1" max="1" width="11.28515625" style="1" customWidth="1"/>
    <col min="2" max="2" width="46" style="2" bestFit="1" customWidth="1"/>
    <col min="3" max="3" width="31.28515625" style="2" bestFit="1" customWidth="1"/>
    <col min="4" max="5" width="11.28515625" style="2" bestFit="1" customWidth="1"/>
    <col min="6" max="6" width="8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28515625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1.28515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9.5703125" style="1" customWidth="1"/>
    <col min="20" max="20" width="6.140625" style="1" customWidth="1"/>
    <col min="21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8" width="5.7109375" style="1" customWidth="1"/>
    <col min="39" max="16384" width="9.140625" style="1"/>
  </cols>
  <sheetData>
    <row r="1" spans="2:51">
      <c r="B1" s="56" t="s">
        <v>190</v>
      </c>
      <c r="C1" s="77" t="s" vm="1">
        <v>266</v>
      </c>
    </row>
    <row r="2" spans="2:51">
      <c r="B2" s="56" t="s">
        <v>189</v>
      </c>
      <c r="C2" s="77" t="s">
        <v>267</v>
      </c>
    </row>
    <row r="3" spans="2:51">
      <c r="B3" s="56" t="s">
        <v>191</v>
      </c>
      <c r="C3" s="77" t="s">
        <v>268</v>
      </c>
    </row>
    <row r="4" spans="2:51">
      <c r="B4" s="56" t="s">
        <v>192</v>
      </c>
      <c r="C4" s="77">
        <v>414</v>
      </c>
    </row>
    <row r="6" spans="2:51" ht="26.25" customHeight="1">
      <c r="B6" s="200" t="s">
        <v>222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2:51" s="3" customFormat="1" ht="63">
      <c r="B7" s="22" t="s">
        <v>127</v>
      </c>
      <c r="C7" s="30" t="s">
        <v>234</v>
      </c>
      <c r="D7" s="30" t="s">
        <v>48</v>
      </c>
      <c r="E7" s="30" t="s">
        <v>128</v>
      </c>
      <c r="F7" s="30" t="s">
        <v>15</v>
      </c>
      <c r="G7" s="30" t="s">
        <v>113</v>
      </c>
      <c r="H7" s="30" t="s">
        <v>70</v>
      </c>
      <c r="I7" s="30" t="s">
        <v>18</v>
      </c>
      <c r="J7" s="30" t="s">
        <v>112</v>
      </c>
      <c r="K7" s="13" t="s">
        <v>36</v>
      </c>
      <c r="L7" s="70" t="s">
        <v>19</v>
      </c>
      <c r="M7" s="30" t="s">
        <v>250</v>
      </c>
      <c r="N7" s="30" t="s">
        <v>249</v>
      </c>
      <c r="O7" s="30" t="s">
        <v>121</v>
      </c>
      <c r="P7" s="30" t="s">
        <v>193</v>
      </c>
      <c r="Q7" s="31" t="s">
        <v>195</v>
      </c>
      <c r="R7" s="1"/>
      <c r="AX7" s="3" t="s">
        <v>173</v>
      </c>
      <c r="AY7" s="3" t="s">
        <v>175</v>
      </c>
    </row>
    <row r="8" spans="2:51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257</v>
      </c>
      <c r="N8" s="16"/>
      <c r="O8" s="16" t="s">
        <v>253</v>
      </c>
      <c r="P8" s="32" t="s">
        <v>20</v>
      </c>
      <c r="Q8" s="17" t="s">
        <v>20</v>
      </c>
      <c r="R8" s="1"/>
      <c r="AX8" s="3" t="s">
        <v>171</v>
      </c>
      <c r="AY8" s="3" t="s">
        <v>174</v>
      </c>
    </row>
    <row r="9" spans="2:51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124</v>
      </c>
      <c r="R9" s="1"/>
      <c r="AX9" s="4" t="s">
        <v>172</v>
      </c>
      <c r="AY9" s="4" t="s">
        <v>176</v>
      </c>
    </row>
    <row r="10" spans="2:51" s="134" customFormat="1" ht="18" customHeight="1">
      <c r="B10" s="78" t="s">
        <v>42</v>
      </c>
      <c r="C10" s="79"/>
      <c r="D10" s="79"/>
      <c r="E10" s="79"/>
      <c r="F10" s="79"/>
      <c r="G10" s="79"/>
      <c r="H10" s="79"/>
      <c r="I10" s="87">
        <v>5.6434755671070915</v>
      </c>
      <c r="J10" s="79"/>
      <c r="K10" s="79"/>
      <c r="L10" s="102">
        <v>2.833451629454253E-2</v>
      </c>
      <c r="M10" s="87"/>
      <c r="N10" s="89"/>
      <c r="O10" s="87">
        <f>O11+O206</f>
        <v>100404.60539561347</v>
      </c>
      <c r="P10" s="88">
        <f>O10/$O$10</f>
        <v>1</v>
      </c>
      <c r="Q10" s="88">
        <f>O10/'סכום נכסי הקרן'!$C$42</f>
        <v>5.4233286244194823E-2</v>
      </c>
      <c r="R10" s="135"/>
      <c r="AX10" s="135" t="s">
        <v>28</v>
      </c>
      <c r="AY10" s="134" t="s">
        <v>177</v>
      </c>
    </row>
    <row r="11" spans="2:51" s="135" customFormat="1" ht="21.75" customHeight="1">
      <c r="B11" s="80" t="s">
        <v>40</v>
      </c>
      <c r="C11" s="81"/>
      <c r="D11" s="81"/>
      <c r="E11" s="81"/>
      <c r="F11" s="81"/>
      <c r="G11" s="81"/>
      <c r="H11" s="81"/>
      <c r="I11" s="90">
        <v>5.6907661752659893</v>
      </c>
      <c r="J11" s="81"/>
      <c r="K11" s="81"/>
      <c r="L11" s="103">
        <v>2.6384830793861308E-2</v>
      </c>
      <c r="M11" s="90"/>
      <c r="N11" s="92"/>
      <c r="O11" s="90">
        <f>O12+O21+O42+O202</f>
        <v>92829.376135613478</v>
      </c>
      <c r="P11" s="91">
        <f t="shared" ref="P11:P19" si="0">O11/$O$10</f>
        <v>0.92455297015358873</v>
      </c>
      <c r="Q11" s="91">
        <f>O11/'סכום נכסי הקרן'!$C$42</f>
        <v>5.0141545878260092E-2</v>
      </c>
      <c r="AY11" s="135" t="s">
        <v>183</v>
      </c>
    </row>
    <row r="12" spans="2:51" s="135" customFormat="1">
      <c r="B12" s="101" t="s">
        <v>94</v>
      </c>
      <c r="C12" s="81"/>
      <c r="D12" s="81"/>
      <c r="E12" s="81"/>
      <c r="F12" s="81"/>
      <c r="G12" s="81"/>
      <c r="H12" s="81"/>
      <c r="I12" s="90">
        <v>1.5268114600419753</v>
      </c>
      <c r="J12" s="81"/>
      <c r="K12" s="81"/>
      <c r="L12" s="103">
        <v>4.7295186837626194E-2</v>
      </c>
      <c r="M12" s="90"/>
      <c r="N12" s="92"/>
      <c r="O12" s="90">
        <f>SUM(O13:O19)</f>
        <v>1256.3807000000002</v>
      </c>
      <c r="P12" s="91">
        <f t="shared" si="0"/>
        <v>1.2513178006622489E-2</v>
      </c>
      <c r="Q12" s="91">
        <f>O12/'סכום נכסי הקרן'!$C$42</f>
        <v>6.7863076465772055E-4</v>
      </c>
      <c r="AY12" s="135" t="s">
        <v>178</v>
      </c>
    </row>
    <row r="13" spans="2:51" s="135" customFormat="1">
      <c r="B13" s="86" t="s">
        <v>2104</v>
      </c>
      <c r="C13" s="96" t="s">
        <v>2082</v>
      </c>
      <c r="D13" s="83" t="s">
        <v>2083</v>
      </c>
      <c r="E13" s="83"/>
      <c r="F13" s="83" t="s">
        <v>2084</v>
      </c>
      <c r="G13" s="105"/>
      <c r="H13" s="83" t="s">
        <v>2079</v>
      </c>
      <c r="I13" s="93">
        <v>2.4100000000000006</v>
      </c>
      <c r="J13" s="96" t="s">
        <v>175</v>
      </c>
      <c r="K13" s="83"/>
      <c r="L13" s="97">
        <v>4.590000000000001E-2</v>
      </c>
      <c r="M13" s="93">
        <v>64414.5</v>
      </c>
      <c r="N13" s="95">
        <f>O13*1000/M13*100</f>
        <v>111.31406748480543</v>
      </c>
      <c r="O13" s="93">
        <v>71.702399999999997</v>
      </c>
      <c r="P13" s="94">
        <f t="shared" si="0"/>
        <v>7.141345729857584E-4</v>
      </c>
      <c r="Q13" s="94">
        <f>O13/'סכום נכסי הקרן'!$C$42</f>
        <v>3.8729864713612469E-5</v>
      </c>
      <c r="AY13" s="135" t="s">
        <v>179</v>
      </c>
    </row>
    <row r="14" spans="2:51" s="135" customFormat="1">
      <c r="B14" s="86" t="s">
        <v>2105</v>
      </c>
      <c r="C14" s="96" t="s">
        <v>2082</v>
      </c>
      <c r="D14" s="83" t="s">
        <v>2085</v>
      </c>
      <c r="E14" s="83"/>
      <c r="F14" s="83" t="s">
        <v>2084</v>
      </c>
      <c r="G14" s="105"/>
      <c r="H14" s="83" t="s">
        <v>2079</v>
      </c>
      <c r="I14" s="93">
        <v>1.99</v>
      </c>
      <c r="J14" s="96" t="s">
        <v>175</v>
      </c>
      <c r="K14" s="83"/>
      <c r="L14" s="97">
        <v>4.590000000000001E-2</v>
      </c>
      <c r="M14" s="93">
        <v>96045.77</v>
      </c>
      <c r="N14" s="95">
        <f t="shared" ref="N14:N19" si="1">O14*1000/M14*100</f>
        <v>107.84795624003014</v>
      </c>
      <c r="O14" s="93">
        <v>103.5834</v>
      </c>
      <c r="P14" s="94">
        <f t="shared" si="0"/>
        <v>1.0316598485882343E-3</v>
      </c>
      <c r="Q14" s="94">
        <f>O14/'סכום נכסי הקרן'!$C$42</f>
        <v>5.5950303875128393E-5</v>
      </c>
      <c r="AY14" s="135" t="s">
        <v>180</v>
      </c>
    </row>
    <row r="15" spans="2:51" s="135" customFormat="1">
      <c r="B15" s="86" t="s">
        <v>2106</v>
      </c>
      <c r="C15" s="96" t="s">
        <v>2082</v>
      </c>
      <c r="D15" s="83" t="s">
        <v>2086</v>
      </c>
      <c r="E15" s="83"/>
      <c r="F15" s="83" t="s">
        <v>2084</v>
      </c>
      <c r="G15" s="105"/>
      <c r="H15" s="83" t="s">
        <v>2079</v>
      </c>
      <c r="I15" s="93">
        <v>1.66</v>
      </c>
      <c r="J15" s="96" t="s">
        <v>175</v>
      </c>
      <c r="K15" s="83"/>
      <c r="L15" s="97">
        <v>4.5899999999999996E-2</v>
      </c>
      <c r="M15" s="93">
        <v>62693.38</v>
      </c>
      <c r="N15" s="95">
        <f t="shared" si="1"/>
        <v>107.80385425064019</v>
      </c>
      <c r="O15" s="93">
        <v>67.585880000000003</v>
      </c>
      <c r="P15" s="94">
        <f t="shared" si="0"/>
        <v>6.7313525842463732E-4</v>
      </c>
      <c r="Q15" s="94">
        <f>O15/'סכום נכסי הקרן'!$C$42</f>
        <v>3.6506337151203405E-5</v>
      </c>
      <c r="AY15" s="135" t="s">
        <v>182</v>
      </c>
    </row>
    <row r="16" spans="2:51" s="135" customFormat="1">
      <c r="B16" s="86" t="s">
        <v>2107</v>
      </c>
      <c r="C16" s="96" t="s">
        <v>2082</v>
      </c>
      <c r="D16" s="83" t="s">
        <v>2087</v>
      </c>
      <c r="E16" s="83"/>
      <c r="F16" s="83" t="s">
        <v>2084</v>
      </c>
      <c r="G16" s="105"/>
      <c r="H16" s="83" t="s">
        <v>2079</v>
      </c>
      <c r="I16" s="93">
        <v>2.08</v>
      </c>
      <c r="J16" s="96" t="s">
        <v>175</v>
      </c>
      <c r="K16" s="83"/>
      <c r="L16" s="97">
        <v>4.5899999999999996E-2</v>
      </c>
      <c r="M16" s="93">
        <v>65877.27</v>
      </c>
      <c r="N16" s="95">
        <f t="shared" si="1"/>
        <v>109.42856314476906</v>
      </c>
      <c r="O16" s="93">
        <v>72.088549999999998</v>
      </c>
      <c r="P16" s="94">
        <f t="shared" si="0"/>
        <v>7.1798051210855555E-4</v>
      </c>
      <c r="Q16" s="94">
        <f>O16/'סכום נכסי הקרן'!$C$42</f>
        <v>3.893844263093688E-5</v>
      </c>
      <c r="AY16" s="135" t="s">
        <v>181</v>
      </c>
    </row>
    <row r="17" spans="2:51" s="135" customFormat="1">
      <c r="B17" s="86" t="s">
        <v>2088</v>
      </c>
      <c r="C17" s="96" t="s">
        <v>2082</v>
      </c>
      <c r="D17" s="83" t="s">
        <v>2089</v>
      </c>
      <c r="E17" s="83"/>
      <c r="F17" s="83" t="s">
        <v>2084</v>
      </c>
      <c r="G17" s="105"/>
      <c r="H17" s="83" t="s">
        <v>2079</v>
      </c>
      <c r="I17" s="93">
        <v>1.28</v>
      </c>
      <c r="J17" s="96" t="s">
        <v>175</v>
      </c>
      <c r="K17" s="83"/>
      <c r="L17" s="97">
        <v>4.8100000000000004E-2</v>
      </c>
      <c r="M17" s="93">
        <f>1124126.21-M13-M14-M15-M16-M18-M19</f>
        <v>700547.44</v>
      </c>
      <c r="N17" s="95">
        <f t="shared" si="1"/>
        <v>113.7181459117173</v>
      </c>
      <c r="O17" s="93">
        <f>1256.3807-O13-O14-O15-O16-O18-O19</f>
        <v>796.64956000000006</v>
      </c>
      <c r="P17" s="94">
        <f t="shared" si="0"/>
        <v>7.9343926193529424E-3</v>
      </c>
      <c r="Q17" s="94">
        <f>O17/'סכום נכסי הקרן'!$C$42</f>
        <v>4.3030818609919483E-4</v>
      </c>
      <c r="AY17" s="135" t="s">
        <v>184</v>
      </c>
    </row>
    <row r="18" spans="2:51" s="135" customFormat="1">
      <c r="B18" s="86" t="s">
        <v>2108</v>
      </c>
      <c r="C18" s="96" t="s">
        <v>2082</v>
      </c>
      <c r="D18" s="83" t="s">
        <v>2090</v>
      </c>
      <c r="E18" s="83"/>
      <c r="F18" s="83" t="s">
        <v>2084</v>
      </c>
      <c r="G18" s="105"/>
      <c r="H18" s="83" t="s">
        <v>2079</v>
      </c>
      <c r="I18" s="93">
        <v>2.41</v>
      </c>
      <c r="J18" s="96" t="s">
        <v>175</v>
      </c>
      <c r="K18" s="83"/>
      <c r="L18" s="97">
        <v>4.5899999999999996E-2</v>
      </c>
      <c r="M18" s="93">
        <v>69114.78</v>
      </c>
      <c r="N18" s="95">
        <f t="shared" si="1"/>
        <v>110.09329697642096</v>
      </c>
      <c r="O18" s="93">
        <v>76.090740000000011</v>
      </c>
      <c r="P18" s="94">
        <f t="shared" si="0"/>
        <v>7.5784113388213464E-4</v>
      </c>
      <c r="Q18" s="94">
        <f>O18/'סכום נכסי הקרן'!$C$42</f>
        <v>4.1100215141454981E-5</v>
      </c>
      <c r="AY18" s="135" t="s">
        <v>185</v>
      </c>
    </row>
    <row r="19" spans="2:51" s="135" customFormat="1">
      <c r="B19" s="86" t="s">
        <v>2109</v>
      </c>
      <c r="C19" s="96" t="s">
        <v>2082</v>
      </c>
      <c r="D19" s="83" t="s">
        <v>2091</v>
      </c>
      <c r="E19" s="83"/>
      <c r="F19" s="83" t="s">
        <v>2084</v>
      </c>
      <c r="G19" s="105"/>
      <c r="H19" s="83" t="s">
        <v>2079</v>
      </c>
      <c r="I19" s="93">
        <v>1.08</v>
      </c>
      <c r="J19" s="96" t="s">
        <v>175</v>
      </c>
      <c r="K19" s="83"/>
      <c r="L19" s="97">
        <v>4.5899999999999996E-2</v>
      </c>
      <c r="M19" s="93">
        <v>65433.07</v>
      </c>
      <c r="N19" s="95">
        <f t="shared" si="1"/>
        <v>104.96247539661519</v>
      </c>
      <c r="O19" s="93">
        <v>68.680170000000004</v>
      </c>
      <c r="P19" s="94">
        <f t="shared" si="0"/>
        <v>6.8403406128022626E-4</v>
      </c>
      <c r="Q19" s="94">
        <f>O19/'סכום נכסי הקרן'!$C$42</f>
        <v>3.7097415046189611E-5</v>
      </c>
      <c r="AY19" s="135" t="s">
        <v>186</v>
      </c>
    </row>
    <row r="20" spans="2:51" s="135" customFormat="1"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93"/>
      <c r="N20" s="95"/>
      <c r="O20" s="83"/>
      <c r="P20" s="94"/>
      <c r="Q20" s="83"/>
      <c r="AY20" s="135" t="s">
        <v>187</v>
      </c>
    </row>
    <row r="21" spans="2:51" s="135" customFormat="1">
      <c r="B21" s="101" t="s">
        <v>37</v>
      </c>
      <c r="C21" s="81"/>
      <c r="D21" s="81"/>
      <c r="E21" s="81"/>
      <c r="F21" s="81"/>
      <c r="G21" s="81"/>
      <c r="H21" s="81"/>
      <c r="I21" s="90">
        <v>8.4194150877599938</v>
      </c>
      <c r="J21" s="81"/>
      <c r="K21" s="81"/>
      <c r="L21" s="103">
        <v>3.0151896856655779E-2</v>
      </c>
      <c r="M21" s="90"/>
      <c r="N21" s="92"/>
      <c r="O21" s="90">
        <f>SUM(O22:O40)</f>
        <v>24218.085655613475</v>
      </c>
      <c r="P21" s="91">
        <f t="shared" ref="P21:P40" si="2">O21/$O$10</f>
        <v>0.24120492840133734</v>
      </c>
      <c r="Q21" s="91">
        <f>O21/'סכום נכסי הקרן'!$C$42</f>
        <v>1.3081335925500244E-2</v>
      </c>
      <c r="AY21" s="135" t="s">
        <v>188</v>
      </c>
    </row>
    <row r="22" spans="2:51" s="135" customFormat="1">
      <c r="B22" s="86" t="s">
        <v>2163</v>
      </c>
      <c r="C22" s="96" t="s">
        <v>2082</v>
      </c>
      <c r="D22" s="83">
        <v>6028</v>
      </c>
      <c r="E22" s="83"/>
      <c r="F22" s="83" t="s">
        <v>1565</v>
      </c>
      <c r="G22" s="105">
        <v>43100</v>
      </c>
      <c r="H22" s="83"/>
      <c r="I22" s="93">
        <v>9.4799999999999986</v>
      </c>
      <c r="J22" s="96" t="s">
        <v>175</v>
      </c>
      <c r="K22" s="97">
        <v>4.2800000000000005E-2</v>
      </c>
      <c r="L22" s="97">
        <v>4.2800000000000005E-2</v>
      </c>
      <c r="M22" s="93">
        <v>587597.86</v>
      </c>
      <c r="N22" s="95">
        <v>101.59</v>
      </c>
      <c r="O22" s="93">
        <v>596.94067000000007</v>
      </c>
      <c r="P22" s="94">
        <f t="shared" si="2"/>
        <v>5.9453514870950281E-3</v>
      </c>
      <c r="Q22" s="94">
        <f>O22/'סכום נכסי הקרן'!$C$42</f>
        <v>3.2243594902197406E-4</v>
      </c>
      <c r="AY22" s="135" t="s">
        <v>28</v>
      </c>
    </row>
    <row r="23" spans="2:51" s="135" customFormat="1">
      <c r="B23" s="86" t="s">
        <v>2163</v>
      </c>
      <c r="C23" s="96" t="s">
        <v>2082</v>
      </c>
      <c r="D23" s="83">
        <v>5212</v>
      </c>
      <c r="E23" s="83"/>
      <c r="F23" s="83" t="s">
        <v>1565</v>
      </c>
      <c r="G23" s="105">
        <v>42643</v>
      </c>
      <c r="H23" s="83"/>
      <c r="I23" s="93">
        <v>8.48</v>
      </c>
      <c r="J23" s="96" t="s">
        <v>175</v>
      </c>
      <c r="K23" s="97">
        <v>3.0600000000000002E-2</v>
      </c>
      <c r="L23" s="97">
        <v>3.0600000000000002E-2</v>
      </c>
      <c r="M23" s="93">
        <v>1746176.53</v>
      </c>
      <c r="N23" s="95">
        <v>98.17</v>
      </c>
      <c r="O23" s="93">
        <v>1714.2215000000001</v>
      </c>
      <c r="P23" s="94">
        <f t="shared" si="2"/>
        <v>1.7073136169856326E-2</v>
      </c>
      <c r="Q23" s="94">
        <f>O23/'סכום נכסי הקרן'!$C$42</f>
        <v>9.2593228098593425E-4</v>
      </c>
    </row>
    <row r="24" spans="2:51" s="135" customFormat="1">
      <c r="B24" s="86" t="s">
        <v>2163</v>
      </c>
      <c r="C24" s="96" t="s">
        <v>2082</v>
      </c>
      <c r="D24" s="83">
        <v>5211</v>
      </c>
      <c r="E24" s="83"/>
      <c r="F24" s="83" t="s">
        <v>1565</v>
      </c>
      <c r="G24" s="105">
        <v>42643</v>
      </c>
      <c r="H24" s="83"/>
      <c r="I24" s="93">
        <v>5.82</v>
      </c>
      <c r="J24" s="96" t="s">
        <v>175</v>
      </c>
      <c r="K24" s="97">
        <v>3.5699999999999996E-2</v>
      </c>
      <c r="L24" s="97">
        <v>3.5699999999999996E-2</v>
      </c>
      <c r="M24" s="93">
        <v>1737989.13</v>
      </c>
      <c r="N24" s="95">
        <v>101.73</v>
      </c>
      <c r="O24" s="93">
        <v>1768.0563400000001</v>
      </c>
      <c r="P24" s="94">
        <f t="shared" si="2"/>
        <v>1.7609315160729111E-2</v>
      </c>
      <c r="Q24" s="94">
        <f>O24/'סכום נכסי הקרן'!$C$42</f>
        <v>9.5501102967606138E-4</v>
      </c>
    </row>
    <row r="25" spans="2:51" s="135" customFormat="1">
      <c r="B25" s="86" t="s">
        <v>2163</v>
      </c>
      <c r="C25" s="96" t="s">
        <v>2082</v>
      </c>
      <c r="D25" s="83">
        <v>6027</v>
      </c>
      <c r="E25" s="83"/>
      <c r="F25" s="83" t="s">
        <v>1565</v>
      </c>
      <c r="G25" s="105">
        <v>43100</v>
      </c>
      <c r="H25" s="83"/>
      <c r="I25" s="93">
        <v>9.91</v>
      </c>
      <c r="J25" s="96" t="s">
        <v>175</v>
      </c>
      <c r="K25" s="97">
        <v>3.0700000000000002E-2</v>
      </c>
      <c r="L25" s="97">
        <v>3.0700000000000002E-2</v>
      </c>
      <c r="M25" s="93">
        <v>2197168.94</v>
      </c>
      <c r="N25" s="95">
        <v>99.64</v>
      </c>
      <c r="O25" s="93">
        <v>2189.2591299999999</v>
      </c>
      <c r="P25" s="94">
        <f t="shared" si="2"/>
        <v>2.1804369643941109E-2</v>
      </c>
      <c r="Q25" s="94">
        <f>O25/'סכום נכסי הקרן'!$C$42</f>
        <v>1.1825226202740904E-3</v>
      </c>
    </row>
    <row r="26" spans="2:51" s="135" customFormat="1">
      <c r="B26" s="86" t="s">
        <v>2163</v>
      </c>
      <c r="C26" s="96" t="s">
        <v>2082</v>
      </c>
      <c r="D26" s="83">
        <v>5025</v>
      </c>
      <c r="E26" s="83"/>
      <c r="F26" s="83" t="s">
        <v>1565</v>
      </c>
      <c r="G26" s="105">
        <v>42551</v>
      </c>
      <c r="H26" s="83"/>
      <c r="I26" s="93">
        <v>9.379999999999999</v>
      </c>
      <c r="J26" s="96" t="s">
        <v>175</v>
      </c>
      <c r="K26" s="97">
        <v>3.3399999999999999E-2</v>
      </c>
      <c r="L26" s="97">
        <v>3.3399999999999999E-2</v>
      </c>
      <c r="M26" s="93">
        <v>1719360.02</v>
      </c>
      <c r="N26" s="95">
        <v>96.55</v>
      </c>
      <c r="O26" s="93">
        <v>1660.0421000000001</v>
      </c>
      <c r="P26" s="94">
        <f t="shared" si="2"/>
        <v>1.6533525463887984E-2</v>
      </c>
      <c r="Q26" s="94">
        <f>O26/'סכום נכסי הקרן'!$C$42</f>
        <v>8.9666741910872101E-4</v>
      </c>
    </row>
    <row r="27" spans="2:51" s="135" customFormat="1">
      <c r="B27" s="86" t="s">
        <v>2163</v>
      </c>
      <c r="C27" s="96" t="s">
        <v>2082</v>
      </c>
      <c r="D27" s="83">
        <v>5024</v>
      </c>
      <c r="E27" s="83"/>
      <c r="F27" s="83" t="s">
        <v>1565</v>
      </c>
      <c r="G27" s="105">
        <v>42551</v>
      </c>
      <c r="H27" s="83"/>
      <c r="I27" s="93">
        <v>6.9600000000000009</v>
      </c>
      <c r="J27" s="96" t="s">
        <v>175</v>
      </c>
      <c r="K27" s="97">
        <v>3.7499999999999999E-2</v>
      </c>
      <c r="L27" s="97">
        <v>3.7499999999999999E-2</v>
      </c>
      <c r="M27" s="93">
        <v>1378303.6</v>
      </c>
      <c r="N27" s="95">
        <v>104.37</v>
      </c>
      <c r="O27" s="93">
        <f>1438.53547-0.09</f>
        <v>1438.4454700000001</v>
      </c>
      <c r="P27" s="94">
        <f t="shared" si="2"/>
        <v>1.4326488952695428E-2</v>
      </c>
      <c r="Q27" s="94">
        <f>O27/'סכום נכסי הקרן'!$C$42</f>
        <v>7.7697257624582603E-4</v>
      </c>
    </row>
    <row r="28" spans="2:51" s="135" customFormat="1">
      <c r="B28" s="86" t="s">
        <v>2163</v>
      </c>
      <c r="C28" s="96" t="s">
        <v>2082</v>
      </c>
      <c r="D28" s="83">
        <v>6026</v>
      </c>
      <c r="E28" s="83"/>
      <c r="F28" s="83" t="s">
        <v>1565</v>
      </c>
      <c r="G28" s="105">
        <v>43100</v>
      </c>
      <c r="H28" s="83"/>
      <c r="I28" s="93">
        <v>7.7099999999999991</v>
      </c>
      <c r="J28" s="96" t="s">
        <v>175</v>
      </c>
      <c r="K28" s="97">
        <v>3.4799999999999998E-2</v>
      </c>
      <c r="L28" s="97">
        <v>3.4799999999999998E-2</v>
      </c>
      <c r="M28" s="93">
        <v>3002925.52</v>
      </c>
      <c r="N28" s="95">
        <v>102.46</v>
      </c>
      <c r="O28" s="93">
        <f>3076.79749-0.1</f>
        <v>3076.69749</v>
      </c>
      <c r="P28" s="94">
        <f t="shared" si="2"/>
        <v>3.0642991702195529E-2</v>
      </c>
      <c r="Q28" s="94">
        <f>O28/'סכום נכסי הקרן'!$C$42</f>
        <v>1.6618701403636569E-3</v>
      </c>
    </row>
    <row r="29" spans="2:51" s="135" customFormat="1">
      <c r="B29" s="86" t="s">
        <v>2163</v>
      </c>
      <c r="C29" s="96" t="s">
        <v>2082</v>
      </c>
      <c r="D29" s="83">
        <v>5023</v>
      </c>
      <c r="E29" s="83"/>
      <c r="F29" s="83" t="s">
        <v>1565</v>
      </c>
      <c r="G29" s="105">
        <v>42551</v>
      </c>
      <c r="H29" s="83"/>
      <c r="I29" s="93">
        <v>9.6199999999999992</v>
      </c>
      <c r="J29" s="96" t="s">
        <v>175</v>
      </c>
      <c r="K29" s="97">
        <v>2.69E-2</v>
      </c>
      <c r="L29" s="97">
        <v>2.69E-2</v>
      </c>
      <c r="M29" s="93">
        <v>1540958.1</v>
      </c>
      <c r="N29" s="95">
        <v>100.66</v>
      </c>
      <c r="O29" s="93">
        <f>1551.12773-0.1</f>
        <v>1551.02773</v>
      </c>
      <c r="P29" s="94">
        <f t="shared" si="2"/>
        <v>1.5447774769779257E-2</v>
      </c>
      <c r="Q29" s="94">
        <f>O29/'סכום נכסי הקרן'!$C$42</f>
        <v>8.3778359092528921E-4</v>
      </c>
    </row>
    <row r="30" spans="2:51" s="135" customFormat="1">
      <c r="B30" s="86" t="s">
        <v>2163</v>
      </c>
      <c r="C30" s="96" t="s">
        <v>2082</v>
      </c>
      <c r="D30" s="83">
        <v>5210</v>
      </c>
      <c r="E30" s="83"/>
      <c r="F30" s="83" t="s">
        <v>1565</v>
      </c>
      <c r="G30" s="105">
        <v>42643</v>
      </c>
      <c r="H30" s="83"/>
      <c r="I30" s="93">
        <v>8.8800000000000008</v>
      </c>
      <c r="J30" s="96" t="s">
        <v>175</v>
      </c>
      <c r="K30" s="97">
        <v>1.9000000000000003E-2</v>
      </c>
      <c r="L30" s="97">
        <v>1.9000000000000003E-2</v>
      </c>
      <c r="M30" s="93">
        <v>1272337.8500000001</v>
      </c>
      <c r="N30" s="95">
        <v>106.85</v>
      </c>
      <c r="O30" s="93">
        <v>1359.49242</v>
      </c>
      <c r="P30" s="94">
        <f t="shared" si="2"/>
        <v>1.3540140062732563E-2</v>
      </c>
      <c r="Q30" s="94">
        <f>O30/'סכום נכסי הקרן'!$C$42</f>
        <v>7.3432629180866511E-4</v>
      </c>
    </row>
    <row r="31" spans="2:51" s="135" customFormat="1">
      <c r="B31" s="86" t="s">
        <v>2163</v>
      </c>
      <c r="C31" s="96" t="s">
        <v>2082</v>
      </c>
      <c r="D31" s="83">
        <v>6025</v>
      </c>
      <c r="E31" s="83"/>
      <c r="F31" s="83" t="s">
        <v>1565</v>
      </c>
      <c r="G31" s="105">
        <v>43100</v>
      </c>
      <c r="H31" s="83"/>
      <c r="I31" s="93">
        <v>9.9799999999999986</v>
      </c>
      <c r="J31" s="96" t="s">
        <v>175</v>
      </c>
      <c r="K31" s="97">
        <v>2.87E-2</v>
      </c>
      <c r="L31" s="97">
        <v>2.87E-2</v>
      </c>
      <c r="M31" s="93">
        <v>1231782.97</v>
      </c>
      <c r="N31" s="95">
        <v>106.64</v>
      </c>
      <c r="O31" s="93">
        <v>1313.57321</v>
      </c>
      <c r="P31" s="94">
        <f t="shared" si="2"/>
        <v>1.3082798391809506E-2</v>
      </c>
      <c r="Q31" s="94">
        <f>O31/'סכום נכסי הקרן'!$C$42</f>
        <v>7.0952315005809669E-4</v>
      </c>
    </row>
    <row r="32" spans="2:51" s="135" customFormat="1">
      <c r="B32" s="86" t="s">
        <v>2163</v>
      </c>
      <c r="C32" s="96" t="s">
        <v>2082</v>
      </c>
      <c r="D32" s="83">
        <v>5022</v>
      </c>
      <c r="E32" s="83"/>
      <c r="F32" s="83" t="s">
        <v>1565</v>
      </c>
      <c r="G32" s="105">
        <v>42551</v>
      </c>
      <c r="H32" s="83"/>
      <c r="I32" s="93">
        <v>8.18</v>
      </c>
      <c r="J32" s="96" t="s">
        <v>175</v>
      </c>
      <c r="K32" s="97">
        <v>2.46E-2</v>
      </c>
      <c r="L32" s="97">
        <v>2.46E-2</v>
      </c>
      <c r="M32" s="93">
        <v>1138955.68</v>
      </c>
      <c r="N32" s="95">
        <v>102.93</v>
      </c>
      <c r="O32" s="93">
        <f>1172.32678-0.1</f>
        <v>1172.2267800000002</v>
      </c>
      <c r="P32" s="94">
        <f t="shared" si="2"/>
        <v>1.1675029998685828E-2</v>
      </c>
      <c r="Q32" s="94">
        <f>O32/'סכום נכסי הקרן'!$C$42</f>
        <v>6.3317524382828995E-4</v>
      </c>
    </row>
    <row r="33" spans="2:17" s="135" customFormat="1">
      <c r="B33" s="86" t="s">
        <v>2163</v>
      </c>
      <c r="C33" s="96" t="s">
        <v>2082</v>
      </c>
      <c r="D33" s="83">
        <v>6024</v>
      </c>
      <c r="E33" s="83"/>
      <c r="F33" s="83" t="s">
        <v>1565</v>
      </c>
      <c r="G33" s="105">
        <v>43100</v>
      </c>
      <c r="H33" s="83"/>
      <c r="I33" s="93">
        <v>8.9300000000000015</v>
      </c>
      <c r="J33" s="96" t="s">
        <v>175</v>
      </c>
      <c r="K33" s="97">
        <v>1.9299999999999998E-2</v>
      </c>
      <c r="L33" s="97">
        <v>1.9299999999999998E-2</v>
      </c>
      <c r="M33" s="93">
        <v>974451.69</v>
      </c>
      <c r="N33" s="95">
        <v>107.95</v>
      </c>
      <c r="O33" s="93">
        <f>1051.92071-0.11-0.12</f>
        <v>1051.6907100000003</v>
      </c>
      <c r="P33" s="94">
        <f t="shared" si="2"/>
        <v>1.0474526600210582E-2</v>
      </c>
      <c r="Q33" s="94">
        <f>O33/'סכום נכסי הקרן'!$C$42</f>
        <v>5.680679993816534E-4</v>
      </c>
    </row>
    <row r="34" spans="2:17" s="135" customFormat="1">
      <c r="B34" s="86" t="s">
        <v>2163</v>
      </c>
      <c r="C34" s="96" t="s">
        <v>2082</v>
      </c>
      <c r="D34" s="83">
        <v>5209</v>
      </c>
      <c r="E34" s="83"/>
      <c r="F34" s="83" t="s">
        <v>1565</v>
      </c>
      <c r="G34" s="105">
        <v>42643</v>
      </c>
      <c r="H34" s="83"/>
      <c r="I34" s="93">
        <v>6.9399999999999995</v>
      </c>
      <c r="J34" s="96" t="s">
        <v>175</v>
      </c>
      <c r="K34" s="97">
        <v>2.0799999999999999E-2</v>
      </c>
      <c r="L34" s="97">
        <v>2.0799999999999999E-2</v>
      </c>
      <c r="M34" s="93">
        <v>979616.42</v>
      </c>
      <c r="N34" s="95">
        <v>104.3</v>
      </c>
      <c r="O34" s="93">
        <v>1021.74022</v>
      </c>
      <c r="P34" s="94">
        <f t="shared" si="2"/>
        <v>1.0176228629893489E-2</v>
      </c>
      <c r="Q34" s="94">
        <f>O34/'סכום נכסי הקרן'!$C$42</f>
        <v>5.5189032017138406E-4</v>
      </c>
    </row>
    <row r="35" spans="2:17" s="135" customFormat="1">
      <c r="B35" s="86" t="s">
        <v>2163</v>
      </c>
      <c r="C35" s="96" t="s">
        <v>2082</v>
      </c>
      <c r="D35" s="83">
        <v>6865</v>
      </c>
      <c r="E35" s="83"/>
      <c r="F35" s="83" t="s">
        <v>1565</v>
      </c>
      <c r="G35" s="105">
        <v>43555</v>
      </c>
      <c r="H35" s="83"/>
      <c r="I35" s="93">
        <v>5</v>
      </c>
      <c r="J35" s="96" t="s">
        <v>175</v>
      </c>
      <c r="K35" s="97">
        <v>2.4769940972328191E-2</v>
      </c>
      <c r="L35" s="97">
        <v>2.4769940972328191E-2</v>
      </c>
      <c r="M35" s="93">
        <v>674400.87641000003</v>
      </c>
      <c r="N35" s="95">
        <v>111.81778172920016</v>
      </c>
      <c r="O35" s="93">
        <v>754.10009996394672</v>
      </c>
      <c r="P35" s="94">
        <f t="shared" si="2"/>
        <v>7.5106126555913163E-3</v>
      </c>
      <c r="Q35" s="94">
        <f>O35/'סכום נכסי הקרן'!$C$42</f>
        <v>4.0732520601995608E-4</v>
      </c>
    </row>
    <row r="36" spans="2:17" s="135" customFormat="1">
      <c r="B36" s="86" t="s">
        <v>2163</v>
      </c>
      <c r="C36" s="96" t="s">
        <v>2082</v>
      </c>
      <c r="D36" s="83">
        <v>6866</v>
      </c>
      <c r="E36" s="83"/>
      <c r="F36" s="83" t="s">
        <v>1565</v>
      </c>
      <c r="G36" s="105">
        <v>43555</v>
      </c>
      <c r="H36" s="83"/>
      <c r="I36" s="93">
        <v>7.6</v>
      </c>
      <c r="J36" s="96" t="s">
        <v>175</v>
      </c>
      <c r="K36" s="97">
        <v>7.4851125478744493E-3</v>
      </c>
      <c r="L36" s="97">
        <v>7.4851125478744493E-3</v>
      </c>
      <c r="M36" s="93">
        <v>913242.38896999997</v>
      </c>
      <c r="N36" s="95">
        <v>106.6749903291276</v>
      </c>
      <c r="O36" s="93">
        <v>974.20123011524129</v>
      </c>
      <c r="P36" s="94">
        <f t="shared" si="2"/>
        <v>9.7027544331925904E-3</v>
      </c>
      <c r="Q36" s="94">
        <f>O36/'סכום נכסי הקרן'!$C$42</f>
        <v>5.2621225853246407E-4</v>
      </c>
    </row>
    <row r="37" spans="2:17" s="135" customFormat="1">
      <c r="B37" s="86" t="s">
        <v>2163</v>
      </c>
      <c r="C37" s="96" t="s">
        <v>2082</v>
      </c>
      <c r="D37" s="83">
        <v>6867</v>
      </c>
      <c r="E37" s="83"/>
      <c r="F37" s="83" t="s">
        <v>1565</v>
      </c>
      <c r="G37" s="105">
        <v>43555</v>
      </c>
      <c r="H37" s="83"/>
      <c r="I37" s="93">
        <v>7.1</v>
      </c>
      <c r="J37" s="96" t="s">
        <v>175</v>
      </c>
      <c r="K37" s="97">
        <v>8.4714740514755249E-3</v>
      </c>
      <c r="L37" s="97">
        <v>8.4714740514755249E-3</v>
      </c>
      <c r="M37" s="93">
        <v>654915.67090999999</v>
      </c>
      <c r="N37" s="95">
        <v>107.93431188338856</v>
      </c>
      <c r="O37" s="93">
        <v>706.87872281318596</v>
      </c>
      <c r="P37" s="94">
        <f t="shared" si="2"/>
        <v>7.0403017872332427E-3</v>
      </c>
      <c r="Q37" s="94">
        <f>O37/'סכום נכסי הקרן'!$C$42</f>
        <v>3.8181870207253679E-4</v>
      </c>
    </row>
    <row r="38" spans="2:17" s="135" customFormat="1">
      <c r="B38" s="86" t="s">
        <v>2163</v>
      </c>
      <c r="C38" s="96" t="s">
        <v>2082</v>
      </c>
      <c r="D38" s="83">
        <v>6868</v>
      </c>
      <c r="E38" s="83"/>
      <c r="F38" s="83" t="s">
        <v>1565</v>
      </c>
      <c r="G38" s="105">
        <v>43555</v>
      </c>
      <c r="H38" s="83"/>
      <c r="I38" s="93">
        <v>7.2</v>
      </c>
      <c r="J38" s="96" t="s">
        <v>175</v>
      </c>
      <c r="K38" s="97">
        <v>9.8601549863815315E-3</v>
      </c>
      <c r="L38" s="97">
        <v>9.8601549863815315E-3</v>
      </c>
      <c r="M38" s="93">
        <v>263523.83358999999</v>
      </c>
      <c r="N38" s="95">
        <v>109.70429223314338</v>
      </c>
      <c r="O38" s="93">
        <v>289.09695650555602</v>
      </c>
      <c r="P38" s="94">
        <f t="shared" si="2"/>
        <v>2.8793196822641588E-3</v>
      </c>
      <c r="Q38" s="94">
        <f>O38/'סכום נכסי הקרן'!$C$42</f>
        <v>1.561549685167762E-4</v>
      </c>
    </row>
    <row r="39" spans="2:17" s="135" customFormat="1">
      <c r="B39" s="86" t="s">
        <v>2163</v>
      </c>
      <c r="C39" s="96" t="s">
        <v>2082</v>
      </c>
      <c r="D39" s="83">
        <v>6869</v>
      </c>
      <c r="E39" s="83"/>
      <c r="F39" s="83" t="s">
        <v>1565</v>
      </c>
      <c r="G39" s="105">
        <v>43555</v>
      </c>
      <c r="H39" s="83"/>
      <c r="I39" s="93">
        <v>4.9000000000000004</v>
      </c>
      <c r="J39" s="96" t="s">
        <v>175</v>
      </c>
      <c r="K39" s="97">
        <v>4.1784074902534482E-2</v>
      </c>
      <c r="L39" s="97">
        <v>4.1784074902534482E-2</v>
      </c>
      <c r="M39" s="93">
        <v>154857.68117</v>
      </c>
      <c r="N39" s="95">
        <v>107.71531166408612</v>
      </c>
      <c r="O39" s="93">
        <v>166.80543390804229</v>
      </c>
      <c r="P39" s="94">
        <f t="shared" si="2"/>
        <v>1.6613324981538124E-3</v>
      </c>
      <c r="Q39" s="94">
        <f>O39/'סכום נכסי הקרן'!$C$42</f>
        <v>9.0099520919158983E-5</v>
      </c>
    </row>
    <row r="40" spans="2:17" s="135" customFormat="1">
      <c r="B40" s="86" t="s">
        <v>2163</v>
      </c>
      <c r="C40" s="96" t="s">
        <v>2082</v>
      </c>
      <c r="D40" s="83">
        <v>6870</v>
      </c>
      <c r="E40" s="83"/>
      <c r="F40" s="83" t="s">
        <v>1565</v>
      </c>
      <c r="G40" s="105">
        <v>43555</v>
      </c>
      <c r="H40" s="83"/>
      <c r="I40" s="93">
        <v>7.2</v>
      </c>
      <c r="J40" s="96" t="s">
        <v>175</v>
      </c>
      <c r="K40" s="97">
        <v>9.5522373914718635E-3</v>
      </c>
      <c r="L40" s="97">
        <v>9.5522373914718635E-3</v>
      </c>
      <c r="M40" s="93">
        <v>1411611.41879</v>
      </c>
      <c r="N40" s="95">
        <v>100.14012521372169</v>
      </c>
      <c r="O40" s="93">
        <v>1413.5894423074992</v>
      </c>
      <c r="P40" s="94">
        <f t="shared" si="2"/>
        <v>1.4078930311390446E-2</v>
      </c>
      <c r="Q40" s="94">
        <f>O40/'סכום נכסי הקרן'!$C$42</f>
        <v>7.6354665758970896E-4</v>
      </c>
    </row>
    <row r="41" spans="2:17" s="135" customFormat="1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93"/>
      <c r="N41" s="95"/>
      <c r="O41" s="83"/>
      <c r="P41" s="94"/>
      <c r="Q41" s="83"/>
    </row>
    <row r="42" spans="2:17" s="135" customFormat="1">
      <c r="B42" s="101" t="s">
        <v>39</v>
      </c>
      <c r="C42" s="81"/>
      <c r="D42" s="81"/>
      <c r="E42" s="81"/>
      <c r="F42" s="81"/>
      <c r="G42" s="81"/>
      <c r="H42" s="81"/>
      <c r="I42" s="90">
        <v>4.9860929226014088</v>
      </c>
      <c r="J42" s="81"/>
      <c r="K42" s="81"/>
      <c r="L42" s="103">
        <v>2.4928420215772434E-2</v>
      </c>
      <c r="M42" s="90"/>
      <c r="N42" s="92"/>
      <c r="O42" s="90">
        <f>SUM(O43:O200)</f>
        <v>67010.403480000008</v>
      </c>
      <c r="P42" s="91">
        <f t="shared" ref="P42:P105" si="3">O42/$O$10</f>
        <v>0.66740368348609225</v>
      </c>
      <c r="Q42" s="91">
        <f>O42/'סכום נכסי הקרן'!$C$42</f>
        <v>3.6195495006931241E-2</v>
      </c>
    </row>
    <row r="43" spans="2:17" s="135" customFormat="1">
      <c r="B43" s="86" t="s">
        <v>2164</v>
      </c>
      <c r="C43" s="96" t="s">
        <v>2092</v>
      </c>
      <c r="D43" s="83">
        <v>90148620</v>
      </c>
      <c r="E43" s="83"/>
      <c r="F43" s="83" t="s">
        <v>370</v>
      </c>
      <c r="G43" s="105">
        <v>42368</v>
      </c>
      <c r="H43" s="83" t="s">
        <v>334</v>
      </c>
      <c r="I43" s="93">
        <v>9.59</v>
      </c>
      <c r="J43" s="96" t="s">
        <v>175</v>
      </c>
      <c r="K43" s="97">
        <v>3.1699999999999999E-2</v>
      </c>
      <c r="L43" s="97">
        <v>1.6299999999999999E-2</v>
      </c>
      <c r="M43" s="93">
        <v>140418.16</v>
      </c>
      <c r="N43" s="95">
        <v>116.68</v>
      </c>
      <c r="O43" s="93">
        <v>163.83992000000001</v>
      </c>
      <c r="P43" s="94">
        <f t="shared" si="3"/>
        <v>1.6317968618514975E-3</v>
      </c>
      <c r="Q43" s="94">
        <f>O43/'סכום נכסי הקרן'!$C$42</f>
        <v>8.8497706301171104E-5</v>
      </c>
    </row>
    <row r="44" spans="2:17" s="135" customFormat="1">
      <c r="B44" s="86" t="s">
        <v>2164</v>
      </c>
      <c r="C44" s="96" t="s">
        <v>2092</v>
      </c>
      <c r="D44" s="83">
        <v>90148621</v>
      </c>
      <c r="E44" s="83"/>
      <c r="F44" s="83" t="s">
        <v>370</v>
      </c>
      <c r="G44" s="105">
        <v>42388</v>
      </c>
      <c r="H44" s="83" t="s">
        <v>334</v>
      </c>
      <c r="I44" s="93">
        <v>9.57</v>
      </c>
      <c r="J44" s="96" t="s">
        <v>175</v>
      </c>
      <c r="K44" s="97">
        <v>3.1899999999999998E-2</v>
      </c>
      <c r="L44" s="97">
        <v>1.6299999999999999E-2</v>
      </c>
      <c r="M44" s="93">
        <v>196585.46</v>
      </c>
      <c r="N44" s="95">
        <v>116.97</v>
      </c>
      <c r="O44" s="93">
        <v>229.94601999999998</v>
      </c>
      <c r="P44" s="94">
        <f t="shared" si="3"/>
        <v>2.2901939517014024E-3</v>
      </c>
      <c r="Q44" s="94">
        <f>O44/'סכום נכסי הקרן'!$C$42</f>
        <v>1.2420474413734586E-4</v>
      </c>
    </row>
    <row r="45" spans="2:17" s="135" customFormat="1">
      <c r="B45" s="86" t="s">
        <v>2164</v>
      </c>
      <c r="C45" s="96" t="s">
        <v>2092</v>
      </c>
      <c r="D45" s="83">
        <v>90148622</v>
      </c>
      <c r="E45" s="83"/>
      <c r="F45" s="83" t="s">
        <v>370</v>
      </c>
      <c r="G45" s="105">
        <v>42509</v>
      </c>
      <c r="H45" s="83" t="s">
        <v>334</v>
      </c>
      <c r="I45" s="93">
        <v>9.66</v>
      </c>
      <c r="J45" s="96" t="s">
        <v>175</v>
      </c>
      <c r="K45" s="97">
        <v>2.7400000000000001E-2</v>
      </c>
      <c r="L45" s="97">
        <v>1.84E-2</v>
      </c>
      <c r="M45" s="93">
        <v>196585.46</v>
      </c>
      <c r="N45" s="95">
        <v>110.9</v>
      </c>
      <c r="O45" s="93">
        <v>218.01328000000001</v>
      </c>
      <c r="P45" s="94">
        <f t="shared" si="3"/>
        <v>2.171347411216704E-3</v>
      </c>
      <c r="Q45" s="94">
        <f>O45/'סכום נכסי הקרן'!$C$42</f>
        <v>1.177593056881069E-4</v>
      </c>
    </row>
    <row r="46" spans="2:17" s="135" customFormat="1">
      <c r="B46" s="86" t="s">
        <v>2164</v>
      </c>
      <c r="C46" s="96" t="s">
        <v>2092</v>
      </c>
      <c r="D46" s="83">
        <v>90148623</v>
      </c>
      <c r="E46" s="83"/>
      <c r="F46" s="83" t="s">
        <v>370</v>
      </c>
      <c r="G46" s="105">
        <v>42723</v>
      </c>
      <c r="H46" s="83" t="s">
        <v>334</v>
      </c>
      <c r="I46" s="93">
        <v>9.4700000000000024</v>
      </c>
      <c r="J46" s="96" t="s">
        <v>175</v>
      </c>
      <c r="K46" s="97">
        <v>3.15E-2</v>
      </c>
      <c r="L46" s="97">
        <v>2.1400000000000006E-2</v>
      </c>
      <c r="M46" s="93">
        <v>28083.62</v>
      </c>
      <c r="N46" s="95">
        <v>111.37</v>
      </c>
      <c r="O46" s="93">
        <v>31.276719999999994</v>
      </c>
      <c r="P46" s="94">
        <f t="shared" si="3"/>
        <v>3.1150682657198541E-4</v>
      </c>
      <c r="Q46" s="94">
        <f>O46/'סכום נכסי הקרן'!$C$42</f>
        <v>1.6894038892499238E-5</v>
      </c>
    </row>
    <row r="47" spans="2:17" s="135" customFormat="1">
      <c r="B47" s="86" t="s">
        <v>2164</v>
      </c>
      <c r="C47" s="96" t="s">
        <v>2092</v>
      </c>
      <c r="D47" s="83">
        <v>90148624</v>
      </c>
      <c r="E47" s="83"/>
      <c r="F47" s="83" t="s">
        <v>370</v>
      </c>
      <c r="G47" s="105">
        <v>42918</v>
      </c>
      <c r="H47" s="83" t="s">
        <v>334</v>
      </c>
      <c r="I47" s="93">
        <v>9.3599999999999977</v>
      </c>
      <c r="J47" s="96" t="s">
        <v>175</v>
      </c>
      <c r="K47" s="97">
        <v>3.1899999999999998E-2</v>
      </c>
      <c r="L47" s="97">
        <v>2.5800000000000003E-2</v>
      </c>
      <c r="M47" s="93">
        <v>140418.16</v>
      </c>
      <c r="N47" s="95">
        <v>106.61</v>
      </c>
      <c r="O47" s="93">
        <v>149.69978</v>
      </c>
      <c r="P47" s="94">
        <f t="shared" si="3"/>
        <v>1.4909652740544527E-3</v>
      </c>
      <c r="Q47" s="94">
        <f>O47/'סכום נכסי הקרן'!$C$42</f>
        <v>8.0859946487949505E-5</v>
      </c>
    </row>
    <row r="48" spans="2:17" s="135" customFormat="1">
      <c r="B48" s="86" t="s">
        <v>2165</v>
      </c>
      <c r="C48" s="96" t="s">
        <v>2082</v>
      </c>
      <c r="D48" s="83">
        <v>507852</v>
      </c>
      <c r="E48" s="83"/>
      <c r="F48" s="83" t="s">
        <v>2084</v>
      </c>
      <c r="G48" s="105">
        <v>43185</v>
      </c>
      <c r="H48" s="83" t="s">
        <v>2079</v>
      </c>
      <c r="I48" s="93">
        <v>0.97000000000000008</v>
      </c>
      <c r="J48" s="96" t="s">
        <v>174</v>
      </c>
      <c r="K48" s="97">
        <v>3.6974E-2</v>
      </c>
      <c r="L48" s="97">
        <v>3.7100000000000001E-2</v>
      </c>
      <c r="M48" s="93">
        <v>1313136</v>
      </c>
      <c r="N48" s="95">
        <v>100.09</v>
      </c>
      <c r="O48" s="93">
        <v>4773.6022899999998</v>
      </c>
      <c r="P48" s="94">
        <f t="shared" si="3"/>
        <v>4.7543658691661481E-2</v>
      </c>
      <c r="Q48" s="94">
        <f>O48/'סכום נכסי הקרן'!$C$42</f>
        <v>2.5784488509211782E-3</v>
      </c>
    </row>
    <row r="49" spans="2:17" s="135" customFormat="1">
      <c r="B49" s="86" t="s">
        <v>2166</v>
      </c>
      <c r="C49" s="96" t="s">
        <v>2092</v>
      </c>
      <c r="D49" s="83">
        <v>92322010</v>
      </c>
      <c r="E49" s="83"/>
      <c r="F49" s="83" t="s">
        <v>406</v>
      </c>
      <c r="G49" s="105">
        <v>42124</v>
      </c>
      <c r="H49" s="83" t="s">
        <v>334</v>
      </c>
      <c r="I49" s="93">
        <v>2.29</v>
      </c>
      <c r="J49" s="96" t="s">
        <v>175</v>
      </c>
      <c r="K49" s="97">
        <v>0.06</v>
      </c>
      <c r="L49" s="97">
        <v>4.4199999999999996E-2</v>
      </c>
      <c r="M49" s="93">
        <v>1946107.11</v>
      </c>
      <c r="N49" s="95">
        <v>107.06</v>
      </c>
      <c r="O49" s="93">
        <v>2083.5023000000001</v>
      </c>
      <c r="P49" s="94">
        <f t="shared" si="3"/>
        <v>2.0751063079134668E-2</v>
      </c>
      <c r="Q49" s="94">
        <f>O49/'סכום נכסי הקרן'!$C$42</f>
        <v>1.1253983438420532E-3</v>
      </c>
    </row>
    <row r="50" spans="2:17" s="135" customFormat="1">
      <c r="B50" s="86" t="s">
        <v>2167</v>
      </c>
      <c r="C50" s="96" t="s">
        <v>2082</v>
      </c>
      <c r="D50" s="83">
        <v>6686</v>
      </c>
      <c r="E50" s="83"/>
      <c r="F50" s="83" t="s">
        <v>2084</v>
      </c>
      <c r="G50" s="105">
        <v>43471</v>
      </c>
      <c r="H50" s="83" t="s">
        <v>2079</v>
      </c>
      <c r="I50" s="93">
        <v>1.7400000000000004</v>
      </c>
      <c r="J50" s="96" t="s">
        <v>175</v>
      </c>
      <c r="K50" s="97">
        <v>2.2970000000000001E-2</v>
      </c>
      <c r="L50" s="97">
        <v>1.84E-2</v>
      </c>
      <c r="M50" s="93">
        <v>1529018</v>
      </c>
      <c r="N50" s="95">
        <v>101.33</v>
      </c>
      <c r="O50" s="93">
        <v>1549.3539099999998</v>
      </c>
      <c r="P50" s="94">
        <f t="shared" si="3"/>
        <v>1.5431104020530205E-2</v>
      </c>
      <c r="Q50" s="94">
        <f>O50/'סכום נכסי הקרן'!$C$42</f>
        <v>8.3687948140936019E-4</v>
      </c>
    </row>
    <row r="51" spans="2:17" s="135" customFormat="1">
      <c r="B51" s="86" t="s">
        <v>2168</v>
      </c>
      <c r="C51" s="96" t="s">
        <v>2082</v>
      </c>
      <c r="D51" s="83">
        <v>14811160</v>
      </c>
      <c r="E51" s="83"/>
      <c r="F51" s="83" t="s">
        <v>2084</v>
      </c>
      <c r="G51" s="105">
        <v>42201</v>
      </c>
      <c r="H51" s="83" t="s">
        <v>2079</v>
      </c>
      <c r="I51" s="93">
        <v>7.22</v>
      </c>
      <c r="J51" s="96" t="s">
        <v>175</v>
      </c>
      <c r="K51" s="97">
        <v>4.2030000000000005E-2</v>
      </c>
      <c r="L51" s="97">
        <v>1.9899999999999994E-2</v>
      </c>
      <c r="M51" s="93">
        <v>130997.64000000001</v>
      </c>
      <c r="N51" s="95">
        <v>118.07</v>
      </c>
      <c r="O51" s="93">
        <v>154.66889</v>
      </c>
      <c r="P51" s="94">
        <f t="shared" si="3"/>
        <v>1.5404561313753966E-3</v>
      </c>
      <c r="Q51" s="94">
        <f>O51/'סכום נכסי הקרן'!$C$42</f>
        <v>8.3543998319506865E-5</v>
      </c>
    </row>
    <row r="52" spans="2:17" s="135" customFormat="1">
      <c r="B52" s="86" t="s">
        <v>2169</v>
      </c>
      <c r="C52" s="96" t="s">
        <v>2092</v>
      </c>
      <c r="D52" s="83">
        <v>14760843</v>
      </c>
      <c r="E52" s="83"/>
      <c r="F52" s="83" t="s">
        <v>2084</v>
      </c>
      <c r="G52" s="105">
        <v>40742</v>
      </c>
      <c r="H52" s="83" t="s">
        <v>2079</v>
      </c>
      <c r="I52" s="93">
        <v>5.28</v>
      </c>
      <c r="J52" s="96" t="s">
        <v>175</v>
      </c>
      <c r="K52" s="97">
        <v>4.4999999999999998E-2</v>
      </c>
      <c r="L52" s="97">
        <v>3.4999999999999996E-3</v>
      </c>
      <c r="M52" s="93">
        <v>1651679.85</v>
      </c>
      <c r="N52" s="95">
        <v>128.43</v>
      </c>
      <c r="O52" s="93">
        <v>2121.25236</v>
      </c>
      <c r="P52" s="94">
        <f t="shared" si="3"/>
        <v>2.1127042446328605E-2</v>
      </c>
      <c r="Q52" s="94">
        <f>O52/'סכום נכסי הקרן'!$C$42</f>
        <v>1.1457889404849933E-3</v>
      </c>
    </row>
    <row r="53" spans="2:17" s="135" customFormat="1">
      <c r="B53" s="86" t="s">
        <v>2170</v>
      </c>
      <c r="C53" s="96" t="s">
        <v>2092</v>
      </c>
      <c r="D53" s="83">
        <v>11898601</v>
      </c>
      <c r="E53" s="83"/>
      <c r="F53" s="83" t="s">
        <v>509</v>
      </c>
      <c r="G53" s="105">
        <v>43276</v>
      </c>
      <c r="H53" s="83" t="s">
        <v>334</v>
      </c>
      <c r="I53" s="93">
        <v>10.66</v>
      </c>
      <c r="J53" s="96" t="s">
        <v>175</v>
      </c>
      <c r="K53" s="97">
        <v>3.56E-2</v>
      </c>
      <c r="L53" s="97">
        <v>3.7099999999999994E-2</v>
      </c>
      <c r="M53" s="93">
        <v>81824.89</v>
      </c>
      <c r="N53" s="95">
        <v>98.97</v>
      </c>
      <c r="O53" s="93">
        <v>80.982079999999996</v>
      </c>
      <c r="P53" s="94">
        <f t="shared" si="3"/>
        <v>8.065574251391658E-4</v>
      </c>
      <c r="Q53" s="94">
        <f>O53/'סכום נכסי הקרן'!$C$42</f>
        <v>4.3742259709953117E-5</v>
      </c>
    </row>
    <row r="54" spans="2:17" s="135" customFormat="1">
      <c r="B54" s="86" t="s">
        <v>2170</v>
      </c>
      <c r="C54" s="96" t="s">
        <v>2092</v>
      </c>
      <c r="D54" s="83">
        <v>11898600</v>
      </c>
      <c r="E54" s="83"/>
      <c r="F54" s="83" t="s">
        <v>509</v>
      </c>
      <c r="G54" s="105">
        <v>43222</v>
      </c>
      <c r="H54" s="83" t="s">
        <v>334</v>
      </c>
      <c r="I54" s="93">
        <v>10.680000000000001</v>
      </c>
      <c r="J54" s="96" t="s">
        <v>175</v>
      </c>
      <c r="K54" s="97">
        <v>3.5200000000000002E-2</v>
      </c>
      <c r="L54" s="97">
        <v>3.7100000000000001E-2</v>
      </c>
      <c r="M54" s="93">
        <v>391286.4</v>
      </c>
      <c r="N54" s="95">
        <v>99.4</v>
      </c>
      <c r="O54" s="93">
        <v>388.93869000000001</v>
      </c>
      <c r="P54" s="94">
        <f t="shared" si="3"/>
        <v>3.8737136455793708E-3</v>
      </c>
      <c r="Q54" s="94">
        <f>O54/'סכום נכסי הקרן'!$C$42</f>
        <v>2.1008422096874946E-4</v>
      </c>
    </row>
    <row r="55" spans="2:17" s="135" customFormat="1">
      <c r="B55" s="86" t="s">
        <v>2170</v>
      </c>
      <c r="C55" s="96" t="s">
        <v>2092</v>
      </c>
      <c r="D55" s="83">
        <v>11898602</v>
      </c>
      <c r="E55" s="83"/>
      <c r="F55" s="83" t="s">
        <v>509</v>
      </c>
      <c r="G55" s="105">
        <v>43431</v>
      </c>
      <c r="H55" s="83" t="s">
        <v>334</v>
      </c>
      <c r="I55" s="93">
        <v>10.6</v>
      </c>
      <c r="J55" s="96" t="s">
        <v>175</v>
      </c>
      <c r="K55" s="97">
        <v>3.9599999999999996E-2</v>
      </c>
      <c r="L55" s="97">
        <v>3.5999999999999997E-2</v>
      </c>
      <c r="M55" s="93">
        <v>81556.87</v>
      </c>
      <c r="N55" s="95">
        <v>104.3</v>
      </c>
      <c r="O55" s="93">
        <v>85.063820000000007</v>
      </c>
      <c r="P55" s="94">
        <f t="shared" si="3"/>
        <v>8.4721034124711893E-4</v>
      </c>
      <c r="Q55" s="94">
        <f>O55/'סכום נכסי הקרן'!$C$42</f>
        <v>4.5947000945896972E-5</v>
      </c>
    </row>
    <row r="56" spans="2:17" s="135" customFormat="1">
      <c r="B56" s="86" t="s">
        <v>2170</v>
      </c>
      <c r="C56" s="96" t="s">
        <v>2092</v>
      </c>
      <c r="D56" s="83">
        <v>11898603</v>
      </c>
      <c r="E56" s="83"/>
      <c r="F56" s="83" t="s">
        <v>509</v>
      </c>
      <c r="G56" s="105">
        <v>43500</v>
      </c>
      <c r="H56" s="83" t="s">
        <v>334</v>
      </c>
      <c r="I56" s="93">
        <v>10.73</v>
      </c>
      <c r="J56" s="96" t="s">
        <v>175</v>
      </c>
      <c r="K56" s="97">
        <v>3.7499999999999999E-2</v>
      </c>
      <c r="L56" s="97">
        <v>3.3300000000000003E-2</v>
      </c>
      <c r="M56" s="93">
        <v>153658.10999999999</v>
      </c>
      <c r="N56" s="95">
        <v>105</v>
      </c>
      <c r="O56" s="93">
        <v>161.34102999999999</v>
      </c>
      <c r="P56" s="94">
        <f t="shared" si="3"/>
        <v>1.6069086608555979E-3</v>
      </c>
      <c r="Q56" s="94">
        <f>O56/'סכום נכסי הקרן'!$C$42</f>
        <v>8.7147937372457416E-5</v>
      </c>
    </row>
    <row r="57" spans="2:17" s="135" customFormat="1">
      <c r="B57" s="86" t="s">
        <v>2170</v>
      </c>
      <c r="C57" s="96" t="s">
        <v>2092</v>
      </c>
      <c r="D57" s="83">
        <v>11898550</v>
      </c>
      <c r="E57" s="83"/>
      <c r="F57" s="83" t="s">
        <v>509</v>
      </c>
      <c r="G57" s="105">
        <v>43500</v>
      </c>
      <c r="H57" s="83" t="s">
        <v>334</v>
      </c>
      <c r="I57" s="93">
        <v>0</v>
      </c>
      <c r="J57" s="96" t="s">
        <v>175</v>
      </c>
      <c r="K57" s="97">
        <v>3.2500000000000001E-2</v>
      </c>
      <c r="L57" s="97">
        <v>-5.0000000000000001E-3</v>
      </c>
      <c r="M57" s="93">
        <v>155273.76</v>
      </c>
      <c r="N57" s="95">
        <v>100.5</v>
      </c>
      <c r="O57" s="93">
        <v>156.05013</v>
      </c>
      <c r="P57" s="94">
        <f t="shared" si="3"/>
        <v>1.5542128708651605E-3</v>
      </c>
      <c r="Q57" s="94">
        <f>O57/'סכום נכסי הקרן'!$C$42</f>
        <v>8.429007151004205E-5</v>
      </c>
    </row>
    <row r="58" spans="2:17" s="135" customFormat="1">
      <c r="B58" s="86" t="s">
        <v>2170</v>
      </c>
      <c r="C58" s="96" t="s">
        <v>2092</v>
      </c>
      <c r="D58" s="83">
        <v>11898551</v>
      </c>
      <c r="E58" s="83"/>
      <c r="F58" s="83" t="s">
        <v>509</v>
      </c>
      <c r="G58" s="105">
        <v>43500</v>
      </c>
      <c r="H58" s="83" t="s">
        <v>334</v>
      </c>
      <c r="I58" s="93">
        <v>0.25</v>
      </c>
      <c r="J58" s="96" t="s">
        <v>175</v>
      </c>
      <c r="K58" s="97">
        <v>3.2500000000000001E-2</v>
      </c>
      <c r="L58" s="97">
        <v>2.9900000000000003E-2</v>
      </c>
      <c r="M58" s="93">
        <v>11944.13</v>
      </c>
      <c r="N58" s="95">
        <v>100.56</v>
      </c>
      <c r="O58" s="93">
        <v>12.01102</v>
      </c>
      <c r="P58" s="94">
        <f t="shared" si="3"/>
        <v>1.1962618599688998E-4</v>
      </c>
      <c r="Q58" s="94">
        <f>O58/'סכום נכסי הקרן'!$C$42</f>
        <v>6.4877211874706247E-6</v>
      </c>
    </row>
    <row r="59" spans="2:17" s="135" customFormat="1">
      <c r="B59" s="86" t="s">
        <v>2171</v>
      </c>
      <c r="C59" s="96" t="s">
        <v>2082</v>
      </c>
      <c r="D59" s="83">
        <v>472710</v>
      </c>
      <c r="E59" s="83"/>
      <c r="F59" s="83" t="s">
        <v>2093</v>
      </c>
      <c r="G59" s="105">
        <v>42901</v>
      </c>
      <c r="H59" s="83" t="s">
        <v>2079</v>
      </c>
      <c r="I59" s="93">
        <v>2.94</v>
      </c>
      <c r="J59" s="96" t="s">
        <v>175</v>
      </c>
      <c r="K59" s="97">
        <v>0.04</v>
      </c>
      <c r="L59" s="97">
        <v>2.4799999999999999E-2</v>
      </c>
      <c r="M59" s="93">
        <v>1552336</v>
      </c>
      <c r="N59" s="95">
        <v>105.72</v>
      </c>
      <c r="O59" s="93">
        <v>1641.12959</v>
      </c>
      <c r="P59" s="94">
        <f t="shared" si="3"/>
        <v>1.6345162490641076E-2</v>
      </c>
      <c r="Q59" s="94">
        <f>O59/'סכום נכסי הקרן'!$C$42</f>
        <v>8.8645187606281389E-4</v>
      </c>
    </row>
    <row r="60" spans="2:17" s="135" customFormat="1">
      <c r="B60" s="86" t="s">
        <v>2172</v>
      </c>
      <c r="C60" s="96" t="s">
        <v>2082</v>
      </c>
      <c r="D60" s="83">
        <v>454099</v>
      </c>
      <c r="E60" s="83"/>
      <c r="F60" s="83" t="s">
        <v>2093</v>
      </c>
      <c r="G60" s="105">
        <v>42719</v>
      </c>
      <c r="H60" s="83" t="s">
        <v>2079</v>
      </c>
      <c r="I60" s="93">
        <v>2.93</v>
      </c>
      <c r="J60" s="96" t="s">
        <v>175</v>
      </c>
      <c r="K60" s="97">
        <v>4.1500000000000002E-2</v>
      </c>
      <c r="L60" s="97">
        <v>2.1499999999999998E-2</v>
      </c>
      <c r="M60" s="93">
        <v>3968685</v>
      </c>
      <c r="N60" s="95">
        <v>107.18</v>
      </c>
      <c r="O60" s="93">
        <v>4253.6367599999994</v>
      </c>
      <c r="P60" s="94">
        <f t="shared" si="3"/>
        <v>4.2364956699345133E-2</v>
      </c>
      <c r="Q60" s="94">
        <f>O60/'סכום נכסי הקרן'!$C$42</f>
        <v>2.2975908233985034E-3</v>
      </c>
    </row>
    <row r="61" spans="2:17" s="135" customFormat="1">
      <c r="B61" s="86" t="s">
        <v>2173</v>
      </c>
      <c r="C61" s="96" t="s">
        <v>2092</v>
      </c>
      <c r="D61" s="83">
        <v>11898420</v>
      </c>
      <c r="E61" s="83"/>
      <c r="F61" s="83" t="s">
        <v>509</v>
      </c>
      <c r="G61" s="105">
        <v>42033</v>
      </c>
      <c r="H61" s="83" t="s">
        <v>334</v>
      </c>
      <c r="I61" s="93">
        <v>5.73</v>
      </c>
      <c r="J61" s="96" t="s">
        <v>175</v>
      </c>
      <c r="K61" s="97">
        <v>5.0999999999999997E-2</v>
      </c>
      <c r="L61" s="97">
        <v>1.6500000000000001E-2</v>
      </c>
      <c r="M61" s="93">
        <v>109643.65</v>
      </c>
      <c r="N61" s="95">
        <v>122.73</v>
      </c>
      <c r="O61" s="93">
        <v>134.56565000000001</v>
      </c>
      <c r="P61" s="94">
        <f t="shared" si="3"/>
        <v>1.3402338415631977E-3</v>
      </c>
      <c r="Q61" s="94">
        <f>O61/'סכום נכסי הקרן'!$C$42</f>
        <v>7.2685285563653751E-5</v>
      </c>
    </row>
    <row r="62" spans="2:17" s="135" customFormat="1">
      <c r="B62" s="86" t="s">
        <v>2173</v>
      </c>
      <c r="C62" s="96" t="s">
        <v>2092</v>
      </c>
      <c r="D62" s="83">
        <v>11898421</v>
      </c>
      <c r="E62" s="83"/>
      <c r="F62" s="83" t="s">
        <v>509</v>
      </c>
      <c r="G62" s="105">
        <v>42054</v>
      </c>
      <c r="H62" s="83" t="s">
        <v>334</v>
      </c>
      <c r="I62" s="93">
        <v>5.7299999999999995</v>
      </c>
      <c r="J62" s="96" t="s">
        <v>175</v>
      </c>
      <c r="K62" s="97">
        <v>5.0999999999999997E-2</v>
      </c>
      <c r="L62" s="97">
        <v>1.6400000000000001E-2</v>
      </c>
      <c r="M62" s="93">
        <v>214179.06</v>
      </c>
      <c r="N62" s="95">
        <v>123.84</v>
      </c>
      <c r="O62" s="93">
        <v>265.23935</v>
      </c>
      <c r="P62" s="94">
        <f t="shared" si="3"/>
        <v>2.6417050189571079E-3</v>
      </c>
      <c r="Q62" s="94">
        <f>O62/'סכום נכסי הקרן'!$C$42</f>
        <v>1.4326834446582693E-4</v>
      </c>
    </row>
    <row r="63" spans="2:17" s="135" customFormat="1">
      <c r="B63" s="86" t="s">
        <v>2173</v>
      </c>
      <c r="C63" s="96" t="s">
        <v>2092</v>
      </c>
      <c r="D63" s="83">
        <v>11898422</v>
      </c>
      <c r="E63" s="83"/>
      <c r="F63" s="83" t="s">
        <v>509</v>
      </c>
      <c r="G63" s="105">
        <v>42565</v>
      </c>
      <c r="H63" s="83" t="s">
        <v>334</v>
      </c>
      <c r="I63" s="93">
        <v>5.73</v>
      </c>
      <c r="J63" s="96" t="s">
        <v>175</v>
      </c>
      <c r="K63" s="97">
        <v>5.0999999999999997E-2</v>
      </c>
      <c r="L63" s="97">
        <v>1.6500000000000001E-2</v>
      </c>
      <c r="M63" s="93">
        <v>261424.58</v>
      </c>
      <c r="N63" s="95">
        <v>124.33</v>
      </c>
      <c r="O63" s="93">
        <v>325.02916999999997</v>
      </c>
      <c r="P63" s="94">
        <f t="shared" si="3"/>
        <v>3.2371938390606931E-3</v>
      </c>
      <c r="Q63" s="94">
        <f>O63/'סכום נכסי הקרן'!$C$42</f>
        <v>1.7556366010172252E-4</v>
      </c>
    </row>
    <row r="64" spans="2:17" s="135" customFormat="1">
      <c r="B64" s="86" t="s">
        <v>2173</v>
      </c>
      <c r="C64" s="96" t="s">
        <v>2092</v>
      </c>
      <c r="D64" s="83">
        <v>11896110</v>
      </c>
      <c r="E64" s="83"/>
      <c r="F64" s="83" t="s">
        <v>509</v>
      </c>
      <c r="G64" s="105">
        <v>41367</v>
      </c>
      <c r="H64" s="83" t="s">
        <v>334</v>
      </c>
      <c r="I64" s="93">
        <v>5.8299999999999992</v>
      </c>
      <c r="J64" s="96" t="s">
        <v>175</v>
      </c>
      <c r="K64" s="97">
        <v>5.0999999999999997E-2</v>
      </c>
      <c r="L64" s="97">
        <v>9.3999999999999986E-3</v>
      </c>
      <c r="M64" s="93">
        <v>1325538.58</v>
      </c>
      <c r="N64" s="95">
        <v>134.85</v>
      </c>
      <c r="O64" s="93">
        <v>1787.48882</v>
      </c>
      <c r="P64" s="94">
        <f t="shared" si="3"/>
        <v>1.7802856880488202E-2</v>
      </c>
      <c r="Q64" s="94">
        <f>O64/'סכום נכסי הקרן'!$C$42</f>
        <v>9.6550743316394991E-4</v>
      </c>
    </row>
    <row r="65" spans="2:17" s="135" customFormat="1">
      <c r="B65" s="86" t="s">
        <v>2173</v>
      </c>
      <c r="C65" s="96" t="s">
        <v>2092</v>
      </c>
      <c r="D65" s="83">
        <v>11898200</v>
      </c>
      <c r="E65" s="83"/>
      <c r="F65" s="83" t="s">
        <v>509</v>
      </c>
      <c r="G65" s="105">
        <v>41207</v>
      </c>
      <c r="H65" s="83" t="s">
        <v>334</v>
      </c>
      <c r="I65" s="93">
        <v>5.83</v>
      </c>
      <c r="J65" s="96" t="s">
        <v>175</v>
      </c>
      <c r="K65" s="97">
        <v>5.0999999999999997E-2</v>
      </c>
      <c r="L65" s="97">
        <v>9.2999999999999992E-3</v>
      </c>
      <c r="M65" s="93">
        <v>18841.650000000001</v>
      </c>
      <c r="N65" s="95">
        <v>129.29</v>
      </c>
      <c r="O65" s="93">
        <v>24.360379999999999</v>
      </c>
      <c r="P65" s="94">
        <f t="shared" si="3"/>
        <v>2.426221377397522E-4</v>
      </c>
      <c r="Q65" s="94">
        <f>O65/'סכום נכסי הקרן'!$C$42</f>
        <v>1.3158195845218445E-5</v>
      </c>
    </row>
    <row r="66" spans="2:17" s="135" customFormat="1">
      <c r="B66" s="86" t="s">
        <v>2173</v>
      </c>
      <c r="C66" s="96" t="s">
        <v>2092</v>
      </c>
      <c r="D66" s="83">
        <v>11898230</v>
      </c>
      <c r="E66" s="83"/>
      <c r="F66" s="83" t="s">
        <v>509</v>
      </c>
      <c r="G66" s="105">
        <v>41239</v>
      </c>
      <c r="H66" s="83" t="s">
        <v>334</v>
      </c>
      <c r="I66" s="93">
        <v>5.73</v>
      </c>
      <c r="J66" s="96" t="s">
        <v>175</v>
      </c>
      <c r="K66" s="97">
        <v>5.0999999999999997E-2</v>
      </c>
      <c r="L66" s="97">
        <v>1.6500000000000001E-2</v>
      </c>
      <c r="M66" s="93">
        <v>166160.07</v>
      </c>
      <c r="N66" s="95">
        <v>124.35</v>
      </c>
      <c r="O66" s="93">
        <v>206.62004999999999</v>
      </c>
      <c r="P66" s="94">
        <f t="shared" si="3"/>
        <v>2.057874229831164E-3</v>
      </c>
      <c r="Q66" s="94">
        <f>O66/'סכום נכסי הקרן'!$C$42</f>
        <v>1.1160528216098547E-4</v>
      </c>
    </row>
    <row r="67" spans="2:17" s="135" customFormat="1">
      <c r="B67" s="86" t="s">
        <v>2173</v>
      </c>
      <c r="C67" s="96" t="s">
        <v>2092</v>
      </c>
      <c r="D67" s="83">
        <v>11898120</v>
      </c>
      <c r="E67" s="83"/>
      <c r="F67" s="83" t="s">
        <v>509</v>
      </c>
      <c r="G67" s="105">
        <v>41269</v>
      </c>
      <c r="H67" s="83" t="s">
        <v>334</v>
      </c>
      <c r="I67" s="93">
        <v>5.8200000000000012</v>
      </c>
      <c r="J67" s="96" t="s">
        <v>175</v>
      </c>
      <c r="K67" s="97">
        <v>5.0999999999999997E-2</v>
      </c>
      <c r="L67" s="97">
        <v>9.4000000000000004E-3</v>
      </c>
      <c r="M67" s="93">
        <v>45237.96</v>
      </c>
      <c r="N67" s="95">
        <v>130.1</v>
      </c>
      <c r="O67" s="93">
        <v>58.854599999999998</v>
      </c>
      <c r="P67" s="94">
        <f t="shared" si="3"/>
        <v>5.8617430712566969E-4</v>
      </c>
      <c r="Q67" s="94">
        <f>O67/'סכום נכסי הקרן'!$C$42</f>
        <v>3.1790158987339013E-5</v>
      </c>
    </row>
    <row r="68" spans="2:17" s="135" customFormat="1">
      <c r="B68" s="86" t="s">
        <v>2173</v>
      </c>
      <c r="C68" s="96" t="s">
        <v>2092</v>
      </c>
      <c r="D68" s="83">
        <v>11898130</v>
      </c>
      <c r="E68" s="83"/>
      <c r="F68" s="83" t="s">
        <v>509</v>
      </c>
      <c r="G68" s="105">
        <v>41298</v>
      </c>
      <c r="H68" s="83" t="s">
        <v>334</v>
      </c>
      <c r="I68" s="93">
        <v>5.7299999999999995</v>
      </c>
      <c r="J68" s="96" t="s">
        <v>175</v>
      </c>
      <c r="K68" s="97">
        <v>5.0999999999999997E-2</v>
      </c>
      <c r="L68" s="97">
        <v>1.6499999999999997E-2</v>
      </c>
      <c r="M68" s="93">
        <v>91538.46</v>
      </c>
      <c r="N68" s="95">
        <v>124.7</v>
      </c>
      <c r="O68" s="93">
        <v>114.14846</v>
      </c>
      <c r="P68" s="94">
        <f t="shared" si="3"/>
        <v>1.1368847031491543E-3</v>
      </c>
      <c r="Q68" s="94">
        <f>O68/'סכום נכסי הקרן'!$C$42</f>
        <v>6.1656993532534544E-5</v>
      </c>
    </row>
    <row r="69" spans="2:17" s="135" customFormat="1">
      <c r="B69" s="86" t="s">
        <v>2173</v>
      </c>
      <c r="C69" s="96" t="s">
        <v>2092</v>
      </c>
      <c r="D69" s="83">
        <v>11898140</v>
      </c>
      <c r="E69" s="83"/>
      <c r="F69" s="83" t="s">
        <v>509</v>
      </c>
      <c r="G69" s="105">
        <v>41330</v>
      </c>
      <c r="H69" s="83" t="s">
        <v>334</v>
      </c>
      <c r="I69" s="93">
        <v>5.7299999999999995</v>
      </c>
      <c r="J69" s="96" t="s">
        <v>175</v>
      </c>
      <c r="K69" s="97">
        <v>5.0999999999999997E-2</v>
      </c>
      <c r="L69" s="97">
        <v>1.6500000000000001E-2</v>
      </c>
      <c r="M69" s="93">
        <v>141900.23000000001</v>
      </c>
      <c r="N69" s="95">
        <v>124.92</v>
      </c>
      <c r="O69" s="93">
        <v>177.26176000000001</v>
      </c>
      <c r="P69" s="94">
        <f t="shared" si="3"/>
        <v>1.765474395338287E-3</v>
      </c>
      <c r="Q69" s="94">
        <f>O69/'סכום נכסי הקרן'!$C$42</f>
        <v>9.5747478239178093E-5</v>
      </c>
    </row>
    <row r="70" spans="2:17" s="135" customFormat="1">
      <c r="B70" s="86" t="s">
        <v>2173</v>
      </c>
      <c r="C70" s="96" t="s">
        <v>2092</v>
      </c>
      <c r="D70" s="83">
        <v>11898150</v>
      </c>
      <c r="E70" s="83"/>
      <c r="F70" s="83" t="s">
        <v>509</v>
      </c>
      <c r="G70" s="105">
        <v>41389</v>
      </c>
      <c r="H70" s="83" t="s">
        <v>334</v>
      </c>
      <c r="I70" s="93">
        <v>5.82</v>
      </c>
      <c r="J70" s="96" t="s">
        <v>175</v>
      </c>
      <c r="K70" s="97">
        <v>5.0999999999999997E-2</v>
      </c>
      <c r="L70" s="97">
        <v>9.3999999999999986E-3</v>
      </c>
      <c r="M70" s="93">
        <v>62111.85</v>
      </c>
      <c r="N70" s="95">
        <v>129.76</v>
      </c>
      <c r="O70" s="93">
        <v>80.596339999999998</v>
      </c>
      <c r="P70" s="94">
        <f t="shared" si="3"/>
        <v>8.0271556949439626E-4</v>
      </c>
      <c r="Q70" s="94">
        <f>O70/'סכום נכסי הקרן'!$C$42</f>
        <v>4.3533903253061449E-5</v>
      </c>
    </row>
    <row r="71" spans="2:17" s="135" customFormat="1">
      <c r="B71" s="86" t="s">
        <v>2173</v>
      </c>
      <c r="C71" s="96" t="s">
        <v>2092</v>
      </c>
      <c r="D71" s="83">
        <v>11898160</v>
      </c>
      <c r="E71" s="83"/>
      <c r="F71" s="83" t="s">
        <v>509</v>
      </c>
      <c r="G71" s="105">
        <v>41422</v>
      </c>
      <c r="H71" s="83" t="s">
        <v>334</v>
      </c>
      <c r="I71" s="93">
        <v>5.8200000000000012</v>
      </c>
      <c r="J71" s="96" t="s">
        <v>175</v>
      </c>
      <c r="K71" s="97">
        <v>5.0999999999999997E-2</v>
      </c>
      <c r="L71" s="97">
        <v>9.5999999999999992E-3</v>
      </c>
      <c r="M71" s="93">
        <v>22748.75</v>
      </c>
      <c r="N71" s="95">
        <v>129.12</v>
      </c>
      <c r="O71" s="93">
        <v>29.373200000000001</v>
      </c>
      <c r="P71" s="94">
        <f t="shared" si="3"/>
        <v>2.925483336572455E-4</v>
      </c>
      <c r="Q71" s="94">
        <f>O71/'סכום נכסי הקרן'!$C$42</f>
        <v>1.5865857519495609E-5</v>
      </c>
    </row>
    <row r="72" spans="2:17" s="135" customFormat="1">
      <c r="B72" s="86" t="s">
        <v>2173</v>
      </c>
      <c r="C72" s="96" t="s">
        <v>2092</v>
      </c>
      <c r="D72" s="83">
        <v>11898270</v>
      </c>
      <c r="E72" s="83"/>
      <c r="F72" s="83" t="s">
        <v>509</v>
      </c>
      <c r="G72" s="105">
        <v>41450</v>
      </c>
      <c r="H72" s="83" t="s">
        <v>334</v>
      </c>
      <c r="I72" s="93">
        <v>5.82</v>
      </c>
      <c r="J72" s="96" t="s">
        <v>175</v>
      </c>
      <c r="K72" s="97">
        <v>5.0999999999999997E-2</v>
      </c>
      <c r="L72" s="97">
        <v>9.7000000000000003E-3</v>
      </c>
      <c r="M72" s="93">
        <v>37476.83</v>
      </c>
      <c r="N72" s="95">
        <v>128.96</v>
      </c>
      <c r="O72" s="93">
        <v>48.330109999999998</v>
      </c>
      <c r="P72" s="94">
        <f t="shared" si="3"/>
        <v>4.8135351769542902E-4</v>
      </c>
      <c r="Q72" s="94">
        <f>O72/'סכום נכסי הקרן'!$C$42</f>
        <v>2.6105383109826298E-5</v>
      </c>
    </row>
    <row r="73" spans="2:17" s="135" customFormat="1">
      <c r="B73" s="86" t="s">
        <v>2173</v>
      </c>
      <c r="C73" s="96" t="s">
        <v>2092</v>
      </c>
      <c r="D73" s="83">
        <v>11898280</v>
      </c>
      <c r="E73" s="83"/>
      <c r="F73" s="83" t="s">
        <v>509</v>
      </c>
      <c r="G73" s="105">
        <v>41480</v>
      </c>
      <c r="H73" s="83" t="s">
        <v>334</v>
      </c>
      <c r="I73" s="93">
        <v>5.8000000000000007</v>
      </c>
      <c r="J73" s="96" t="s">
        <v>175</v>
      </c>
      <c r="K73" s="97">
        <v>5.0999999999999997E-2</v>
      </c>
      <c r="L73" s="97">
        <v>1.0899999999999998E-2</v>
      </c>
      <c r="M73" s="93">
        <v>32912.04</v>
      </c>
      <c r="N73" s="95">
        <v>127.01</v>
      </c>
      <c r="O73" s="93">
        <v>41.801569999999998</v>
      </c>
      <c r="P73" s="94">
        <f t="shared" si="3"/>
        <v>4.1633120149512829E-4</v>
      </c>
      <c r="Q73" s="94">
        <f>O73/'סכום נכסי הקרן'!$C$42</f>
        <v>2.2579009223074844E-5</v>
      </c>
    </row>
    <row r="74" spans="2:17" s="135" customFormat="1">
      <c r="B74" s="86" t="s">
        <v>2174</v>
      </c>
      <c r="C74" s="96" t="s">
        <v>2092</v>
      </c>
      <c r="D74" s="83">
        <v>11898290</v>
      </c>
      <c r="E74" s="83"/>
      <c r="F74" s="83" t="s">
        <v>509</v>
      </c>
      <c r="G74" s="105">
        <v>41512</v>
      </c>
      <c r="H74" s="83" t="s">
        <v>334</v>
      </c>
      <c r="I74" s="93">
        <v>5.73</v>
      </c>
      <c r="J74" s="96" t="s">
        <v>175</v>
      </c>
      <c r="K74" s="97">
        <v>5.0999999999999997E-2</v>
      </c>
      <c r="L74" s="97">
        <v>1.6500000000000001E-2</v>
      </c>
      <c r="M74" s="93">
        <v>102609.22</v>
      </c>
      <c r="N74" s="95">
        <v>122.73</v>
      </c>
      <c r="O74" s="93">
        <v>125.93228999999999</v>
      </c>
      <c r="P74" s="94">
        <f t="shared" si="3"/>
        <v>1.2542481443336441E-3</v>
      </c>
      <c r="Q74" s="94">
        <f>O74/'סכום נכסי הקרן'!$C$42</f>
        <v>6.8021998632896704E-5</v>
      </c>
    </row>
    <row r="75" spans="2:17" s="135" customFormat="1">
      <c r="B75" s="86" t="s">
        <v>2173</v>
      </c>
      <c r="C75" s="96" t="s">
        <v>2092</v>
      </c>
      <c r="D75" s="83">
        <v>11896120</v>
      </c>
      <c r="E75" s="83"/>
      <c r="F75" s="83" t="s">
        <v>509</v>
      </c>
      <c r="G75" s="105">
        <v>41445</v>
      </c>
      <c r="H75" s="83" t="s">
        <v>334</v>
      </c>
      <c r="I75" s="93">
        <v>5.7299999999999995</v>
      </c>
      <c r="J75" s="96" t="s">
        <v>175</v>
      </c>
      <c r="K75" s="97">
        <v>5.1879999999999996E-2</v>
      </c>
      <c r="L75" s="97">
        <v>1.6400000000000001E-2</v>
      </c>
      <c r="M75" s="93">
        <v>51639.24</v>
      </c>
      <c r="N75" s="95">
        <v>127.22</v>
      </c>
      <c r="O75" s="93">
        <v>65.695440000000005</v>
      </c>
      <c r="P75" s="94">
        <f t="shared" si="3"/>
        <v>6.5430703841867939E-4</v>
      </c>
      <c r="Q75" s="94">
        <f>O75/'סכום נכסי הקרן'!$C$42</f>
        <v>3.5485220906151617E-5</v>
      </c>
    </row>
    <row r="76" spans="2:17" s="135" customFormat="1">
      <c r="B76" s="86" t="s">
        <v>2173</v>
      </c>
      <c r="C76" s="96" t="s">
        <v>2092</v>
      </c>
      <c r="D76" s="83">
        <v>11898300</v>
      </c>
      <c r="E76" s="83"/>
      <c r="F76" s="83" t="s">
        <v>509</v>
      </c>
      <c r="G76" s="105">
        <v>41547</v>
      </c>
      <c r="H76" s="83" t="s">
        <v>334</v>
      </c>
      <c r="I76" s="93">
        <v>5.73</v>
      </c>
      <c r="J76" s="96" t="s">
        <v>175</v>
      </c>
      <c r="K76" s="97">
        <v>5.0999999999999997E-2</v>
      </c>
      <c r="L76" s="97">
        <v>1.6399999999999998E-2</v>
      </c>
      <c r="M76" s="93">
        <v>75080.08</v>
      </c>
      <c r="N76" s="95">
        <v>122.74</v>
      </c>
      <c r="O76" s="93">
        <v>92.153289999999998</v>
      </c>
      <c r="P76" s="94">
        <f t="shared" si="3"/>
        <v>9.1781935337426307E-4</v>
      </c>
      <c r="Q76" s="94">
        <f>O76/'סכום נכסי הקרן'!$C$42</f>
        <v>4.9776359712008206E-5</v>
      </c>
    </row>
    <row r="77" spans="2:17" s="135" customFormat="1">
      <c r="B77" s="86" t="s">
        <v>2173</v>
      </c>
      <c r="C77" s="96" t="s">
        <v>2092</v>
      </c>
      <c r="D77" s="83">
        <v>11898310</v>
      </c>
      <c r="E77" s="83"/>
      <c r="F77" s="83" t="s">
        <v>509</v>
      </c>
      <c r="G77" s="105">
        <v>41571</v>
      </c>
      <c r="H77" s="83" t="s">
        <v>334</v>
      </c>
      <c r="I77" s="93">
        <v>5.79</v>
      </c>
      <c r="J77" s="96" t="s">
        <v>175</v>
      </c>
      <c r="K77" s="97">
        <v>5.0999999999999997E-2</v>
      </c>
      <c r="L77" s="97">
        <v>1.2500000000000001E-2</v>
      </c>
      <c r="M77" s="93">
        <v>36608.68</v>
      </c>
      <c r="N77" s="95">
        <v>125.52</v>
      </c>
      <c r="O77" s="93">
        <v>45.951209999999996</v>
      </c>
      <c r="P77" s="94">
        <f t="shared" si="3"/>
        <v>4.5766038140325721E-4</v>
      </c>
      <c r="Q77" s="94">
        <f>O77/'סכום נכסי הקרן'!$C$42</f>
        <v>2.4820426467270223E-5</v>
      </c>
    </row>
    <row r="78" spans="2:17" s="135" customFormat="1">
      <c r="B78" s="86" t="s">
        <v>2173</v>
      </c>
      <c r="C78" s="96" t="s">
        <v>2092</v>
      </c>
      <c r="D78" s="83">
        <v>11898320</v>
      </c>
      <c r="E78" s="83"/>
      <c r="F78" s="83" t="s">
        <v>509</v>
      </c>
      <c r="G78" s="105">
        <v>41597</v>
      </c>
      <c r="H78" s="83" t="s">
        <v>334</v>
      </c>
      <c r="I78" s="93">
        <v>5.7799999999999994</v>
      </c>
      <c r="J78" s="96" t="s">
        <v>175</v>
      </c>
      <c r="K78" s="97">
        <v>5.0999999999999997E-2</v>
      </c>
      <c r="L78" s="97">
        <v>1.3100000000000001E-2</v>
      </c>
      <c r="M78" s="93">
        <v>9454.5400000000009</v>
      </c>
      <c r="N78" s="95">
        <v>125.09</v>
      </c>
      <c r="O78" s="93">
        <v>11.82668</v>
      </c>
      <c r="P78" s="94">
        <f t="shared" si="3"/>
        <v>1.1779021443688369E-4</v>
      </c>
      <c r="Q78" s="94">
        <f>O78/'סכום נכסי הקרן'!$C$42</f>
        <v>6.3881504163206026E-6</v>
      </c>
    </row>
    <row r="79" spans="2:17" s="135" customFormat="1">
      <c r="B79" s="86" t="s">
        <v>2173</v>
      </c>
      <c r="C79" s="96" t="s">
        <v>2092</v>
      </c>
      <c r="D79" s="83">
        <v>11898330</v>
      </c>
      <c r="E79" s="83"/>
      <c r="F79" s="83" t="s">
        <v>509</v>
      </c>
      <c r="G79" s="105">
        <v>41630</v>
      </c>
      <c r="H79" s="83" t="s">
        <v>334</v>
      </c>
      <c r="I79" s="93">
        <v>5.7299999999999995</v>
      </c>
      <c r="J79" s="96" t="s">
        <v>175</v>
      </c>
      <c r="K79" s="97">
        <v>5.0999999999999997E-2</v>
      </c>
      <c r="L79" s="97">
        <v>1.6500000000000001E-2</v>
      </c>
      <c r="M79" s="93">
        <v>107562.16</v>
      </c>
      <c r="N79" s="95">
        <v>122.73</v>
      </c>
      <c r="O79" s="93">
        <v>132.01103000000001</v>
      </c>
      <c r="P79" s="94">
        <f t="shared" si="3"/>
        <v>1.3147905863466235E-3</v>
      </c>
      <c r="Q79" s="94">
        <f>O79/'סכום נכסי הקרן'!$C$42</f>
        <v>7.130541422050918E-5</v>
      </c>
    </row>
    <row r="80" spans="2:17" s="135" customFormat="1">
      <c r="B80" s="86" t="s">
        <v>2173</v>
      </c>
      <c r="C80" s="96" t="s">
        <v>2092</v>
      </c>
      <c r="D80" s="83">
        <v>11898340</v>
      </c>
      <c r="E80" s="83"/>
      <c r="F80" s="83" t="s">
        <v>509</v>
      </c>
      <c r="G80" s="105">
        <v>41666</v>
      </c>
      <c r="H80" s="83" t="s">
        <v>334</v>
      </c>
      <c r="I80" s="93">
        <v>5.7299999999999995</v>
      </c>
      <c r="J80" s="96" t="s">
        <v>175</v>
      </c>
      <c r="K80" s="97">
        <v>5.0999999999999997E-2</v>
      </c>
      <c r="L80" s="97">
        <v>1.6500000000000001E-2</v>
      </c>
      <c r="M80" s="93">
        <v>20804.66</v>
      </c>
      <c r="N80" s="95">
        <v>122.72</v>
      </c>
      <c r="O80" s="93">
        <v>25.531479999999998</v>
      </c>
      <c r="P80" s="94">
        <f t="shared" si="3"/>
        <v>2.5428594534484801E-4</v>
      </c>
      <c r="Q80" s="94">
        <f>O80/'סכום נכסי הקרן'!$C$42</f>
        <v>1.3790762461762821E-5</v>
      </c>
    </row>
    <row r="81" spans="2:17" s="135" customFormat="1">
      <c r="B81" s="86" t="s">
        <v>2173</v>
      </c>
      <c r="C81" s="96" t="s">
        <v>2092</v>
      </c>
      <c r="D81" s="83">
        <v>11898350</v>
      </c>
      <c r="E81" s="83"/>
      <c r="F81" s="83" t="s">
        <v>509</v>
      </c>
      <c r="G81" s="105">
        <v>41696</v>
      </c>
      <c r="H81" s="83" t="s">
        <v>334</v>
      </c>
      <c r="I81" s="93">
        <v>5.73</v>
      </c>
      <c r="J81" s="96" t="s">
        <v>175</v>
      </c>
      <c r="K81" s="97">
        <v>5.0999999999999997E-2</v>
      </c>
      <c r="L81" s="97">
        <v>1.6500000000000001E-2</v>
      </c>
      <c r="M81" s="93">
        <v>20024.46</v>
      </c>
      <c r="N81" s="95">
        <v>123.21</v>
      </c>
      <c r="O81" s="93">
        <v>24.672139999999999</v>
      </c>
      <c r="P81" s="94">
        <f t="shared" si="3"/>
        <v>2.4572717459310777E-4</v>
      </c>
      <c r="Q81" s="94">
        <f>O81/'סכום נכסי הקרן'!$C$42</f>
        <v>1.3326592197685249E-5</v>
      </c>
    </row>
    <row r="82" spans="2:17" s="135" customFormat="1">
      <c r="B82" s="86" t="s">
        <v>2173</v>
      </c>
      <c r="C82" s="96" t="s">
        <v>2092</v>
      </c>
      <c r="D82" s="83">
        <v>11898360</v>
      </c>
      <c r="E82" s="83"/>
      <c r="F82" s="83" t="s">
        <v>509</v>
      </c>
      <c r="G82" s="105">
        <v>41725</v>
      </c>
      <c r="H82" s="83" t="s">
        <v>334</v>
      </c>
      <c r="I82" s="93">
        <v>5.73</v>
      </c>
      <c r="J82" s="96" t="s">
        <v>175</v>
      </c>
      <c r="K82" s="97">
        <v>5.0999999999999997E-2</v>
      </c>
      <c r="L82" s="97">
        <v>1.6400000000000001E-2</v>
      </c>
      <c r="M82" s="93">
        <v>39879.339999999997</v>
      </c>
      <c r="N82" s="95">
        <v>123.45</v>
      </c>
      <c r="O82" s="93">
        <v>49.231029999999997</v>
      </c>
      <c r="P82" s="94">
        <f t="shared" si="3"/>
        <v>4.9032641287738009E-4</v>
      </c>
      <c r="Q82" s="94">
        <f>O82/'סכום נכסי הקרן'!$C$42</f>
        <v>2.6592012702668208E-5</v>
      </c>
    </row>
    <row r="83" spans="2:17" s="135" customFormat="1">
      <c r="B83" s="86" t="s">
        <v>2173</v>
      </c>
      <c r="C83" s="96" t="s">
        <v>2092</v>
      </c>
      <c r="D83" s="83">
        <v>11898380</v>
      </c>
      <c r="E83" s="83"/>
      <c r="F83" s="83" t="s">
        <v>509</v>
      </c>
      <c r="G83" s="105">
        <v>41787</v>
      </c>
      <c r="H83" s="83" t="s">
        <v>334</v>
      </c>
      <c r="I83" s="93">
        <v>5.7299999999999995</v>
      </c>
      <c r="J83" s="96" t="s">
        <v>175</v>
      </c>
      <c r="K83" s="97">
        <v>5.0999999999999997E-2</v>
      </c>
      <c r="L83" s="97">
        <v>1.6500000000000001E-2</v>
      </c>
      <c r="M83" s="93">
        <v>25106.71</v>
      </c>
      <c r="N83" s="95">
        <v>122.96</v>
      </c>
      <c r="O83" s="93">
        <v>30.871220000000001</v>
      </c>
      <c r="P83" s="94">
        <f t="shared" si="3"/>
        <v>3.0746816720569192E-4</v>
      </c>
      <c r="Q83" s="94">
        <f>O83/'סכום נכסי הקרן'!$C$42</f>
        <v>1.6675009123044245E-5</v>
      </c>
    </row>
    <row r="84" spans="2:17" s="135" customFormat="1">
      <c r="B84" s="86" t="s">
        <v>2173</v>
      </c>
      <c r="C84" s="96" t="s">
        <v>2092</v>
      </c>
      <c r="D84" s="83">
        <v>11898390</v>
      </c>
      <c r="E84" s="83"/>
      <c r="F84" s="83" t="s">
        <v>509</v>
      </c>
      <c r="G84" s="105">
        <v>41815</v>
      </c>
      <c r="H84" s="83" t="s">
        <v>334</v>
      </c>
      <c r="I84" s="93">
        <v>5.73</v>
      </c>
      <c r="J84" s="96" t="s">
        <v>175</v>
      </c>
      <c r="K84" s="97">
        <v>5.0999999999999997E-2</v>
      </c>
      <c r="L84" s="97">
        <v>1.6400000000000001E-2</v>
      </c>
      <c r="M84" s="93">
        <v>14116.34</v>
      </c>
      <c r="N84" s="95">
        <v>122.85</v>
      </c>
      <c r="O84" s="93">
        <v>17.341919999999998</v>
      </c>
      <c r="P84" s="94">
        <f t="shared" si="3"/>
        <v>1.727203640875784E-4</v>
      </c>
      <c r="Q84" s="94">
        <f>O84/'סכום נכסי הקרן'!$C$42</f>
        <v>9.3671929457631877E-6</v>
      </c>
    </row>
    <row r="85" spans="2:17" s="135" customFormat="1">
      <c r="B85" s="86" t="s">
        <v>2173</v>
      </c>
      <c r="C85" s="96" t="s">
        <v>2092</v>
      </c>
      <c r="D85" s="83">
        <v>11898400</v>
      </c>
      <c r="E85" s="83"/>
      <c r="F85" s="83" t="s">
        <v>509</v>
      </c>
      <c r="G85" s="105">
        <v>41836</v>
      </c>
      <c r="H85" s="83" t="s">
        <v>334</v>
      </c>
      <c r="I85" s="93">
        <v>5.73</v>
      </c>
      <c r="J85" s="96" t="s">
        <v>175</v>
      </c>
      <c r="K85" s="97">
        <v>5.0999999999999997E-2</v>
      </c>
      <c r="L85" s="97">
        <v>1.6500000000000001E-2</v>
      </c>
      <c r="M85" s="93">
        <v>41966.25</v>
      </c>
      <c r="N85" s="95">
        <v>122.73</v>
      </c>
      <c r="O85" s="93">
        <v>51.50517</v>
      </c>
      <c r="P85" s="94">
        <f t="shared" si="3"/>
        <v>5.1297617073499488E-4</v>
      </c>
      <c r="Q85" s="94">
        <f>O85/'סכום נכסי הקרן'!$C$42</f>
        <v>2.7820383503921929E-5</v>
      </c>
    </row>
    <row r="86" spans="2:17" s="135" customFormat="1">
      <c r="B86" s="86" t="s">
        <v>2173</v>
      </c>
      <c r="C86" s="96" t="s">
        <v>2092</v>
      </c>
      <c r="D86" s="83">
        <v>11896130</v>
      </c>
      <c r="E86" s="83"/>
      <c r="F86" s="83" t="s">
        <v>509</v>
      </c>
      <c r="G86" s="105">
        <v>40903</v>
      </c>
      <c r="H86" s="83" t="s">
        <v>334</v>
      </c>
      <c r="I86" s="93">
        <v>5.8099999999999987</v>
      </c>
      <c r="J86" s="96" t="s">
        <v>175</v>
      </c>
      <c r="K86" s="97">
        <v>5.2619999999999993E-2</v>
      </c>
      <c r="L86" s="97">
        <v>9.2999999999999992E-3</v>
      </c>
      <c r="M86" s="93">
        <v>52982.62</v>
      </c>
      <c r="N86" s="95">
        <v>133.15</v>
      </c>
      <c r="O86" s="93">
        <v>70.546360000000007</v>
      </c>
      <c r="P86" s="94">
        <f t="shared" si="3"/>
        <v>7.0262075850040717E-4</v>
      </c>
      <c r="Q86" s="94">
        <f>O86/'סכום נכסי הקרן'!$C$42</f>
        <v>3.8105432716865861E-5</v>
      </c>
    </row>
    <row r="87" spans="2:17" s="135" customFormat="1">
      <c r="B87" s="86" t="s">
        <v>2173</v>
      </c>
      <c r="C87" s="96" t="s">
        <v>2092</v>
      </c>
      <c r="D87" s="83">
        <v>11898410</v>
      </c>
      <c r="E87" s="83"/>
      <c r="F87" s="83" t="s">
        <v>509</v>
      </c>
      <c r="G87" s="105">
        <v>41911</v>
      </c>
      <c r="H87" s="83" t="s">
        <v>334</v>
      </c>
      <c r="I87" s="93">
        <v>5.73</v>
      </c>
      <c r="J87" s="96" t="s">
        <v>175</v>
      </c>
      <c r="K87" s="97">
        <v>5.0999999999999997E-2</v>
      </c>
      <c r="L87" s="97">
        <v>1.6500000000000001E-2</v>
      </c>
      <c r="M87" s="93">
        <v>16471.68</v>
      </c>
      <c r="N87" s="95">
        <v>122.73</v>
      </c>
      <c r="O87" s="93">
        <v>20.215689999999999</v>
      </c>
      <c r="P87" s="94">
        <f t="shared" si="3"/>
        <v>2.0134225835902934E-4</v>
      </c>
      <c r="Q87" s="94">
        <f>O87/'סכום נכסי הקרן'!$C$42</f>
        <v>1.0919452330637866E-5</v>
      </c>
    </row>
    <row r="88" spans="2:17" s="135" customFormat="1">
      <c r="B88" s="86" t="s">
        <v>2173</v>
      </c>
      <c r="C88" s="96" t="s">
        <v>2092</v>
      </c>
      <c r="D88" s="83">
        <v>11896140</v>
      </c>
      <c r="E88" s="83"/>
      <c r="F88" s="83" t="s">
        <v>509</v>
      </c>
      <c r="G88" s="105">
        <v>40933</v>
      </c>
      <c r="H88" s="83" t="s">
        <v>334</v>
      </c>
      <c r="I88" s="93">
        <v>5.73</v>
      </c>
      <c r="J88" s="96" t="s">
        <v>175</v>
      </c>
      <c r="K88" s="97">
        <v>5.1330999999999995E-2</v>
      </c>
      <c r="L88" s="97">
        <v>1.6500000000000001E-2</v>
      </c>
      <c r="M88" s="93">
        <v>195376.21</v>
      </c>
      <c r="N88" s="95">
        <v>126.95</v>
      </c>
      <c r="O88" s="93">
        <v>248.03009</v>
      </c>
      <c r="P88" s="94">
        <f t="shared" si="3"/>
        <v>2.4703059090040113E-3</v>
      </c>
      <c r="Q88" s="94">
        <f>O88/'סכום נכסי הקרן'!$C$42</f>
        <v>1.3397280747374043E-4</v>
      </c>
    </row>
    <row r="89" spans="2:17" s="135" customFormat="1">
      <c r="B89" s="86" t="s">
        <v>2173</v>
      </c>
      <c r="C89" s="96" t="s">
        <v>2092</v>
      </c>
      <c r="D89" s="83">
        <v>11896150</v>
      </c>
      <c r="E89" s="83"/>
      <c r="F89" s="83" t="s">
        <v>509</v>
      </c>
      <c r="G89" s="105">
        <v>40993</v>
      </c>
      <c r="H89" s="83" t="s">
        <v>334</v>
      </c>
      <c r="I89" s="93">
        <v>5.7299999999999995</v>
      </c>
      <c r="J89" s="96" t="s">
        <v>175</v>
      </c>
      <c r="K89" s="97">
        <v>5.1451999999999998E-2</v>
      </c>
      <c r="L89" s="97">
        <v>1.6400000000000001E-2</v>
      </c>
      <c r="M89" s="93">
        <v>113703.88</v>
      </c>
      <c r="N89" s="95">
        <v>127.05</v>
      </c>
      <c r="O89" s="93">
        <v>144.46079</v>
      </c>
      <c r="P89" s="94">
        <f t="shared" si="3"/>
        <v>1.4387864922211157E-3</v>
      </c>
      <c r="Q89" s="94">
        <f>O89/'סכום נכסי הקרן'!$C$42</f>
        <v>7.8030119676908747E-5</v>
      </c>
    </row>
    <row r="90" spans="2:17" s="135" customFormat="1">
      <c r="B90" s="86" t="s">
        <v>2173</v>
      </c>
      <c r="C90" s="96" t="s">
        <v>2092</v>
      </c>
      <c r="D90" s="83">
        <v>11896160</v>
      </c>
      <c r="E90" s="83"/>
      <c r="F90" s="83" t="s">
        <v>509</v>
      </c>
      <c r="G90" s="105">
        <v>41053</v>
      </c>
      <c r="H90" s="83" t="s">
        <v>334</v>
      </c>
      <c r="I90" s="93">
        <v>5.73</v>
      </c>
      <c r="J90" s="96" t="s">
        <v>175</v>
      </c>
      <c r="K90" s="97">
        <v>5.0999999999999997E-2</v>
      </c>
      <c r="L90" s="97">
        <v>1.6399999999999998E-2</v>
      </c>
      <c r="M90" s="93">
        <v>80090.350000000006</v>
      </c>
      <c r="N90" s="95">
        <v>125.19</v>
      </c>
      <c r="O90" s="93">
        <v>100.26511000000001</v>
      </c>
      <c r="P90" s="94">
        <f t="shared" si="3"/>
        <v>9.9861066735869503E-4</v>
      </c>
      <c r="Q90" s="94">
        <f>O90/'סכום נכסי הקרן'!$C$42</f>
        <v>5.4157938169370529E-5</v>
      </c>
    </row>
    <row r="91" spans="2:17" s="135" customFormat="1">
      <c r="B91" s="86" t="s">
        <v>2173</v>
      </c>
      <c r="C91" s="96" t="s">
        <v>2092</v>
      </c>
      <c r="D91" s="83">
        <v>11898170</v>
      </c>
      <c r="E91" s="83"/>
      <c r="F91" s="83" t="s">
        <v>509</v>
      </c>
      <c r="G91" s="105">
        <v>41085</v>
      </c>
      <c r="H91" s="83" t="s">
        <v>334</v>
      </c>
      <c r="I91" s="93">
        <v>5.73</v>
      </c>
      <c r="J91" s="96" t="s">
        <v>175</v>
      </c>
      <c r="K91" s="97">
        <v>5.0999999999999997E-2</v>
      </c>
      <c r="L91" s="97">
        <v>1.6399999999999998E-2</v>
      </c>
      <c r="M91" s="93">
        <v>147371.76999999999</v>
      </c>
      <c r="N91" s="95">
        <v>125.19</v>
      </c>
      <c r="O91" s="93">
        <v>184.49471</v>
      </c>
      <c r="P91" s="94">
        <f t="shared" si="3"/>
        <v>1.8375124255810313E-3</v>
      </c>
      <c r="Q91" s="94">
        <f>O91/'סכום נכסי הקרן'!$C$42</f>
        <v>9.9654337353800797E-5</v>
      </c>
    </row>
    <row r="92" spans="2:17" s="135" customFormat="1">
      <c r="B92" s="86" t="s">
        <v>2173</v>
      </c>
      <c r="C92" s="96" t="s">
        <v>2092</v>
      </c>
      <c r="D92" s="83">
        <v>11898180</v>
      </c>
      <c r="E92" s="83"/>
      <c r="F92" s="83" t="s">
        <v>509</v>
      </c>
      <c r="G92" s="105">
        <v>41115</v>
      </c>
      <c r="H92" s="83" t="s">
        <v>334</v>
      </c>
      <c r="I92" s="93">
        <v>5.7299999999999995</v>
      </c>
      <c r="J92" s="96" t="s">
        <v>175</v>
      </c>
      <c r="K92" s="97">
        <v>5.0999999999999997E-2</v>
      </c>
      <c r="L92" s="97">
        <v>1.6400000000000001E-2</v>
      </c>
      <c r="M92" s="93">
        <v>65352.05</v>
      </c>
      <c r="N92" s="95">
        <v>125.54</v>
      </c>
      <c r="O92" s="93">
        <v>82.042969999999997</v>
      </c>
      <c r="P92" s="94">
        <f t="shared" si="3"/>
        <v>8.1712357393104538E-4</v>
      </c>
      <c r="Q92" s="94">
        <f>O92/'סכום נכסי הקרן'!$C$42</f>
        <v>4.4315296681881873E-5</v>
      </c>
    </row>
    <row r="93" spans="2:17" s="135" customFormat="1">
      <c r="B93" s="86" t="s">
        <v>2173</v>
      </c>
      <c r="C93" s="96" t="s">
        <v>2092</v>
      </c>
      <c r="D93" s="83">
        <v>11898190</v>
      </c>
      <c r="E93" s="83"/>
      <c r="F93" s="83" t="s">
        <v>509</v>
      </c>
      <c r="G93" s="105">
        <v>41179</v>
      </c>
      <c r="H93" s="83" t="s">
        <v>334</v>
      </c>
      <c r="I93" s="93">
        <v>5.73</v>
      </c>
      <c r="J93" s="96" t="s">
        <v>175</v>
      </c>
      <c r="K93" s="97">
        <v>5.0999999999999997E-2</v>
      </c>
      <c r="L93" s="97">
        <v>1.6500000000000001E-2</v>
      </c>
      <c r="M93" s="93">
        <v>82408.95</v>
      </c>
      <c r="N93" s="95">
        <v>124.12</v>
      </c>
      <c r="O93" s="93">
        <v>102.28598</v>
      </c>
      <c r="P93" s="94">
        <f t="shared" si="3"/>
        <v>1.0187379313625459E-3</v>
      </c>
      <c r="Q93" s="94">
        <f>O93/'סכום נכסי הקרן'!$C$42</f>
        <v>5.5249505839403858E-5</v>
      </c>
    </row>
    <row r="94" spans="2:17" s="135" customFormat="1">
      <c r="B94" s="86" t="s">
        <v>2175</v>
      </c>
      <c r="C94" s="96" t="s">
        <v>2092</v>
      </c>
      <c r="D94" s="83">
        <v>90145563</v>
      </c>
      <c r="E94" s="83"/>
      <c r="F94" s="83" t="s">
        <v>509</v>
      </c>
      <c r="G94" s="105">
        <v>42122</v>
      </c>
      <c r="H94" s="83" t="s">
        <v>171</v>
      </c>
      <c r="I94" s="93">
        <v>6.0000000000000009</v>
      </c>
      <c r="J94" s="96" t="s">
        <v>175</v>
      </c>
      <c r="K94" s="97">
        <v>2.4799999999999999E-2</v>
      </c>
      <c r="L94" s="97">
        <v>1.5599999999999998E-2</v>
      </c>
      <c r="M94" s="93">
        <v>3893257.23</v>
      </c>
      <c r="N94" s="95">
        <v>107.05</v>
      </c>
      <c r="O94" s="93">
        <v>4167.7319500000003</v>
      </c>
      <c r="P94" s="94">
        <f t="shared" si="3"/>
        <v>4.1509370347887271E-2</v>
      </c>
      <c r="Q94" s="94">
        <f>O94/'סכום נכסי הקרן'!$C$42</f>
        <v>2.251189563893263E-3</v>
      </c>
    </row>
    <row r="95" spans="2:17" s="135" customFormat="1">
      <c r="B95" s="86" t="s">
        <v>2176</v>
      </c>
      <c r="C95" s="96" t="s">
        <v>2092</v>
      </c>
      <c r="D95" s="83">
        <v>95350502</v>
      </c>
      <c r="E95" s="83"/>
      <c r="F95" s="83" t="s">
        <v>509</v>
      </c>
      <c r="G95" s="105">
        <v>41767</v>
      </c>
      <c r="H95" s="83" t="s">
        <v>171</v>
      </c>
      <c r="I95" s="93">
        <v>6.589999999999999</v>
      </c>
      <c r="J95" s="96" t="s">
        <v>175</v>
      </c>
      <c r="K95" s="97">
        <v>5.3499999999999999E-2</v>
      </c>
      <c r="L95" s="97">
        <v>1.6799999999999999E-2</v>
      </c>
      <c r="M95" s="93">
        <v>33437.35</v>
      </c>
      <c r="N95" s="95">
        <v>126.17</v>
      </c>
      <c r="O95" s="93">
        <v>42.187910000000002</v>
      </c>
      <c r="P95" s="94">
        <f t="shared" si="3"/>
        <v>4.2017903296140169E-4</v>
      </c>
      <c r="Q95" s="94">
        <f>O95/'סכום נכסי הקרן'!$C$42</f>
        <v>2.278768976840467E-5</v>
      </c>
    </row>
    <row r="96" spans="2:17" s="135" customFormat="1">
      <c r="B96" s="86" t="s">
        <v>2176</v>
      </c>
      <c r="C96" s="96" t="s">
        <v>2092</v>
      </c>
      <c r="D96" s="83">
        <v>95350101</v>
      </c>
      <c r="E96" s="83"/>
      <c r="F96" s="83" t="s">
        <v>509</v>
      </c>
      <c r="G96" s="105">
        <v>41269</v>
      </c>
      <c r="H96" s="83" t="s">
        <v>171</v>
      </c>
      <c r="I96" s="93">
        <v>6.7199999999999989</v>
      </c>
      <c r="J96" s="96" t="s">
        <v>175</v>
      </c>
      <c r="K96" s="97">
        <v>5.3499999999999999E-2</v>
      </c>
      <c r="L96" s="97">
        <v>8.3000000000000018E-3</v>
      </c>
      <c r="M96" s="93">
        <v>166068.64000000001</v>
      </c>
      <c r="N96" s="95">
        <v>135.4</v>
      </c>
      <c r="O96" s="93">
        <v>224.85692</v>
      </c>
      <c r="P96" s="94">
        <f t="shared" si="3"/>
        <v>2.239508029676731E-3</v>
      </c>
      <c r="Q96" s="94">
        <f>O96/'סכום נכסי הקרן'!$C$42</f>
        <v>1.2145588001963091E-4</v>
      </c>
    </row>
    <row r="97" spans="2:17" s="135" customFormat="1">
      <c r="B97" s="86" t="s">
        <v>2176</v>
      </c>
      <c r="C97" s="96" t="s">
        <v>2092</v>
      </c>
      <c r="D97" s="83">
        <v>95350102</v>
      </c>
      <c r="E97" s="83"/>
      <c r="F97" s="83" t="s">
        <v>509</v>
      </c>
      <c r="G97" s="105">
        <v>41767</v>
      </c>
      <c r="H97" s="83" t="s">
        <v>171</v>
      </c>
      <c r="I97" s="93">
        <v>7.06</v>
      </c>
      <c r="J97" s="96" t="s">
        <v>175</v>
      </c>
      <c r="K97" s="97">
        <v>5.3499999999999999E-2</v>
      </c>
      <c r="L97" s="97">
        <v>1.9199999999999998E-2</v>
      </c>
      <c r="M97" s="93">
        <v>26168.36</v>
      </c>
      <c r="N97" s="95">
        <v>126.17</v>
      </c>
      <c r="O97" s="93">
        <v>33.01661</v>
      </c>
      <c r="P97" s="94">
        <f t="shared" si="3"/>
        <v>3.2883561336562406E-4</v>
      </c>
      <c r="Q97" s="94">
        <f>O97/'סכום נכסי הקרן'!$C$42</f>
        <v>1.7833835946943266E-5</v>
      </c>
    </row>
    <row r="98" spans="2:17" s="135" customFormat="1">
      <c r="B98" s="86" t="s">
        <v>2176</v>
      </c>
      <c r="C98" s="96" t="s">
        <v>2092</v>
      </c>
      <c r="D98" s="83">
        <v>95350202</v>
      </c>
      <c r="E98" s="83"/>
      <c r="F98" s="83" t="s">
        <v>509</v>
      </c>
      <c r="G98" s="105">
        <v>41767</v>
      </c>
      <c r="H98" s="83" t="s">
        <v>171</v>
      </c>
      <c r="I98" s="93">
        <v>6.589999999999999</v>
      </c>
      <c r="J98" s="96" t="s">
        <v>175</v>
      </c>
      <c r="K98" s="97">
        <v>5.3499999999999999E-2</v>
      </c>
      <c r="L98" s="97">
        <v>1.6799999999999999E-2</v>
      </c>
      <c r="M98" s="93">
        <v>33437.35</v>
      </c>
      <c r="N98" s="95">
        <v>126.17</v>
      </c>
      <c r="O98" s="93">
        <v>42.187910000000002</v>
      </c>
      <c r="P98" s="94">
        <f t="shared" si="3"/>
        <v>4.2017903296140169E-4</v>
      </c>
      <c r="Q98" s="94">
        <f>O98/'סכום נכסי הקרן'!$C$42</f>
        <v>2.278768976840467E-5</v>
      </c>
    </row>
    <row r="99" spans="2:17" s="135" customFormat="1">
      <c r="B99" s="86" t="s">
        <v>2176</v>
      </c>
      <c r="C99" s="96" t="s">
        <v>2092</v>
      </c>
      <c r="D99" s="83">
        <v>95350201</v>
      </c>
      <c r="E99" s="83"/>
      <c r="F99" s="83" t="s">
        <v>509</v>
      </c>
      <c r="G99" s="105">
        <v>41269</v>
      </c>
      <c r="H99" s="83" t="s">
        <v>171</v>
      </c>
      <c r="I99" s="93">
        <v>6.7200000000000006</v>
      </c>
      <c r="J99" s="96" t="s">
        <v>175</v>
      </c>
      <c r="K99" s="97">
        <v>5.3499999999999999E-2</v>
      </c>
      <c r="L99" s="97">
        <v>8.2999999999999984E-3</v>
      </c>
      <c r="M99" s="93">
        <v>176447.91</v>
      </c>
      <c r="N99" s="95">
        <v>135.4</v>
      </c>
      <c r="O99" s="93">
        <v>238.91045000000003</v>
      </c>
      <c r="P99" s="94">
        <f t="shared" si="3"/>
        <v>2.3794770076397079E-3</v>
      </c>
      <c r="Q99" s="94">
        <f>O99/'סכום נכסי הקרן'!$C$42</f>
        <v>1.2904685766680442E-4</v>
      </c>
    </row>
    <row r="100" spans="2:17" s="135" customFormat="1">
      <c r="B100" s="86" t="s">
        <v>2176</v>
      </c>
      <c r="C100" s="96" t="s">
        <v>2092</v>
      </c>
      <c r="D100" s="83">
        <v>95350301</v>
      </c>
      <c r="E100" s="83"/>
      <c r="F100" s="83" t="s">
        <v>509</v>
      </c>
      <c r="G100" s="105">
        <v>41281</v>
      </c>
      <c r="H100" s="83" t="s">
        <v>171</v>
      </c>
      <c r="I100" s="93">
        <v>6.7100000000000009</v>
      </c>
      <c r="J100" s="96" t="s">
        <v>175</v>
      </c>
      <c r="K100" s="97">
        <v>5.3499999999999999E-2</v>
      </c>
      <c r="L100" s="97">
        <v>8.5000000000000006E-3</v>
      </c>
      <c r="M100" s="93">
        <v>222298.93000000005</v>
      </c>
      <c r="N100" s="95">
        <v>135.28</v>
      </c>
      <c r="O100" s="93">
        <v>300.72596999999996</v>
      </c>
      <c r="P100" s="94">
        <f t="shared" si="3"/>
        <v>2.9951411971102498E-3</v>
      </c>
      <c r="Q100" s="94">
        <f>O100/'סכום נכסי הקרן'!$C$42</f>
        <v>1.6243634988466051E-4</v>
      </c>
    </row>
    <row r="101" spans="2:17" s="135" customFormat="1">
      <c r="B101" s="86" t="s">
        <v>2176</v>
      </c>
      <c r="C101" s="96" t="s">
        <v>2092</v>
      </c>
      <c r="D101" s="83">
        <v>95350302</v>
      </c>
      <c r="E101" s="83"/>
      <c r="F101" s="83" t="s">
        <v>509</v>
      </c>
      <c r="G101" s="105">
        <v>41767</v>
      </c>
      <c r="H101" s="83" t="s">
        <v>171</v>
      </c>
      <c r="I101" s="93">
        <v>6.59</v>
      </c>
      <c r="J101" s="96" t="s">
        <v>175</v>
      </c>
      <c r="K101" s="97">
        <v>5.3499999999999999E-2</v>
      </c>
      <c r="L101" s="97">
        <v>1.6799999999999999E-2</v>
      </c>
      <c r="M101" s="93">
        <v>39252.559999999998</v>
      </c>
      <c r="N101" s="95">
        <v>126.17</v>
      </c>
      <c r="O101" s="93">
        <v>49.524940000000001</v>
      </c>
      <c r="P101" s="94">
        <f t="shared" si="3"/>
        <v>4.9325366904099874E-4</v>
      </c>
      <c r="Q101" s="94">
        <f>O101/'סכום נכסי הקרן'!$C$42</f>
        <v>2.675076742409982E-5</v>
      </c>
    </row>
    <row r="102" spans="2:17" s="135" customFormat="1">
      <c r="B102" s="86" t="s">
        <v>2176</v>
      </c>
      <c r="C102" s="96" t="s">
        <v>2092</v>
      </c>
      <c r="D102" s="83">
        <v>95350401</v>
      </c>
      <c r="E102" s="83"/>
      <c r="F102" s="83" t="s">
        <v>509</v>
      </c>
      <c r="G102" s="105">
        <v>41281</v>
      </c>
      <c r="H102" s="83" t="s">
        <v>171</v>
      </c>
      <c r="I102" s="93">
        <v>6.7100000000000017</v>
      </c>
      <c r="J102" s="96" t="s">
        <v>175</v>
      </c>
      <c r="K102" s="97">
        <v>5.3499999999999999E-2</v>
      </c>
      <c r="L102" s="97">
        <v>8.5000000000000023E-3</v>
      </c>
      <c r="M102" s="93">
        <v>160130.6</v>
      </c>
      <c r="N102" s="95">
        <v>135.28</v>
      </c>
      <c r="O102" s="93">
        <v>216.62465999999998</v>
      </c>
      <c r="P102" s="94">
        <f t="shared" si="3"/>
        <v>2.1575171691224433E-3</v>
      </c>
      <c r="Q102" s="94">
        <f>O102/'סכום נכסי הקרן'!$C$42</f>
        <v>1.1700924620978236E-4</v>
      </c>
    </row>
    <row r="103" spans="2:17" s="135" customFormat="1">
      <c r="B103" s="86" t="s">
        <v>2176</v>
      </c>
      <c r="C103" s="96" t="s">
        <v>2092</v>
      </c>
      <c r="D103" s="83">
        <v>95350402</v>
      </c>
      <c r="E103" s="83"/>
      <c r="F103" s="83" t="s">
        <v>509</v>
      </c>
      <c r="G103" s="105">
        <v>41767</v>
      </c>
      <c r="H103" s="83" t="s">
        <v>171</v>
      </c>
      <c r="I103" s="93">
        <v>6.5900000000000007</v>
      </c>
      <c r="J103" s="96" t="s">
        <v>175</v>
      </c>
      <c r="K103" s="97">
        <v>5.3499999999999999E-2</v>
      </c>
      <c r="L103" s="97">
        <v>1.6800000000000002E-2</v>
      </c>
      <c r="M103" s="93">
        <v>31983.59</v>
      </c>
      <c r="N103" s="95">
        <v>126.17</v>
      </c>
      <c r="O103" s="93">
        <v>40.35367999999999</v>
      </c>
      <c r="P103" s="94">
        <f t="shared" si="3"/>
        <v>4.0191064783332123E-4</v>
      </c>
      <c r="Q103" s="94">
        <f>O103/'סכום נכסי הקרן'!$C$42</f>
        <v>2.1796935208534287E-5</v>
      </c>
    </row>
    <row r="104" spans="2:17" s="135" customFormat="1">
      <c r="B104" s="86" t="s">
        <v>2176</v>
      </c>
      <c r="C104" s="96" t="s">
        <v>2092</v>
      </c>
      <c r="D104" s="83">
        <v>95350501</v>
      </c>
      <c r="E104" s="83"/>
      <c r="F104" s="83" t="s">
        <v>509</v>
      </c>
      <c r="G104" s="105">
        <v>41281</v>
      </c>
      <c r="H104" s="83" t="s">
        <v>171</v>
      </c>
      <c r="I104" s="93">
        <v>6.71</v>
      </c>
      <c r="J104" s="96" t="s">
        <v>175</v>
      </c>
      <c r="K104" s="97">
        <v>5.3499999999999999E-2</v>
      </c>
      <c r="L104" s="97">
        <v>8.5000000000000006E-3</v>
      </c>
      <c r="M104" s="93">
        <v>192313.69</v>
      </c>
      <c r="N104" s="95">
        <v>135.28</v>
      </c>
      <c r="O104" s="93">
        <v>260.16194999999999</v>
      </c>
      <c r="P104" s="94">
        <f t="shared" si="3"/>
        <v>2.591135625451759E-3</v>
      </c>
      <c r="Q104" s="94">
        <f>O104/'סכום נכסי הקרן'!$C$42</f>
        <v>1.4052580007265604E-4</v>
      </c>
    </row>
    <row r="105" spans="2:17" s="135" customFormat="1">
      <c r="B105" s="86" t="s">
        <v>2177</v>
      </c>
      <c r="C105" s="96" t="s">
        <v>2082</v>
      </c>
      <c r="D105" s="83">
        <v>22333</v>
      </c>
      <c r="E105" s="83"/>
      <c r="F105" s="83" t="s">
        <v>2093</v>
      </c>
      <c r="G105" s="105">
        <v>41639</v>
      </c>
      <c r="H105" s="83" t="s">
        <v>2079</v>
      </c>
      <c r="I105" s="93">
        <v>2.44</v>
      </c>
      <c r="J105" s="96" t="s">
        <v>175</v>
      </c>
      <c r="K105" s="97">
        <v>3.7000000000000005E-2</v>
      </c>
      <c r="L105" s="97">
        <v>1.5000000000000002E-3</v>
      </c>
      <c r="M105" s="93">
        <v>1472000</v>
      </c>
      <c r="N105" s="95">
        <v>109.79</v>
      </c>
      <c r="O105" s="93">
        <v>1616.10879</v>
      </c>
      <c r="P105" s="94">
        <f t="shared" si="3"/>
        <v>1.6095962766172131E-2</v>
      </c>
      <c r="Q105" s="94">
        <f>O105/'סכום נכסי הקרן'!$C$42</f>
        <v>8.7293695607371514E-4</v>
      </c>
    </row>
    <row r="106" spans="2:17" s="135" customFormat="1">
      <c r="B106" s="86" t="s">
        <v>2177</v>
      </c>
      <c r="C106" s="96" t="s">
        <v>2082</v>
      </c>
      <c r="D106" s="83">
        <v>22334</v>
      </c>
      <c r="E106" s="83"/>
      <c r="F106" s="83" t="s">
        <v>2093</v>
      </c>
      <c r="G106" s="105">
        <v>42004</v>
      </c>
      <c r="H106" s="83" t="s">
        <v>2079</v>
      </c>
      <c r="I106" s="93">
        <v>2.9000000000000004</v>
      </c>
      <c r="J106" s="96" t="s">
        <v>175</v>
      </c>
      <c r="K106" s="97">
        <v>3.7000000000000005E-2</v>
      </c>
      <c r="L106" s="97">
        <v>3.8000000000000004E-3</v>
      </c>
      <c r="M106" s="93">
        <v>588800.02</v>
      </c>
      <c r="N106" s="95">
        <v>110.81</v>
      </c>
      <c r="O106" s="93">
        <v>652.44929999999988</v>
      </c>
      <c r="P106" s="94">
        <f t="shared" ref="P106:P149" si="4">O106/$O$10</f>
        <v>6.4982009284257833E-3</v>
      </c>
      <c r="Q106" s="94">
        <f>O106/'סכום נכסי הקרן'!$C$42</f>
        <v>3.5241879102360807E-4</v>
      </c>
    </row>
    <row r="107" spans="2:17" s="135" customFormat="1">
      <c r="B107" s="86" t="s">
        <v>2178</v>
      </c>
      <c r="C107" s="96" t="s">
        <v>2082</v>
      </c>
      <c r="D107" s="83">
        <v>458870</v>
      </c>
      <c r="E107" s="83"/>
      <c r="F107" s="83" t="s">
        <v>2093</v>
      </c>
      <c r="G107" s="105">
        <v>42759</v>
      </c>
      <c r="H107" s="83" t="s">
        <v>2079</v>
      </c>
      <c r="I107" s="93">
        <v>4.22</v>
      </c>
      <c r="J107" s="96" t="s">
        <v>175</v>
      </c>
      <c r="K107" s="97">
        <v>2.5499999999999998E-2</v>
      </c>
      <c r="L107" s="97">
        <v>1.3300000000000001E-2</v>
      </c>
      <c r="M107" s="93">
        <v>469010.15</v>
      </c>
      <c r="N107" s="95">
        <v>105.69</v>
      </c>
      <c r="O107" s="93">
        <v>495.69683000000003</v>
      </c>
      <c r="P107" s="94">
        <f t="shared" si="4"/>
        <v>4.9369929601023686E-3</v>
      </c>
      <c r="Q107" s="94">
        <f>O107/'סכום נכסי הקרן'!$C$42</f>
        <v>2.6774935239080649E-4</v>
      </c>
    </row>
    <row r="108" spans="2:17" s="135" customFormat="1">
      <c r="B108" s="86" t="s">
        <v>2178</v>
      </c>
      <c r="C108" s="96" t="s">
        <v>2082</v>
      </c>
      <c r="D108" s="83">
        <v>458869</v>
      </c>
      <c r="E108" s="83"/>
      <c r="F108" s="83" t="s">
        <v>2093</v>
      </c>
      <c r="G108" s="105">
        <v>42759</v>
      </c>
      <c r="H108" s="83" t="s">
        <v>2079</v>
      </c>
      <c r="I108" s="93">
        <v>4.07</v>
      </c>
      <c r="J108" s="96" t="s">
        <v>175</v>
      </c>
      <c r="K108" s="97">
        <v>3.8800000000000001E-2</v>
      </c>
      <c r="L108" s="97">
        <v>2.9099999999999997E-2</v>
      </c>
      <c r="M108" s="93">
        <v>469010.15</v>
      </c>
      <c r="N108" s="95">
        <v>104.73</v>
      </c>
      <c r="O108" s="93">
        <v>491.19433000000004</v>
      </c>
      <c r="P108" s="94">
        <f t="shared" si="4"/>
        <v>4.8921493995678763E-3</v>
      </c>
      <c r="Q108" s="94">
        <f>O108/'סכום נכסי הקרן'!$C$42</f>
        <v>2.653173387361305E-4</v>
      </c>
    </row>
    <row r="109" spans="2:17" s="135" customFormat="1">
      <c r="B109" s="86" t="s">
        <v>2179</v>
      </c>
      <c r="C109" s="96" t="s">
        <v>2082</v>
      </c>
      <c r="D109" s="83">
        <v>4069</v>
      </c>
      <c r="E109" s="83"/>
      <c r="F109" s="83" t="s">
        <v>601</v>
      </c>
      <c r="G109" s="105">
        <v>42052</v>
      </c>
      <c r="H109" s="83" t="s">
        <v>171</v>
      </c>
      <c r="I109" s="93">
        <v>5.9700000000000015</v>
      </c>
      <c r="J109" s="96" t="s">
        <v>175</v>
      </c>
      <c r="K109" s="97">
        <v>2.9779E-2</v>
      </c>
      <c r="L109" s="97">
        <v>9.4000000000000004E-3</v>
      </c>
      <c r="M109" s="93">
        <v>635242.5</v>
      </c>
      <c r="N109" s="95">
        <v>113.53</v>
      </c>
      <c r="O109" s="93">
        <v>721.19083000000001</v>
      </c>
      <c r="P109" s="94">
        <f t="shared" si="4"/>
        <v>7.1828461170517959E-3</v>
      </c>
      <c r="Q109" s="94">
        <f>O109/'סכום נכסי הקרן'!$C$42</f>
        <v>3.8954934951407333E-4</v>
      </c>
    </row>
    <row r="110" spans="2:17" s="135" customFormat="1">
      <c r="B110" s="86" t="s">
        <v>2180</v>
      </c>
      <c r="C110" s="96" t="s">
        <v>2092</v>
      </c>
      <c r="D110" s="83">
        <v>455954</v>
      </c>
      <c r="E110" s="83"/>
      <c r="F110" s="83" t="s">
        <v>2094</v>
      </c>
      <c r="G110" s="105">
        <v>42732</v>
      </c>
      <c r="H110" s="83" t="s">
        <v>2079</v>
      </c>
      <c r="I110" s="93">
        <v>3.930000000000001</v>
      </c>
      <c r="J110" s="96" t="s">
        <v>175</v>
      </c>
      <c r="K110" s="97">
        <v>2.1613000000000004E-2</v>
      </c>
      <c r="L110" s="97">
        <v>1.34E-2</v>
      </c>
      <c r="M110" s="93">
        <v>1094025.49</v>
      </c>
      <c r="N110" s="95">
        <v>104.54</v>
      </c>
      <c r="O110" s="93">
        <v>1143.6943299999998</v>
      </c>
      <c r="P110" s="94">
        <f t="shared" si="4"/>
        <v>1.1390855284910727E-2</v>
      </c>
      <c r="Q110" s="94">
        <f>O110/'סכום נכסי הקרן'!$C$42</f>
        <v>6.1776351523276283E-4</v>
      </c>
    </row>
    <row r="111" spans="2:17" s="135" customFormat="1">
      <c r="B111" s="86" t="s">
        <v>2181</v>
      </c>
      <c r="C111" s="96" t="s">
        <v>2092</v>
      </c>
      <c r="D111" s="83">
        <v>90840002</v>
      </c>
      <c r="E111" s="83"/>
      <c r="F111" s="83" t="s">
        <v>601</v>
      </c>
      <c r="G111" s="105">
        <v>43011</v>
      </c>
      <c r="H111" s="83" t="s">
        <v>171</v>
      </c>
      <c r="I111" s="93">
        <v>9.15</v>
      </c>
      <c r="J111" s="96" t="s">
        <v>175</v>
      </c>
      <c r="K111" s="97">
        <v>3.9E-2</v>
      </c>
      <c r="L111" s="97">
        <v>3.8100000000000002E-2</v>
      </c>
      <c r="M111" s="93">
        <v>85889.97</v>
      </c>
      <c r="N111" s="95">
        <v>102.39</v>
      </c>
      <c r="O111" s="93">
        <v>87.942750000000004</v>
      </c>
      <c r="P111" s="94">
        <f t="shared" si="4"/>
        <v>8.7588362758350214E-4</v>
      </c>
      <c r="Q111" s="94">
        <f>O111/'סכום נכסי הקרן'!$C$42</f>
        <v>4.7502047491339807E-5</v>
      </c>
    </row>
    <row r="112" spans="2:17" s="135" customFormat="1">
      <c r="B112" s="86" t="s">
        <v>2181</v>
      </c>
      <c r="C112" s="96" t="s">
        <v>2092</v>
      </c>
      <c r="D112" s="83">
        <v>90840004</v>
      </c>
      <c r="E112" s="83"/>
      <c r="F112" s="83" t="s">
        <v>601</v>
      </c>
      <c r="G112" s="105">
        <v>43104</v>
      </c>
      <c r="H112" s="83" t="s">
        <v>171</v>
      </c>
      <c r="I112" s="93">
        <v>9.15</v>
      </c>
      <c r="J112" s="96" t="s">
        <v>175</v>
      </c>
      <c r="K112" s="97">
        <v>3.8199999999999998E-2</v>
      </c>
      <c r="L112" s="97">
        <v>4.1500000000000002E-2</v>
      </c>
      <c r="M112" s="93">
        <v>152950.45000000001</v>
      </c>
      <c r="N112" s="95">
        <v>96.55</v>
      </c>
      <c r="O112" s="93">
        <v>147.67364999999998</v>
      </c>
      <c r="P112" s="94">
        <f t="shared" si="4"/>
        <v>1.4707856220154182E-3</v>
      </c>
      <c r="Q112" s="94">
        <f>O112/'סכום נכסי הקרן'!$C$42</f>
        <v>7.976553764260831E-5</v>
      </c>
    </row>
    <row r="113" spans="2:17" s="135" customFormat="1">
      <c r="B113" s="86" t="s">
        <v>2181</v>
      </c>
      <c r="C113" s="96" t="s">
        <v>2092</v>
      </c>
      <c r="D113" s="83">
        <v>90840006</v>
      </c>
      <c r="E113" s="83"/>
      <c r="F113" s="83" t="s">
        <v>601</v>
      </c>
      <c r="G113" s="105">
        <v>43194</v>
      </c>
      <c r="H113" s="83" t="s">
        <v>171</v>
      </c>
      <c r="I113" s="93">
        <v>9.2099999999999991</v>
      </c>
      <c r="J113" s="96" t="s">
        <v>175</v>
      </c>
      <c r="K113" s="97">
        <v>3.7900000000000003E-2</v>
      </c>
      <c r="L113" s="97">
        <v>3.6900000000000002E-2</v>
      </c>
      <c r="M113" s="93">
        <v>98764.02</v>
      </c>
      <c r="N113" s="95">
        <v>100.62</v>
      </c>
      <c r="O113" s="93">
        <v>99.376369999999994</v>
      </c>
      <c r="P113" s="94">
        <f t="shared" si="4"/>
        <v>9.8975908135327025E-4</v>
      </c>
      <c r="Q113" s="94">
        <f>O113/'סכום נכסי הקרן'!$C$42</f>
        <v>5.3677887571823216E-5</v>
      </c>
    </row>
    <row r="114" spans="2:17" s="135" customFormat="1">
      <c r="B114" s="86" t="s">
        <v>2181</v>
      </c>
      <c r="C114" s="96" t="s">
        <v>2092</v>
      </c>
      <c r="D114" s="83">
        <v>90840008</v>
      </c>
      <c r="E114" s="83"/>
      <c r="F114" s="83" t="s">
        <v>601</v>
      </c>
      <c r="G114" s="105">
        <v>43285</v>
      </c>
      <c r="H114" s="83" t="s">
        <v>171</v>
      </c>
      <c r="I114" s="93">
        <v>9.1800000000000015</v>
      </c>
      <c r="J114" s="96" t="s">
        <v>175</v>
      </c>
      <c r="K114" s="97">
        <v>4.0099999999999997E-2</v>
      </c>
      <c r="L114" s="97">
        <v>3.7000000000000005E-2</v>
      </c>
      <c r="M114" s="93">
        <v>130969.87</v>
      </c>
      <c r="N114" s="95">
        <v>101.34</v>
      </c>
      <c r="O114" s="93">
        <v>132.72485999999998</v>
      </c>
      <c r="P114" s="94">
        <f t="shared" si="4"/>
        <v>1.321900120786676E-3</v>
      </c>
      <c r="Q114" s="94">
        <f>O114/'סכום נכסי הקרן'!$C$42</f>
        <v>7.1690987636859502E-5</v>
      </c>
    </row>
    <row r="115" spans="2:17" s="135" customFormat="1">
      <c r="B115" s="86" t="s">
        <v>2181</v>
      </c>
      <c r="C115" s="96" t="s">
        <v>2092</v>
      </c>
      <c r="D115" s="83">
        <v>90840010</v>
      </c>
      <c r="E115" s="83"/>
      <c r="F115" s="83" t="s">
        <v>601</v>
      </c>
      <c r="G115" s="105">
        <v>43377</v>
      </c>
      <c r="H115" s="83" t="s">
        <v>171</v>
      </c>
      <c r="I115" s="93">
        <v>9.16</v>
      </c>
      <c r="J115" s="96" t="s">
        <v>175</v>
      </c>
      <c r="K115" s="97">
        <v>3.9699999999999999E-2</v>
      </c>
      <c r="L115" s="97">
        <v>3.8699999999999991E-2</v>
      </c>
      <c r="M115" s="93">
        <v>262136.78</v>
      </c>
      <c r="N115" s="95">
        <v>99.46</v>
      </c>
      <c r="O115" s="93">
        <v>260.72122999999999</v>
      </c>
      <c r="P115" s="94">
        <f t="shared" si="4"/>
        <v>2.5967058878694676E-3</v>
      </c>
      <c r="Q115" s="94">
        <f>O115/'סכום נכסי הקרן'!$C$42</f>
        <v>1.4082789370881089E-4</v>
      </c>
    </row>
    <row r="116" spans="2:17" s="135" customFormat="1">
      <c r="B116" s="86" t="s">
        <v>2181</v>
      </c>
      <c r="C116" s="96" t="s">
        <v>2092</v>
      </c>
      <c r="D116" s="83">
        <v>90840012</v>
      </c>
      <c r="E116" s="83"/>
      <c r="F116" s="83" t="s">
        <v>601</v>
      </c>
      <c r="G116" s="105">
        <v>43469</v>
      </c>
      <c r="H116" s="83" t="s">
        <v>171</v>
      </c>
      <c r="I116" s="93">
        <v>10.739999999999998</v>
      </c>
      <c r="J116" s="96" t="s">
        <v>175</v>
      </c>
      <c r="K116" s="97">
        <v>4.1700000000000001E-2</v>
      </c>
      <c r="L116" s="97">
        <v>3.1199999999999995E-2</v>
      </c>
      <c r="M116" s="93">
        <v>184168.39</v>
      </c>
      <c r="N116" s="95">
        <v>109.44</v>
      </c>
      <c r="O116" s="93">
        <v>201.55389000000002</v>
      </c>
      <c r="P116" s="94">
        <f t="shared" si="4"/>
        <v>2.0074167833819862E-3</v>
      </c>
      <c r="Q116" s="94">
        <f>O116/'סכום נכסי הקרן'!$C$42</f>
        <v>1.0886880902455609E-4</v>
      </c>
    </row>
    <row r="117" spans="2:17" s="135" customFormat="1">
      <c r="B117" s="86" t="s">
        <v>2181</v>
      </c>
      <c r="C117" s="96" t="s">
        <v>2092</v>
      </c>
      <c r="D117" s="83">
        <v>90840000</v>
      </c>
      <c r="E117" s="83"/>
      <c r="F117" s="83" t="s">
        <v>601</v>
      </c>
      <c r="G117" s="105">
        <v>42935</v>
      </c>
      <c r="H117" s="83" t="s">
        <v>171</v>
      </c>
      <c r="I117" s="93">
        <v>10.659999999999998</v>
      </c>
      <c r="J117" s="96" t="s">
        <v>175</v>
      </c>
      <c r="K117" s="97">
        <v>4.0800000000000003E-2</v>
      </c>
      <c r="L117" s="97">
        <v>3.4999999999999996E-2</v>
      </c>
      <c r="M117" s="93">
        <v>400341.77</v>
      </c>
      <c r="N117" s="95">
        <v>105.49</v>
      </c>
      <c r="O117" s="93">
        <v>422.32053000000002</v>
      </c>
      <c r="P117" s="94">
        <f t="shared" si="4"/>
        <v>4.2061868410913604E-3</v>
      </c>
      <c r="Q117" s="94">
        <f>O117/'סכום נכסי הקרן'!$C$42</f>
        <v>2.2811533494947336E-4</v>
      </c>
    </row>
    <row r="118" spans="2:17" s="135" customFormat="1">
      <c r="B118" s="86" t="s">
        <v>2182</v>
      </c>
      <c r="C118" s="96" t="s">
        <v>2082</v>
      </c>
      <c r="D118" s="83">
        <v>4099</v>
      </c>
      <c r="E118" s="83"/>
      <c r="F118" s="83" t="s">
        <v>601</v>
      </c>
      <c r="G118" s="105">
        <v>42052</v>
      </c>
      <c r="H118" s="83" t="s">
        <v>171</v>
      </c>
      <c r="I118" s="93">
        <v>5.9799999999999995</v>
      </c>
      <c r="J118" s="96" t="s">
        <v>175</v>
      </c>
      <c r="K118" s="97">
        <v>2.9779E-2</v>
      </c>
      <c r="L118" s="97">
        <v>9.4000000000000004E-3</v>
      </c>
      <c r="M118" s="93">
        <v>463368.45</v>
      </c>
      <c r="N118" s="95">
        <v>113.53</v>
      </c>
      <c r="O118" s="93">
        <v>526.06220999999994</v>
      </c>
      <c r="P118" s="94">
        <f t="shared" si="4"/>
        <v>5.2394231113922869E-3</v>
      </c>
      <c r="Q118" s="94">
        <f>O118/'סכום נכסי הקרן'!$C$42</f>
        <v>2.8415113335458775E-4</v>
      </c>
    </row>
    <row r="119" spans="2:17" s="135" customFormat="1">
      <c r="B119" s="86" t="s">
        <v>2182</v>
      </c>
      <c r="C119" s="96" t="s">
        <v>2082</v>
      </c>
      <c r="D119" s="83">
        <v>40999</v>
      </c>
      <c r="E119" s="83"/>
      <c r="F119" s="83" t="s">
        <v>601</v>
      </c>
      <c r="G119" s="105">
        <v>42054</v>
      </c>
      <c r="H119" s="83" t="s">
        <v>171</v>
      </c>
      <c r="I119" s="93">
        <v>5.98</v>
      </c>
      <c r="J119" s="96" t="s">
        <v>175</v>
      </c>
      <c r="K119" s="97">
        <v>2.9779E-2</v>
      </c>
      <c r="L119" s="97">
        <v>9.4999999999999998E-3</v>
      </c>
      <c r="M119" s="93">
        <v>13104.31</v>
      </c>
      <c r="N119" s="95">
        <v>113.45</v>
      </c>
      <c r="O119" s="93">
        <v>14.86684</v>
      </c>
      <c r="P119" s="94">
        <f t="shared" si="4"/>
        <v>1.480693036083533E-4</v>
      </c>
      <c r="Q119" s="94">
        <f>O119/'סכום נכסי הקרן'!$C$42</f>
        <v>8.0302849265704146E-6</v>
      </c>
    </row>
    <row r="120" spans="2:17" s="135" customFormat="1">
      <c r="B120" s="86" t="s">
        <v>2169</v>
      </c>
      <c r="C120" s="96" t="s">
        <v>2082</v>
      </c>
      <c r="D120" s="83">
        <v>14760844</v>
      </c>
      <c r="E120" s="83"/>
      <c r="F120" s="83" t="s">
        <v>2094</v>
      </c>
      <c r="G120" s="105">
        <v>40742</v>
      </c>
      <c r="H120" s="83" t="s">
        <v>2079</v>
      </c>
      <c r="I120" s="93">
        <v>8.0400000000000009</v>
      </c>
      <c r="J120" s="96" t="s">
        <v>175</v>
      </c>
      <c r="K120" s="97">
        <v>0.06</v>
      </c>
      <c r="L120" s="97">
        <v>9.1000000000000022E-3</v>
      </c>
      <c r="M120" s="93">
        <v>1643134.04</v>
      </c>
      <c r="N120" s="95">
        <v>154.19999999999999</v>
      </c>
      <c r="O120" s="93">
        <v>2533.7125899999996</v>
      </c>
      <c r="P120" s="94">
        <f t="shared" si="4"/>
        <v>2.5235023632797365E-2</v>
      </c>
      <c r="Q120" s="94">
        <f>O120/'סכום נכסי הקרן'!$C$42</f>
        <v>1.3685782600565204E-3</v>
      </c>
    </row>
    <row r="121" spans="2:17" s="135" customFormat="1">
      <c r="B121" s="86" t="s">
        <v>2183</v>
      </c>
      <c r="C121" s="96" t="s">
        <v>2092</v>
      </c>
      <c r="D121" s="83">
        <v>90136004</v>
      </c>
      <c r="E121" s="83"/>
      <c r="F121" s="83" t="s">
        <v>2094</v>
      </c>
      <c r="G121" s="105">
        <v>42680</v>
      </c>
      <c r="H121" s="83" t="s">
        <v>2079</v>
      </c>
      <c r="I121" s="93">
        <v>3.9399999999999995</v>
      </c>
      <c r="J121" s="96" t="s">
        <v>175</v>
      </c>
      <c r="K121" s="97">
        <v>2.3E-2</v>
      </c>
      <c r="L121" s="97">
        <v>2.1700000000000004E-2</v>
      </c>
      <c r="M121" s="93">
        <v>178200.79</v>
      </c>
      <c r="N121" s="95">
        <v>102.32</v>
      </c>
      <c r="O121" s="93">
        <v>182.33505</v>
      </c>
      <c r="P121" s="94">
        <f t="shared" si="4"/>
        <v>1.8160028544663344E-3</v>
      </c>
      <c r="Q121" s="94">
        <f>O121/'סכום נכסי הקרן'!$C$42</f>
        <v>9.8487802626547589E-5</v>
      </c>
    </row>
    <row r="122" spans="2:17" s="135" customFormat="1">
      <c r="B122" s="86" t="s">
        <v>2184</v>
      </c>
      <c r="C122" s="96" t="s">
        <v>2082</v>
      </c>
      <c r="D122" s="83">
        <v>4100</v>
      </c>
      <c r="E122" s="83"/>
      <c r="F122" s="83" t="s">
        <v>601</v>
      </c>
      <c r="G122" s="105">
        <v>42052</v>
      </c>
      <c r="H122" s="83" t="s">
        <v>171</v>
      </c>
      <c r="I122" s="93">
        <v>5.96</v>
      </c>
      <c r="J122" s="96" t="s">
        <v>175</v>
      </c>
      <c r="K122" s="97">
        <v>2.9779E-2</v>
      </c>
      <c r="L122" s="97">
        <v>9.4000000000000004E-3</v>
      </c>
      <c r="M122" s="93">
        <v>527923.49</v>
      </c>
      <c r="N122" s="95">
        <v>113.5</v>
      </c>
      <c r="O122" s="93">
        <v>599.19316000000003</v>
      </c>
      <c r="P122" s="94">
        <f t="shared" si="4"/>
        <v>5.9677856173933818E-3</v>
      </c>
      <c r="Q122" s="94">
        <f>O122/'סכום נכסי הקרן'!$C$42</f>
        <v>3.2365262563208418E-4</v>
      </c>
    </row>
    <row r="123" spans="2:17" s="135" customFormat="1">
      <c r="B123" s="86" t="s">
        <v>2185</v>
      </c>
      <c r="C123" s="96" t="s">
        <v>2092</v>
      </c>
      <c r="D123" s="83">
        <v>90143221</v>
      </c>
      <c r="E123" s="83"/>
      <c r="F123" s="83" t="s">
        <v>601</v>
      </c>
      <c r="G123" s="105">
        <v>42516</v>
      </c>
      <c r="H123" s="83" t="s">
        <v>334</v>
      </c>
      <c r="I123" s="93">
        <v>5.55</v>
      </c>
      <c r="J123" s="96" t="s">
        <v>175</v>
      </c>
      <c r="K123" s="97">
        <v>2.3269999999999999E-2</v>
      </c>
      <c r="L123" s="97">
        <v>1.1500000000000002E-2</v>
      </c>
      <c r="M123" s="93">
        <v>1210569.77</v>
      </c>
      <c r="N123" s="95">
        <v>108.38</v>
      </c>
      <c r="O123" s="93">
        <v>1312.0154700000001</v>
      </c>
      <c r="P123" s="94">
        <f t="shared" si="4"/>
        <v>1.3067283764827386E-2</v>
      </c>
      <c r="Q123" s="94">
        <f>O123/'סכום נכסי הקרן'!$C$42</f>
        <v>7.086817408520034E-4</v>
      </c>
    </row>
    <row r="124" spans="2:17" s="135" customFormat="1">
      <c r="B124" s="86" t="s">
        <v>2183</v>
      </c>
      <c r="C124" s="96" t="s">
        <v>2092</v>
      </c>
      <c r="D124" s="83">
        <v>90136001</v>
      </c>
      <c r="E124" s="83"/>
      <c r="F124" s="83" t="s">
        <v>2094</v>
      </c>
      <c r="G124" s="105">
        <v>42680</v>
      </c>
      <c r="H124" s="83" t="s">
        <v>2079</v>
      </c>
      <c r="I124" s="93">
        <v>2.75</v>
      </c>
      <c r="J124" s="96" t="s">
        <v>175</v>
      </c>
      <c r="K124" s="97">
        <v>2.35E-2</v>
      </c>
      <c r="L124" s="97">
        <v>2.5699999999999997E-2</v>
      </c>
      <c r="M124" s="93">
        <v>368797.56</v>
      </c>
      <c r="N124" s="95">
        <v>99.58</v>
      </c>
      <c r="O124" s="93">
        <v>367.24862000000002</v>
      </c>
      <c r="P124" s="94">
        <f t="shared" si="4"/>
        <v>3.6576870010391433E-3</v>
      </c>
      <c r="Q124" s="94">
        <f>O124/'סכום נכסי הקרן'!$C$42</f>
        <v>1.9836838611902638E-4</v>
      </c>
    </row>
    <row r="125" spans="2:17" s="135" customFormat="1">
      <c r="B125" s="86" t="s">
        <v>2183</v>
      </c>
      <c r="C125" s="96" t="s">
        <v>2092</v>
      </c>
      <c r="D125" s="83">
        <v>90136005</v>
      </c>
      <c r="E125" s="83"/>
      <c r="F125" s="83" t="s">
        <v>2094</v>
      </c>
      <c r="G125" s="105">
        <v>42680</v>
      </c>
      <c r="H125" s="83" t="s">
        <v>2079</v>
      </c>
      <c r="I125" s="93">
        <v>3.8899999999999997</v>
      </c>
      <c r="J125" s="96" t="s">
        <v>175</v>
      </c>
      <c r="K125" s="97">
        <v>3.3700000000000001E-2</v>
      </c>
      <c r="L125" s="97">
        <v>3.3399999999999999E-2</v>
      </c>
      <c r="M125" s="93">
        <v>90668.31</v>
      </c>
      <c r="N125" s="95">
        <v>100.46</v>
      </c>
      <c r="O125" s="93">
        <v>91.085380000000001</v>
      </c>
      <c r="P125" s="94">
        <f t="shared" si="4"/>
        <v>9.0718328747078957E-4</v>
      </c>
      <c r="Q125" s="94">
        <f>O125/'סכום נכסי הקרן'!$C$42</f>
        <v>4.9199530905353006E-5</v>
      </c>
    </row>
    <row r="126" spans="2:17" s="135" customFormat="1">
      <c r="B126" s="86" t="s">
        <v>2183</v>
      </c>
      <c r="C126" s="96" t="s">
        <v>2092</v>
      </c>
      <c r="D126" s="83">
        <v>90136035</v>
      </c>
      <c r="E126" s="83"/>
      <c r="F126" s="83" t="s">
        <v>2094</v>
      </c>
      <c r="G126" s="105">
        <v>42717</v>
      </c>
      <c r="H126" s="83" t="s">
        <v>2079</v>
      </c>
      <c r="I126" s="93">
        <v>3.51</v>
      </c>
      <c r="J126" s="96" t="s">
        <v>175</v>
      </c>
      <c r="K126" s="97">
        <v>3.85E-2</v>
      </c>
      <c r="L126" s="97">
        <v>4.0300000000000002E-2</v>
      </c>
      <c r="M126" s="93">
        <v>24456.85</v>
      </c>
      <c r="N126" s="95">
        <v>99.78</v>
      </c>
      <c r="O126" s="93">
        <v>24.403040000000001</v>
      </c>
      <c r="P126" s="94">
        <f t="shared" si="4"/>
        <v>2.430470186486698E-4</v>
      </c>
      <c r="Q126" s="94">
        <f>O126/'סכום נכסי הקרן'!$C$42</f>
        <v>1.3181238533171466E-5</v>
      </c>
    </row>
    <row r="127" spans="2:17" s="135" customFormat="1">
      <c r="B127" s="86" t="s">
        <v>2183</v>
      </c>
      <c r="C127" s="96" t="s">
        <v>2092</v>
      </c>
      <c r="D127" s="83">
        <v>90136025</v>
      </c>
      <c r="E127" s="83"/>
      <c r="F127" s="83" t="s">
        <v>2094</v>
      </c>
      <c r="G127" s="105">
        <v>42710</v>
      </c>
      <c r="H127" s="83" t="s">
        <v>2079</v>
      </c>
      <c r="I127" s="93">
        <v>3.5100000000000002</v>
      </c>
      <c r="J127" s="96" t="s">
        <v>175</v>
      </c>
      <c r="K127" s="97">
        <v>3.8399999999999997E-2</v>
      </c>
      <c r="L127" s="97">
        <v>4.0199999999999993E-2</v>
      </c>
      <c r="M127" s="93">
        <v>73119.429999999993</v>
      </c>
      <c r="N127" s="95">
        <v>99.78</v>
      </c>
      <c r="O127" s="93">
        <v>72.958559999999991</v>
      </c>
      <c r="P127" s="94">
        <f t="shared" si="4"/>
        <v>7.2664555288603767E-4</v>
      </c>
      <c r="Q127" s="94">
        <f>O127/'סכום נכסי הקרן'!$C$42</f>
        <v>3.9408376267739689E-5</v>
      </c>
    </row>
    <row r="128" spans="2:17" s="135" customFormat="1">
      <c r="B128" s="86" t="s">
        <v>2183</v>
      </c>
      <c r="C128" s="96" t="s">
        <v>2092</v>
      </c>
      <c r="D128" s="83">
        <v>90136003</v>
      </c>
      <c r="E128" s="83"/>
      <c r="F128" s="83" t="s">
        <v>2094</v>
      </c>
      <c r="G128" s="105">
        <v>42680</v>
      </c>
      <c r="H128" s="83" t="s">
        <v>2079</v>
      </c>
      <c r="I128" s="93">
        <v>4.83</v>
      </c>
      <c r="J128" s="96" t="s">
        <v>175</v>
      </c>
      <c r="K128" s="97">
        <v>3.6699999999999997E-2</v>
      </c>
      <c r="L128" s="97">
        <v>3.6499999999999998E-2</v>
      </c>
      <c r="M128" s="93">
        <v>301369.42</v>
      </c>
      <c r="N128" s="95">
        <v>100.54</v>
      </c>
      <c r="O128" s="93">
        <v>302.99680999999998</v>
      </c>
      <c r="P128" s="94">
        <f t="shared" si="4"/>
        <v>3.0177580879495939E-3</v>
      </c>
      <c r="Q128" s="94">
        <f>O128/'סכום נכסי הקרן'!$C$42</f>
        <v>1.6366293819950438E-4</v>
      </c>
    </row>
    <row r="129" spans="2:17" s="135" customFormat="1">
      <c r="B129" s="86" t="s">
        <v>2183</v>
      </c>
      <c r="C129" s="96" t="s">
        <v>2092</v>
      </c>
      <c r="D129" s="83">
        <v>90136002</v>
      </c>
      <c r="E129" s="83"/>
      <c r="F129" s="83" t="s">
        <v>2094</v>
      </c>
      <c r="G129" s="105">
        <v>42680</v>
      </c>
      <c r="H129" s="83" t="s">
        <v>2079</v>
      </c>
      <c r="I129" s="93">
        <v>2.7299999999999995</v>
      </c>
      <c r="J129" s="96" t="s">
        <v>175</v>
      </c>
      <c r="K129" s="97">
        <v>3.1800000000000002E-2</v>
      </c>
      <c r="L129" s="97">
        <v>3.2699999999999993E-2</v>
      </c>
      <c r="M129" s="93">
        <v>374916.3</v>
      </c>
      <c r="N129" s="95">
        <v>100.03</v>
      </c>
      <c r="O129" s="93">
        <v>375.02878000000004</v>
      </c>
      <c r="P129" s="94">
        <f t="shared" si="4"/>
        <v>3.7351750800903452E-3</v>
      </c>
      <c r="Q129" s="94">
        <f>O129/'סכום נכסי הקרן'!$C$42</f>
        <v>2.02570819290723E-4</v>
      </c>
    </row>
    <row r="130" spans="2:17" s="135" customFormat="1">
      <c r="B130" s="86" t="s">
        <v>2186</v>
      </c>
      <c r="C130" s="96" t="s">
        <v>2082</v>
      </c>
      <c r="D130" s="83">
        <v>470540</v>
      </c>
      <c r="E130" s="83"/>
      <c r="F130" s="83" t="s">
        <v>2094</v>
      </c>
      <c r="G130" s="105">
        <v>42884</v>
      </c>
      <c r="H130" s="83" t="s">
        <v>2079</v>
      </c>
      <c r="I130" s="93">
        <v>1.1500000000000001</v>
      </c>
      <c r="J130" s="96" t="s">
        <v>175</v>
      </c>
      <c r="K130" s="97">
        <v>2.2099999999999998E-2</v>
      </c>
      <c r="L130" s="97">
        <v>2.1400000000000002E-2</v>
      </c>
      <c r="M130" s="93">
        <v>284174.42</v>
      </c>
      <c r="N130" s="95">
        <v>100.29</v>
      </c>
      <c r="O130" s="93">
        <v>284.99853999999999</v>
      </c>
      <c r="P130" s="94">
        <f t="shared" si="4"/>
        <v>2.8385006731220237E-3</v>
      </c>
      <c r="Q130" s="94">
        <f>O130/'סכום נכסי הקרן'!$C$42</f>
        <v>1.5394121950976637E-4</v>
      </c>
    </row>
    <row r="131" spans="2:17" s="135" customFormat="1">
      <c r="B131" s="86" t="s">
        <v>2186</v>
      </c>
      <c r="C131" s="96" t="s">
        <v>2082</v>
      </c>
      <c r="D131" s="83">
        <v>484097</v>
      </c>
      <c r="E131" s="83"/>
      <c r="F131" s="83" t="s">
        <v>2094</v>
      </c>
      <c r="G131" s="105">
        <v>43006</v>
      </c>
      <c r="H131" s="83" t="s">
        <v>2079</v>
      </c>
      <c r="I131" s="93">
        <v>1.35</v>
      </c>
      <c r="J131" s="96" t="s">
        <v>175</v>
      </c>
      <c r="K131" s="97">
        <v>2.0799999999999999E-2</v>
      </c>
      <c r="L131" s="97">
        <v>2.4200000000000003E-2</v>
      </c>
      <c r="M131" s="93">
        <v>315749.36</v>
      </c>
      <c r="N131" s="95">
        <v>99.59</v>
      </c>
      <c r="O131" s="93">
        <v>314.45479999999998</v>
      </c>
      <c r="P131" s="94">
        <f t="shared" si="4"/>
        <v>3.13187625966944E-3</v>
      </c>
      <c r="Q131" s="94">
        <f>O131/'סכום נכסי הקרן'!$C$42</f>
        <v>1.6985194167205096E-4</v>
      </c>
    </row>
    <row r="132" spans="2:17" s="135" customFormat="1">
      <c r="B132" s="86" t="s">
        <v>2186</v>
      </c>
      <c r="C132" s="96" t="s">
        <v>2082</v>
      </c>
      <c r="D132" s="83">
        <v>523632</v>
      </c>
      <c r="E132" s="83"/>
      <c r="F132" s="83" t="s">
        <v>2094</v>
      </c>
      <c r="G132" s="105">
        <v>43321</v>
      </c>
      <c r="H132" s="83" t="s">
        <v>2079</v>
      </c>
      <c r="I132" s="93">
        <v>1.69</v>
      </c>
      <c r="J132" s="96" t="s">
        <v>175</v>
      </c>
      <c r="K132" s="97">
        <v>2.3980000000000001E-2</v>
      </c>
      <c r="L132" s="97">
        <v>2.2099999999999998E-2</v>
      </c>
      <c r="M132" s="93">
        <v>390664.67</v>
      </c>
      <c r="N132" s="95">
        <v>100.67</v>
      </c>
      <c r="O132" s="93">
        <v>393.28214000000003</v>
      </c>
      <c r="P132" s="94">
        <f t="shared" si="4"/>
        <v>3.9169731154302407E-3</v>
      </c>
      <c r="Q132" s="94">
        <f>O132/'סכום נכסי הקרן'!$C$42</f>
        <v>2.1243032417994379E-4</v>
      </c>
    </row>
    <row r="133" spans="2:17" s="135" customFormat="1">
      <c r="B133" s="86" t="s">
        <v>2186</v>
      </c>
      <c r="C133" s="96" t="s">
        <v>2082</v>
      </c>
      <c r="D133" s="83">
        <v>524747</v>
      </c>
      <c r="E133" s="83"/>
      <c r="F133" s="83" t="s">
        <v>2094</v>
      </c>
      <c r="G133" s="105">
        <v>43343</v>
      </c>
      <c r="H133" s="83" t="s">
        <v>2079</v>
      </c>
      <c r="I133" s="93">
        <v>1.75</v>
      </c>
      <c r="J133" s="96" t="s">
        <v>175</v>
      </c>
      <c r="K133" s="97">
        <v>2.3789999999999999E-2</v>
      </c>
      <c r="L133" s="97">
        <v>2.3099999999999999E-2</v>
      </c>
      <c r="M133" s="93">
        <v>390664.67</v>
      </c>
      <c r="N133" s="95">
        <v>100.35</v>
      </c>
      <c r="O133" s="93">
        <v>392.03199999999998</v>
      </c>
      <c r="P133" s="94">
        <f t="shared" si="4"/>
        <v>3.9045220929390485E-3</v>
      </c>
      <c r="Q133" s="94">
        <f>O133/'סכום נכסי הקרן'!$C$42</f>
        <v>2.1175506431314606E-4</v>
      </c>
    </row>
    <row r="134" spans="2:17" s="135" customFormat="1">
      <c r="B134" s="86" t="s">
        <v>2186</v>
      </c>
      <c r="C134" s="96" t="s">
        <v>2082</v>
      </c>
      <c r="D134" s="83">
        <v>465782</v>
      </c>
      <c r="E134" s="83"/>
      <c r="F134" s="83" t="s">
        <v>2094</v>
      </c>
      <c r="G134" s="105">
        <v>42828</v>
      </c>
      <c r="H134" s="83" t="s">
        <v>2079</v>
      </c>
      <c r="I134" s="93">
        <v>0.9900000000000001</v>
      </c>
      <c r="J134" s="96" t="s">
        <v>175</v>
      </c>
      <c r="K134" s="97">
        <v>2.2700000000000001E-2</v>
      </c>
      <c r="L134" s="97">
        <v>2.06E-2</v>
      </c>
      <c r="M134" s="93">
        <v>284174.42</v>
      </c>
      <c r="N134" s="95">
        <v>100.77</v>
      </c>
      <c r="O134" s="93">
        <v>286.36255</v>
      </c>
      <c r="P134" s="94">
        <f t="shared" si="4"/>
        <v>2.8520858069376043E-3</v>
      </c>
      <c r="Q134" s="94">
        <f>O134/'סכום נכסי הקרן'!$C$42</f>
        <v>1.5467798596065246E-4</v>
      </c>
    </row>
    <row r="135" spans="2:17" s="135" customFormat="1">
      <c r="B135" s="86" t="s">
        <v>2186</v>
      </c>
      <c r="C135" s="96" t="s">
        <v>2082</v>
      </c>
      <c r="D135" s="83">
        <v>467404</v>
      </c>
      <c r="E135" s="83"/>
      <c r="F135" s="83" t="s">
        <v>2094</v>
      </c>
      <c r="G135" s="105">
        <v>42859</v>
      </c>
      <c r="H135" s="83" t="s">
        <v>2079</v>
      </c>
      <c r="I135" s="93">
        <v>1.08</v>
      </c>
      <c r="J135" s="96" t="s">
        <v>175</v>
      </c>
      <c r="K135" s="97">
        <v>2.2799999999999997E-2</v>
      </c>
      <c r="L135" s="97">
        <v>2.0700000000000003E-2</v>
      </c>
      <c r="M135" s="93">
        <v>284174.42</v>
      </c>
      <c r="N135" s="95">
        <v>100.59</v>
      </c>
      <c r="O135" s="93">
        <v>285.85104999999999</v>
      </c>
      <c r="P135" s="94">
        <f t="shared" si="4"/>
        <v>2.8469914191056457E-3</v>
      </c>
      <c r="Q135" s="94">
        <f>O135/'סכום נכסי הקרן'!$C$42</f>
        <v>1.5440170056712292E-4</v>
      </c>
    </row>
    <row r="136" spans="2:17" s="135" customFormat="1">
      <c r="B136" s="86" t="s">
        <v>2187</v>
      </c>
      <c r="C136" s="96" t="s">
        <v>2092</v>
      </c>
      <c r="D136" s="83">
        <v>91102700</v>
      </c>
      <c r="E136" s="83"/>
      <c r="F136" s="83" t="s">
        <v>2095</v>
      </c>
      <c r="G136" s="105">
        <v>43093</v>
      </c>
      <c r="H136" s="83" t="s">
        <v>2079</v>
      </c>
      <c r="I136" s="93">
        <v>4.410000000000001</v>
      </c>
      <c r="J136" s="96" t="s">
        <v>175</v>
      </c>
      <c r="K136" s="97">
        <v>2.6089999999999999E-2</v>
      </c>
      <c r="L136" s="97">
        <v>2.63E-2</v>
      </c>
      <c r="M136" s="93">
        <v>493498.4</v>
      </c>
      <c r="N136" s="95">
        <v>101.5</v>
      </c>
      <c r="O136" s="93">
        <v>500.90084999999999</v>
      </c>
      <c r="P136" s="94">
        <f t="shared" si="4"/>
        <v>4.9888234511390609E-3</v>
      </c>
      <c r="Q136" s="94">
        <f>O136/'סכום נכסי הקרן'!$C$42</f>
        <v>2.7056029024737657E-4</v>
      </c>
    </row>
    <row r="137" spans="2:17" s="135" customFormat="1">
      <c r="B137" s="86" t="s">
        <v>2187</v>
      </c>
      <c r="C137" s="96" t="s">
        <v>2092</v>
      </c>
      <c r="D137" s="83">
        <v>91102701</v>
      </c>
      <c r="E137" s="83"/>
      <c r="F137" s="83" t="s">
        <v>2095</v>
      </c>
      <c r="G137" s="105">
        <v>43374</v>
      </c>
      <c r="H137" s="83" t="s">
        <v>2079</v>
      </c>
      <c r="I137" s="93">
        <v>4.42</v>
      </c>
      <c r="J137" s="96" t="s">
        <v>175</v>
      </c>
      <c r="K137" s="97">
        <v>2.6849999999999999E-2</v>
      </c>
      <c r="L137" s="97">
        <v>2.4399999999999998E-2</v>
      </c>
      <c r="M137" s="93">
        <v>690897.76</v>
      </c>
      <c r="N137" s="95">
        <v>101.77</v>
      </c>
      <c r="O137" s="93">
        <v>703.12664000000007</v>
      </c>
      <c r="P137" s="94">
        <f t="shared" si="4"/>
        <v>7.0029321586350122E-3</v>
      </c>
      <c r="Q137" s="94">
        <f>O137/'סכום נכסי הקרן'!$C$42</f>
        <v>3.7979202430792975E-4</v>
      </c>
    </row>
    <row r="138" spans="2:17" s="135" customFormat="1">
      <c r="B138" s="86" t="s">
        <v>2188</v>
      </c>
      <c r="C138" s="96" t="s">
        <v>2092</v>
      </c>
      <c r="D138" s="83">
        <v>84666730</v>
      </c>
      <c r="E138" s="83"/>
      <c r="F138" s="83" t="s">
        <v>645</v>
      </c>
      <c r="G138" s="105">
        <v>43552</v>
      </c>
      <c r="H138" s="83" t="s">
        <v>171</v>
      </c>
      <c r="I138" s="93">
        <v>6.7</v>
      </c>
      <c r="J138" s="96" t="s">
        <v>175</v>
      </c>
      <c r="K138" s="97">
        <v>3.5499999999999997E-2</v>
      </c>
      <c r="L138" s="97">
        <v>3.7000000000000005E-2</v>
      </c>
      <c r="M138" s="93">
        <v>762389.91</v>
      </c>
      <c r="N138" s="95">
        <v>99.59</v>
      </c>
      <c r="O138" s="93">
        <v>759.26409000000001</v>
      </c>
      <c r="P138" s="94">
        <f t="shared" si="4"/>
        <v>7.5620444600957631E-3</v>
      </c>
      <c r="Q138" s="94">
        <f>O138/'סכום נכסי הקרן'!$C$42</f>
        <v>4.1011452179570121E-4</v>
      </c>
    </row>
    <row r="139" spans="2:17" s="135" customFormat="1">
      <c r="B139" s="86" t="s">
        <v>2189</v>
      </c>
      <c r="C139" s="96" t="s">
        <v>2092</v>
      </c>
      <c r="D139" s="83">
        <v>91040003</v>
      </c>
      <c r="E139" s="83"/>
      <c r="F139" s="83" t="s">
        <v>645</v>
      </c>
      <c r="G139" s="105">
        <v>43301</v>
      </c>
      <c r="H139" s="83" t="s">
        <v>334</v>
      </c>
      <c r="I139" s="93">
        <v>1.78</v>
      </c>
      <c r="J139" s="96" t="s">
        <v>174</v>
      </c>
      <c r="K139" s="97">
        <v>6.2560000000000004E-2</v>
      </c>
      <c r="L139" s="97">
        <v>6.9399999999999989E-2</v>
      </c>
      <c r="M139" s="93">
        <v>594277.39</v>
      </c>
      <c r="N139" s="95">
        <v>101.26</v>
      </c>
      <c r="O139" s="93">
        <v>2185.6114199999997</v>
      </c>
      <c r="P139" s="94">
        <f t="shared" si="4"/>
        <v>2.1768039537511951E-2</v>
      </c>
      <c r="Q139" s="94">
        <f>O139/'סכום נכסי הקרן'!$C$42</f>
        <v>1.1805523192128359E-3</v>
      </c>
    </row>
    <row r="140" spans="2:17" s="135" customFormat="1">
      <c r="B140" s="86" t="s">
        <v>2189</v>
      </c>
      <c r="C140" s="96" t="s">
        <v>2092</v>
      </c>
      <c r="D140" s="83">
        <v>91040006</v>
      </c>
      <c r="E140" s="83"/>
      <c r="F140" s="83" t="s">
        <v>645</v>
      </c>
      <c r="G140" s="105">
        <v>43496</v>
      </c>
      <c r="H140" s="83" t="s">
        <v>334</v>
      </c>
      <c r="I140" s="93">
        <v>1.78</v>
      </c>
      <c r="J140" s="96" t="s">
        <v>174</v>
      </c>
      <c r="K140" s="97">
        <v>6.2560000000000004E-2</v>
      </c>
      <c r="L140" s="97">
        <v>6.989999999999999E-2</v>
      </c>
      <c r="M140" s="93">
        <v>260517.97</v>
      </c>
      <c r="N140" s="95">
        <v>101.18</v>
      </c>
      <c r="O140" s="93">
        <v>957.3664399999999</v>
      </c>
      <c r="P140" s="94">
        <f t="shared" si="4"/>
        <v>9.5350849318892473E-3</v>
      </c>
      <c r="Q140" s="94">
        <f>O140/'סכום נכסי הקרן'!$C$42</f>
        <v>5.1711899047385843E-4</v>
      </c>
    </row>
    <row r="141" spans="2:17" s="135" customFormat="1">
      <c r="B141" s="86" t="s">
        <v>2189</v>
      </c>
      <c r="C141" s="96" t="s">
        <v>2092</v>
      </c>
      <c r="D141" s="83">
        <v>91040007</v>
      </c>
      <c r="E141" s="83"/>
      <c r="F141" s="83" t="s">
        <v>645</v>
      </c>
      <c r="G141" s="105">
        <v>43496</v>
      </c>
      <c r="H141" s="83" t="s">
        <v>334</v>
      </c>
      <c r="I141" s="93">
        <v>1.7799999999999998</v>
      </c>
      <c r="J141" s="96" t="s">
        <v>174</v>
      </c>
      <c r="K141" s="97">
        <v>6.2560000000000004E-2</v>
      </c>
      <c r="L141" s="97">
        <v>6.9800000000000001E-2</v>
      </c>
      <c r="M141" s="93">
        <v>60217.81</v>
      </c>
      <c r="N141" s="95">
        <v>101.21</v>
      </c>
      <c r="O141" s="93">
        <v>221.35748000000001</v>
      </c>
      <c r="P141" s="94">
        <f t="shared" si="4"/>
        <v>2.2046546483381808E-3</v>
      </c>
      <c r="Q141" s="94">
        <f>O141/'סכום נכסי הקרן'!$C$42</f>
        <v>1.1956566661291923E-4</v>
      </c>
    </row>
    <row r="142" spans="2:17" s="135" customFormat="1">
      <c r="B142" s="86" t="s">
        <v>2189</v>
      </c>
      <c r="C142" s="96" t="s">
        <v>2092</v>
      </c>
      <c r="D142" s="83">
        <v>6615</v>
      </c>
      <c r="E142" s="83"/>
      <c r="F142" s="83" t="s">
        <v>645</v>
      </c>
      <c r="G142" s="105">
        <v>43496</v>
      </c>
      <c r="H142" s="83" t="s">
        <v>334</v>
      </c>
      <c r="I142" s="93">
        <v>1.78</v>
      </c>
      <c r="J142" s="96" t="s">
        <v>174</v>
      </c>
      <c r="K142" s="97">
        <v>6.2560000000000004E-2</v>
      </c>
      <c r="L142" s="97">
        <v>6.9799999999999987E-2</v>
      </c>
      <c r="M142" s="93">
        <v>42194.5</v>
      </c>
      <c r="N142" s="95">
        <v>101.21</v>
      </c>
      <c r="O142" s="93">
        <v>155.10473000000002</v>
      </c>
      <c r="P142" s="94">
        <f t="shared" si="4"/>
        <v>1.5447969681157306E-3</v>
      </c>
      <c r="Q142" s="94">
        <f>O142/'סכום נכסי הקרן'!$C$42</f>
        <v>8.3779416160984714E-5</v>
      </c>
    </row>
    <row r="143" spans="2:17" s="135" customFormat="1">
      <c r="B143" s="86" t="s">
        <v>2189</v>
      </c>
      <c r="C143" s="96" t="s">
        <v>2092</v>
      </c>
      <c r="D143" s="83">
        <v>66679</v>
      </c>
      <c r="E143" s="83"/>
      <c r="F143" s="83" t="s">
        <v>645</v>
      </c>
      <c r="G143" s="105">
        <v>43496</v>
      </c>
      <c r="H143" s="83" t="s">
        <v>334</v>
      </c>
      <c r="I143" s="93">
        <v>1.78</v>
      </c>
      <c r="J143" s="96" t="s">
        <v>174</v>
      </c>
      <c r="K143" s="97">
        <v>6.2560000000000004E-2</v>
      </c>
      <c r="L143" s="97">
        <v>6.9800000000000001E-2</v>
      </c>
      <c r="M143" s="93">
        <v>36456.74</v>
      </c>
      <c r="N143" s="95">
        <v>101.21</v>
      </c>
      <c r="O143" s="93">
        <v>134.01302999999999</v>
      </c>
      <c r="P143" s="94">
        <f t="shared" si="4"/>
        <v>1.3347299107641811E-3</v>
      </c>
      <c r="Q143" s="94">
        <f>O143/'סכום נכסי הקרן'!$C$42</f>
        <v>7.2386789309162444E-5</v>
      </c>
    </row>
    <row r="144" spans="2:17" s="135" customFormat="1">
      <c r="B144" s="86" t="s">
        <v>2189</v>
      </c>
      <c r="C144" s="96" t="s">
        <v>2092</v>
      </c>
      <c r="D144" s="83">
        <v>91050027</v>
      </c>
      <c r="E144" s="83"/>
      <c r="F144" s="83" t="s">
        <v>645</v>
      </c>
      <c r="G144" s="105">
        <v>43496</v>
      </c>
      <c r="H144" s="83" t="s">
        <v>334</v>
      </c>
      <c r="I144" s="93">
        <v>1.7799999999999998</v>
      </c>
      <c r="J144" s="96" t="s">
        <v>174</v>
      </c>
      <c r="K144" s="97">
        <v>6.2560000000000004E-2</v>
      </c>
      <c r="L144" s="97">
        <v>6.5500000000000003E-2</v>
      </c>
      <c r="M144" s="93">
        <v>16890.79</v>
      </c>
      <c r="N144" s="95">
        <v>101.94</v>
      </c>
      <c r="O144" s="93">
        <v>62.537480000000002</v>
      </c>
      <c r="P144" s="94">
        <f t="shared" si="4"/>
        <v>6.2285469629197085E-4</v>
      </c>
      <c r="Q144" s="94">
        <f>O144/'סכום נכסי הקרן'!$C$42</f>
        <v>3.3779457032543487E-5</v>
      </c>
    </row>
    <row r="145" spans="2:17" s="135" customFormat="1">
      <c r="B145" s="86" t="s">
        <v>2189</v>
      </c>
      <c r="C145" s="96" t="s">
        <v>2092</v>
      </c>
      <c r="D145" s="83">
        <v>91050028</v>
      </c>
      <c r="E145" s="83"/>
      <c r="F145" s="83" t="s">
        <v>645</v>
      </c>
      <c r="G145" s="105">
        <v>43496</v>
      </c>
      <c r="H145" s="83" t="s">
        <v>334</v>
      </c>
      <c r="I145" s="93">
        <v>1.78</v>
      </c>
      <c r="J145" s="96" t="s">
        <v>174</v>
      </c>
      <c r="K145" s="97">
        <v>6.2519000000000005E-2</v>
      </c>
      <c r="L145" s="97">
        <v>6.5799999999999997E-2</v>
      </c>
      <c r="M145" s="93">
        <v>41613.910000000003</v>
      </c>
      <c r="N145" s="95">
        <v>101.78</v>
      </c>
      <c r="O145" s="93">
        <v>153.83204999999998</v>
      </c>
      <c r="P145" s="94">
        <f t="shared" si="4"/>
        <v>1.5321214539300472E-3</v>
      </c>
      <c r="Q145" s="94">
        <f>O145/'סכום נכסי הקרן'!$C$42</f>
        <v>8.3091981371860208E-5</v>
      </c>
    </row>
    <row r="146" spans="2:17" s="135" customFormat="1">
      <c r="B146" s="86" t="s">
        <v>2189</v>
      </c>
      <c r="C146" s="96" t="s">
        <v>2092</v>
      </c>
      <c r="D146" s="83">
        <v>91050029</v>
      </c>
      <c r="E146" s="83"/>
      <c r="F146" s="83" t="s">
        <v>645</v>
      </c>
      <c r="G146" s="105">
        <v>43552</v>
      </c>
      <c r="H146" s="83" t="s">
        <v>334</v>
      </c>
      <c r="I146" s="93">
        <v>1.8000000000000003</v>
      </c>
      <c r="J146" s="96" t="s">
        <v>174</v>
      </c>
      <c r="K146" s="97">
        <v>6.2244000000000001E-2</v>
      </c>
      <c r="L146" s="97">
        <v>6.9700000000000012E-2</v>
      </c>
      <c r="M146" s="93">
        <v>29143.39</v>
      </c>
      <c r="N146" s="95">
        <v>100.09</v>
      </c>
      <c r="O146" s="93">
        <v>105.94405999999999</v>
      </c>
      <c r="P146" s="94">
        <f t="shared" si="4"/>
        <v>1.0551713199066916E-3</v>
      </c>
      <c r="Q146" s="94">
        <f>O146/'סכום נכסי הקרן'!$C$42</f>
        <v>5.722540822916447E-5</v>
      </c>
    </row>
    <row r="147" spans="2:17" s="135" customFormat="1">
      <c r="B147" s="86" t="s">
        <v>2190</v>
      </c>
      <c r="C147" s="96" t="s">
        <v>2092</v>
      </c>
      <c r="D147" s="83">
        <v>91102799</v>
      </c>
      <c r="E147" s="83"/>
      <c r="F147" s="83" t="s">
        <v>2095</v>
      </c>
      <c r="G147" s="105">
        <v>41339</v>
      </c>
      <c r="H147" s="83" t="s">
        <v>2079</v>
      </c>
      <c r="I147" s="93">
        <v>2.8099999999999996</v>
      </c>
      <c r="J147" s="96" t="s">
        <v>175</v>
      </c>
      <c r="K147" s="97">
        <v>4.7500000000000001E-2</v>
      </c>
      <c r="L147" s="97">
        <v>4.5999999999999999E-3</v>
      </c>
      <c r="M147" s="93">
        <v>222858.89</v>
      </c>
      <c r="N147" s="95">
        <v>115.73</v>
      </c>
      <c r="O147" s="93">
        <v>257.91458</v>
      </c>
      <c r="P147" s="94">
        <f t="shared" si="4"/>
        <v>2.5687524888302377E-3</v>
      </c>
      <c r="Q147" s="94">
        <f>O147/'סכום נכסי הקרן'!$C$42</f>
        <v>1.3931188901721814E-4</v>
      </c>
    </row>
    <row r="148" spans="2:17" s="135" customFormat="1">
      <c r="B148" s="86" t="s">
        <v>2190</v>
      </c>
      <c r="C148" s="96" t="s">
        <v>2092</v>
      </c>
      <c r="D148" s="83">
        <v>91102798</v>
      </c>
      <c r="E148" s="83"/>
      <c r="F148" s="83" t="s">
        <v>2095</v>
      </c>
      <c r="G148" s="105">
        <v>41338</v>
      </c>
      <c r="H148" s="83" t="s">
        <v>2079</v>
      </c>
      <c r="I148" s="93">
        <v>2.82</v>
      </c>
      <c r="J148" s="96" t="s">
        <v>175</v>
      </c>
      <c r="K148" s="97">
        <v>4.4999999999999998E-2</v>
      </c>
      <c r="L148" s="97">
        <v>3.7000000000000006E-3</v>
      </c>
      <c r="M148" s="93">
        <v>379055.73</v>
      </c>
      <c r="N148" s="95">
        <v>115.24</v>
      </c>
      <c r="O148" s="93">
        <v>436.82382000000001</v>
      </c>
      <c r="P148" s="94">
        <f t="shared" si="4"/>
        <v>4.3506352948535585E-3</v>
      </c>
      <c r="Q148" s="94">
        <f>O148/'סכום נכסי הקרן'!$C$42</f>
        <v>2.3594924928988997E-4</v>
      </c>
    </row>
    <row r="149" spans="2:17" s="135" customFormat="1">
      <c r="B149" s="86" t="s">
        <v>2191</v>
      </c>
      <c r="C149" s="96" t="s">
        <v>2082</v>
      </c>
      <c r="D149" s="83">
        <v>414968</v>
      </c>
      <c r="E149" s="83"/>
      <c r="F149" s="83" t="s">
        <v>645</v>
      </c>
      <c r="G149" s="105">
        <v>42432</v>
      </c>
      <c r="H149" s="83" t="s">
        <v>171</v>
      </c>
      <c r="I149" s="93">
        <v>6.4399999999999995</v>
      </c>
      <c r="J149" s="96" t="s">
        <v>175</v>
      </c>
      <c r="K149" s="97">
        <v>2.5399999999999999E-2</v>
      </c>
      <c r="L149" s="97">
        <v>1.0999999999999999E-2</v>
      </c>
      <c r="M149" s="93">
        <v>685600.15</v>
      </c>
      <c r="N149" s="95">
        <v>111.07</v>
      </c>
      <c r="O149" s="93">
        <v>761.49603000000002</v>
      </c>
      <c r="P149" s="94">
        <f t="shared" si="4"/>
        <v>7.5842739185076127E-3</v>
      </c>
      <c r="Q149" s="94">
        <f>O149/'סכום נכסי הקרן'!$C$42</f>
        <v>4.1132009837680449E-4</v>
      </c>
    </row>
    <row r="150" spans="2:17" s="135" customFormat="1">
      <c r="B150" s="86" t="s">
        <v>2192</v>
      </c>
      <c r="C150" s="96" t="s">
        <v>2092</v>
      </c>
      <c r="D150" s="83">
        <v>90145980</v>
      </c>
      <c r="E150" s="83"/>
      <c r="F150" s="83" t="s">
        <v>2095</v>
      </c>
      <c r="G150" s="105">
        <v>42242</v>
      </c>
      <c r="H150" s="83" t="s">
        <v>2079</v>
      </c>
      <c r="I150" s="93">
        <v>5.080000000000001</v>
      </c>
      <c r="J150" s="96" t="s">
        <v>175</v>
      </c>
      <c r="K150" s="97">
        <v>2.3599999999999999E-2</v>
      </c>
      <c r="L150" s="97">
        <v>1.7999999999999999E-2</v>
      </c>
      <c r="M150" s="93">
        <v>1349833.72</v>
      </c>
      <c r="N150" s="95">
        <v>103.48</v>
      </c>
      <c r="O150" s="93">
        <v>1396.8080199999999</v>
      </c>
      <c r="P150" s="94">
        <f t="shared" ref="P150:P199" si="5">O150/$O$10</f>
        <v>1.3911792337575626E-2</v>
      </c>
      <c r="Q150" s="94">
        <f>O150/'סכום נכסי הקרן'!$C$42</f>
        <v>7.5448221601353519E-4</v>
      </c>
    </row>
    <row r="151" spans="2:17" s="135" customFormat="1">
      <c r="B151" s="86" t="s">
        <v>2193</v>
      </c>
      <c r="C151" s="96" t="s">
        <v>2082</v>
      </c>
      <c r="D151" s="83">
        <v>487742</v>
      </c>
      <c r="E151" s="83"/>
      <c r="F151" s="83" t="s">
        <v>645</v>
      </c>
      <c r="G151" s="105">
        <v>43072</v>
      </c>
      <c r="H151" s="83" t="s">
        <v>171</v>
      </c>
      <c r="I151" s="93">
        <v>6.910000000000001</v>
      </c>
      <c r="J151" s="96" t="s">
        <v>175</v>
      </c>
      <c r="K151" s="97">
        <v>0.04</v>
      </c>
      <c r="L151" s="97">
        <v>0.04</v>
      </c>
      <c r="M151" s="93">
        <v>1156403.0699999998</v>
      </c>
      <c r="N151" s="95">
        <v>101.79</v>
      </c>
      <c r="O151" s="93">
        <v>1177.1026099999999</v>
      </c>
      <c r="P151" s="94">
        <f t="shared" si="5"/>
        <v>1.1723591814956984E-2</v>
      </c>
      <c r="Q151" s="94">
        <f>O151/'סכום נכסי הקרן'!$C$42</f>
        <v>6.3580891071066158E-4</v>
      </c>
    </row>
    <row r="152" spans="2:17" s="135" customFormat="1">
      <c r="B152" s="86" t="s">
        <v>2194</v>
      </c>
      <c r="C152" s="96" t="s">
        <v>2092</v>
      </c>
      <c r="D152" s="83">
        <v>90240690</v>
      </c>
      <c r="E152" s="83"/>
      <c r="F152" s="83" t="s">
        <v>645</v>
      </c>
      <c r="G152" s="105">
        <v>42326</v>
      </c>
      <c r="H152" s="83" t="s">
        <v>171</v>
      </c>
      <c r="I152" s="93">
        <v>10.370000000000001</v>
      </c>
      <c r="J152" s="96" t="s">
        <v>175</v>
      </c>
      <c r="K152" s="97">
        <v>3.5499999999999997E-2</v>
      </c>
      <c r="L152" s="97">
        <v>1.8600000000000002E-2</v>
      </c>
      <c r="M152" s="93">
        <v>22342</v>
      </c>
      <c r="N152" s="95">
        <v>119.45</v>
      </c>
      <c r="O152" s="93">
        <v>26.687200000000001</v>
      </c>
      <c r="P152" s="94">
        <f t="shared" si="5"/>
        <v>2.6579657272539738E-4</v>
      </c>
      <c r="Q152" s="94">
        <f>O152/'סכום נכסי הקרן'!$C$42</f>
        <v>1.4415021611342422E-5</v>
      </c>
    </row>
    <row r="153" spans="2:17" s="135" customFormat="1">
      <c r="B153" s="86" t="s">
        <v>2194</v>
      </c>
      <c r="C153" s="96" t="s">
        <v>2092</v>
      </c>
      <c r="D153" s="83">
        <v>90240692</v>
      </c>
      <c r="E153" s="83"/>
      <c r="F153" s="83" t="s">
        <v>645</v>
      </c>
      <c r="G153" s="105">
        <v>42606</v>
      </c>
      <c r="H153" s="83" t="s">
        <v>171</v>
      </c>
      <c r="I153" s="93">
        <v>10.23</v>
      </c>
      <c r="J153" s="96" t="s">
        <v>175</v>
      </c>
      <c r="K153" s="97">
        <v>3.5499999999999997E-2</v>
      </c>
      <c r="L153" s="97">
        <v>2.2400000000000003E-2</v>
      </c>
      <c r="M153" s="93">
        <v>93976.639999999999</v>
      </c>
      <c r="N153" s="95">
        <v>114.98</v>
      </c>
      <c r="O153" s="93">
        <v>108.05403</v>
      </c>
      <c r="P153" s="94">
        <f t="shared" si="5"/>
        <v>1.0761859934038515E-3</v>
      </c>
      <c r="Q153" s="94">
        <f>O153/'סכום נכסי הקרן'!$C$42</f>
        <v>5.836510303226424E-5</v>
      </c>
    </row>
    <row r="154" spans="2:17" s="135" customFormat="1">
      <c r="B154" s="86" t="s">
        <v>2194</v>
      </c>
      <c r="C154" s="96" t="s">
        <v>2092</v>
      </c>
      <c r="D154" s="83">
        <v>90240693</v>
      </c>
      <c r="E154" s="83"/>
      <c r="F154" s="83" t="s">
        <v>645</v>
      </c>
      <c r="G154" s="105">
        <v>42648</v>
      </c>
      <c r="H154" s="83" t="s">
        <v>171</v>
      </c>
      <c r="I154" s="93">
        <v>10.24</v>
      </c>
      <c r="J154" s="96" t="s">
        <v>175</v>
      </c>
      <c r="K154" s="97">
        <v>3.5499999999999997E-2</v>
      </c>
      <c r="L154" s="97">
        <v>2.1899999999999996E-2</v>
      </c>
      <c r="M154" s="93">
        <v>86205.29</v>
      </c>
      <c r="N154" s="95">
        <v>115.53</v>
      </c>
      <c r="O154" s="93">
        <v>99.593159999999997</v>
      </c>
      <c r="P154" s="94">
        <f t="shared" si="5"/>
        <v>9.9191824525960521E-4</v>
      </c>
      <c r="Q154" s="94">
        <f>O154/'סכום נכסי הקרן'!$C$42</f>
        <v>5.3794986126003609E-5</v>
      </c>
    </row>
    <row r="155" spans="2:17" s="135" customFormat="1">
      <c r="B155" s="86" t="s">
        <v>2194</v>
      </c>
      <c r="C155" s="96" t="s">
        <v>2092</v>
      </c>
      <c r="D155" s="83">
        <v>90240694</v>
      </c>
      <c r="E155" s="83"/>
      <c r="F155" s="83" t="s">
        <v>645</v>
      </c>
      <c r="G155" s="105">
        <v>42718</v>
      </c>
      <c r="H155" s="83" t="s">
        <v>171</v>
      </c>
      <c r="I155" s="93">
        <v>10.199999999999999</v>
      </c>
      <c r="J155" s="96" t="s">
        <v>175</v>
      </c>
      <c r="K155" s="97">
        <v>3.5499999999999997E-2</v>
      </c>
      <c r="L155" s="97">
        <v>2.3099999999999996E-2</v>
      </c>
      <c r="M155" s="93">
        <v>60229.47</v>
      </c>
      <c r="N155" s="95">
        <v>114.15</v>
      </c>
      <c r="O155" s="93">
        <v>68.751919999999998</v>
      </c>
      <c r="P155" s="94">
        <f t="shared" si="5"/>
        <v>6.8474866993505133E-4</v>
      </c>
      <c r="Q155" s="94">
        <f>O155/'סכום נכסי הקרן'!$C$42</f>
        <v>3.7136170621919315E-5</v>
      </c>
    </row>
    <row r="156" spans="2:17" s="135" customFormat="1">
      <c r="B156" s="86" t="s">
        <v>2194</v>
      </c>
      <c r="C156" s="96" t="s">
        <v>2092</v>
      </c>
      <c r="D156" s="83">
        <v>90240695</v>
      </c>
      <c r="E156" s="83"/>
      <c r="F156" s="83" t="s">
        <v>645</v>
      </c>
      <c r="G156" s="105">
        <v>42900</v>
      </c>
      <c r="H156" s="83" t="s">
        <v>171</v>
      </c>
      <c r="I156" s="93">
        <v>9.86</v>
      </c>
      <c r="J156" s="96" t="s">
        <v>175</v>
      </c>
      <c r="K156" s="97">
        <v>3.5499999999999997E-2</v>
      </c>
      <c r="L156" s="97">
        <v>3.2099999999999997E-2</v>
      </c>
      <c r="M156" s="93">
        <v>71344.099999999991</v>
      </c>
      <c r="N156" s="95">
        <v>104.5</v>
      </c>
      <c r="O156" s="93">
        <v>74.554450000000003</v>
      </c>
      <c r="P156" s="94">
        <f t="shared" si="5"/>
        <v>7.4254014251877313E-4</v>
      </c>
      <c r="Q156" s="94">
        <f>O156/'סכום נכסי הקרן'!$C$42</f>
        <v>4.027039209702584E-5</v>
      </c>
    </row>
    <row r="157" spans="2:17" s="135" customFormat="1">
      <c r="B157" s="86" t="s">
        <v>2194</v>
      </c>
      <c r="C157" s="96" t="s">
        <v>2092</v>
      </c>
      <c r="D157" s="83">
        <v>90240696</v>
      </c>
      <c r="E157" s="83"/>
      <c r="F157" s="83" t="s">
        <v>645</v>
      </c>
      <c r="G157" s="105">
        <v>43075</v>
      </c>
      <c r="H157" s="83" t="s">
        <v>171</v>
      </c>
      <c r="I157" s="93">
        <v>9.6998031687657065</v>
      </c>
      <c r="J157" s="96" t="s">
        <v>175</v>
      </c>
      <c r="K157" s="97">
        <v>3.5499999999999997E-2</v>
      </c>
      <c r="L157" s="97">
        <v>3.6601968312342928E-2</v>
      </c>
      <c r="M157" s="93">
        <v>44269.41</v>
      </c>
      <c r="N157" s="95">
        <v>100.17</v>
      </c>
      <c r="O157" s="93">
        <v>44.344080000000005</v>
      </c>
      <c r="P157" s="94">
        <f t="shared" si="5"/>
        <v>4.4165384471435144E-4</v>
      </c>
      <c r="Q157" s="94">
        <f>O157/'סכום נכסי הקרן'!$C$42</f>
        <v>2.3952339381242592E-5</v>
      </c>
    </row>
    <row r="158" spans="2:17" s="135" customFormat="1">
      <c r="B158" s="86" t="s">
        <v>2194</v>
      </c>
      <c r="C158" s="96" t="s">
        <v>2092</v>
      </c>
      <c r="D158" s="83">
        <v>90240697</v>
      </c>
      <c r="E158" s="83"/>
      <c r="F158" s="83" t="s">
        <v>645</v>
      </c>
      <c r="G158" s="105">
        <v>43292</v>
      </c>
      <c r="H158" s="83" t="s">
        <v>171</v>
      </c>
      <c r="I158" s="93">
        <v>9.7999999999999989</v>
      </c>
      <c r="J158" s="96" t="s">
        <v>175</v>
      </c>
      <c r="K158" s="97">
        <v>3.5499999999999997E-2</v>
      </c>
      <c r="L158" s="97">
        <v>3.3700000000000008E-2</v>
      </c>
      <c r="M158" s="93">
        <v>126053.16</v>
      </c>
      <c r="N158" s="95">
        <v>102.99</v>
      </c>
      <c r="O158" s="93">
        <v>129.82175999999998</v>
      </c>
      <c r="P158" s="94">
        <f t="shared" si="5"/>
        <v>1.2929861084407161E-3</v>
      </c>
      <c r="Q158" s="94">
        <f>O158/'סכום נכסי הקרן'!$C$42</f>
        <v>7.0122885728832879E-5</v>
      </c>
    </row>
    <row r="159" spans="2:17" s="135" customFormat="1">
      <c r="B159" s="86" t="s">
        <v>2195</v>
      </c>
      <c r="C159" s="96" t="s">
        <v>2092</v>
      </c>
      <c r="D159" s="83">
        <v>90240790</v>
      </c>
      <c r="E159" s="83"/>
      <c r="F159" s="83" t="s">
        <v>645</v>
      </c>
      <c r="G159" s="105">
        <v>42326</v>
      </c>
      <c r="H159" s="83" t="s">
        <v>171</v>
      </c>
      <c r="I159" s="93">
        <v>10.220196981712904</v>
      </c>
      <c r="J159" s="96" t="s">
        <v>175</v>
      </c>
      <c r="K159" s="97">
        <v>3.5499999999999997E-2</v>
      </c>
      <c r="L159" s="97">
        <v>2.2498030182870957E-2</v>
      </c>
      <c r="M159" s="93">
        <v>49728.97</v>
      </c>
      <c r="N159" s="95">
        <v>114.89</v>
      </c>
      <c r="O159" s="93">
        <v>57.13373</v>
      </c>
      <c r="P159" s="94">
        <f t="shared" si="5"/>
        <v>5.6903495387370035E-4</v>
      </c>
      <c r="Q159" s="94">
        <f>O159/'סכום נכסי הקרן'!$C$42</f>
        <v>3.0860635536384593E-5</v>
      </c>
    </row>
    <row r="160" spans="2:17" s="135" customFormat="1">
      <c r="B160" s="86" t="s">
        <v>2195</v>
      </c>
      <c r="C160" s="96" t="s">
        <v>2092</v>
      </c>
      <c r="D160" s="83">
        <v>90240792</v>
      </c>
      <c r="E160" s="83"/>
      <c r="F160" s="83" t="s">
        <v>645</v>
      </c>
      <c r="G160" s="105">
        <v>42606</v>
      </c>
      <c r="H160" s="83" t="s">
        <v>171</v>
      </c>
      <c r="I160" s="93">
        <v>10.119999999999999</v>
      </c>
      <c r="J160" s="96" t="s">
        <v>175</v>
      </c>
      <c r="K160" s="97">
        <v>3.5499999999999997E-2</v>
      </c>
      <c r="L160" s="97">
        <v>2.53E-2</v>
      </c>
      <c r="M160" s="93">
        <v>209173.86</v>
      </c>
      <c r="N160" s="95">
        <v>111.71</v>
      </c>
      <c r="O160" s="93">
        <v>233.66710999999998</v>
      </c>
      <c r="P160" s="94">
        <f t="shared" si="5"/>
        <v>2.3272549011004685E-3</v>
      </c>
      <c r="Q160" s="94">
        <f>O160/'סכום נכסי הקרן'!$C$42</f>
        <v>1.26214681214587E-4</v>
      </c>
    </row>
    <row r="161" spans="2:17" s="135" customFormat="1">
      <c r="B161" s="86" t="s">
        <v>2195</v>
      </c>
      <c r="C161" s="96" t="s">
        <v>2092</v>
      </c>
      <c r="D161" s="83">
        <v>90240793</v>
      </c>
      <c r="E161" s="83"/>
      <c r="F161" s="83" t="s">
        <v>645</v>
      </c>
      <c r="G161" s="105">
        <v>42648</v>
      </c>
      <c r="H161" s="83" t="s">
        <v>171</v>
      </c>
      <c r="I161" s="93">
        <v>10.129999999999999</v>
      </c>
      <c r="J161" s="96" t="s">
        <v>175</v>
      </c>
      <c r="K161" s="97">
        <v>3.5499999999999997E-2</v>
      </c>
      <c r="L161" s="97">
        <v>2.5000000000000001E-2</v>
      </c>
      <c r="M161" s="93">
        <v>191876.37</v>
      </c>
      <c r="N161" s="95">
        <v>112.01</v>
      </c>
      <c r="O161" s="93">
        <v>214.91997000000001</v>
      </c>
      <c r="P161" s="94">
        <f t="shared" si="5"/>
        <v>2.1405389638570259E-3</v>
      </c>
      <c r="Q161" s="94">
        <f>O161/'סכום נכסי הקרן'!$C$42</f>
        <v>1.1608846234371028E-4</v>
      </c>
    </row>
    <row r="162" spans="2:17" s="135" customFormat="1">
      <c r="B162" s="86" t="s">
        <v>2195</v>
      </c>
      <c r="C162" s="96" t="s">
        <v>2092</v>
      </c>
      <c r="D162" s="83">
        <v>90240794</v>
      </c>
      <c r="E162" s="83"/>
      <c r="F162" s="83" t="s">
        <v>645</v>
      </c>
      <c r="G162" s="105">
        <v>42718</v>
      </c>
      <c r="H162" s="83" t="s">
        <v>171</v>
      </c>
      <c r="I162" s="93">
        <v>10.1</v>
      </c>
      <c r="J162" s="96" t="s">
        <v>175</v>
      </c>
      <c r="K162" s="97">
        <v>3.5499999999999997E-2</v>
      </c>
      <c r="L162" s="97">
        <v>2.5799999999999997E-2</v>
      </c>
      <c r="M162" s="93">
        <v>134059.18999999997</v>
      </c>
      <c r="N162" s="95">
        <v>111.12</v>
      </c>
      <c r="O162" s="93">
        <v>148.96626000000001</v>
      </c>
      <c r="P162" s="94">
        <f t="shared" si="5"/>
        <v>1.4836596330720516E-3</v>
      </c>
      <c r="Q162" s="94">
        <f>O162/'סכום נכסי הקרן'!$C$42</f>
        <v>8.046373756935362E-5</v>
      </c>
    </row>
    <row r="163" spans="2:17" s="135" customFormat="1">
      <c r="B163" s="86" t="s">
        <v>2195</v>
      </c>
      <c r="C163" s="96" t="s">
        <v>2092</v>
      </c>
      <c r="D163" s="83">
        <v>90240795</v>
      </c>
      <c r="E163" s="83"/>
      <c r="F163" s="83" t="s">
        <v>645</v>
      </c>
      <c r="G163" s="105">
        <v>42900</v>
      </c>
      <c r="H163" s="83" t="s">
        <v>171</v>
      </c>
      <c r="I163" s="93">
        <v>9.76</v>
      </c>
      <c r="J163" s="96" t="s">
        <v>175</v>
      </c>
      <c r="K163" s="97">
        <v>3.5499999999999997E-2</v>
      </c>
      <c r="L163" s="97">
        <v>3.4799999999999998E-2</v>
      </c>
      <c r="M163" s="93">
        <v>158798.21000000002</v>
      </c>
      <c r="N163" s="95">
        <v>101.87</v>
      </c>
      <c r="O163" s="93">
        <v>161.76685999999998</v>
      </c>
      <c r="P163" s="94">
        <f t="shared" si="5"/>
        <v>1.611149800973844E-3</v>
      </c>
      <c r="Q163" s="94">
        <f>O163/'סכום נכסי הקרן'!$C$42</f>
        <v>8.7377948338491991E-5</v>
      </c>
    </row>
    <row r="164" spans="2:17" s="135" customFormat="1">
      <c r="B164" s="86" t="s">
        <v>2195</v>
      </c>
      <c r="C164" s="96" t="s">
        <v>2092</v>
      </c>
      <c r="D164" s="83">
        <v>90240796</v>
      </c>
      <c r="E164" s="83"/>
      <c r="F164" s="83" t="s">
        <v>645</v>
      </c>
      <c r="G164" s="105">
        <v>43075</v>
      </c>
      <c r="H164" s="83" t="s">
        <v>171</v>
      </c>
      <c r="I164" s="93">
        <v>9.5900000000000016</v>
      </c>
      <c r="J164" s="96" t="s">
        <v>175</v>
      </c>
      <c r="K164" s="97">
        <v>3.5499999999999997E-2</v>
      </c>
      <c r="L164" s="97">
        <v>3.9700000000000006E-2</v>
      </c>
      <c r="M164" s="93">
        <v>98535.18</v>
      </c>
      <c r="N164" s="95">
        <v>97.32</v>
      </c>
      <c r="O164" s="93">
        <v>95.893839999999997</v>
      </c>
      <c r="P164" s="94">
        <f t="shared" si="5"/>
        <v>9.5507411858410086E-4</v>
      </c>
      <c r="Q164" s="94">
        <f>O164/'סכום נכסי הקרן'!$C$42</f>
        <v>5.1796808057593613E-5</v>
      </c>
    </row>
    <row r="165" spans="2:17" s="135" customFormat="1">
      <c r="B165" s="86" t="s">
        <v>2195</v>
      </c>
      <c r="C165" s="96" t="s">
        <v>2092</v>
      </c>
      <c r="D165" s="83">
        <v>90240797</v>
      </c>
      <c r="E165" s="83"/>
      <c r="F165" s="83" t="s">
        <v>645</v>
      </c>
      <c r="G165" s="105">
        <v>43292</v>
      </c>
      <c r="H165" s="83" t="s">
        <v>171</v>
      </c>
      <c r="I165" s="93">
        <v>9.6699999999999982</v>
      </c>
      <c r="J165" s="96" t="s">
        <v>175</v>
      </c>
      <c r="K165" s="97">
        <v>3.5499999999999997E-2</v>
      </c>
      <c r="L165" s="97">
        <v>3.7498030771371142E-2</v>
      </c>
      <c r="M165" s="93">
        <v>280570.01999999996</v>
      </c>
      <c r="N165" s="95">
        <v>99.4</v>
      </c>
      <c r="O165" s="93">
        <v>278.88585000000006</v>
      </c>
      <c r="P165" s="94">
        <f t="shared" si="5"/>
        <v>2.7776200992089568E-3</v>
      </c>
      <c r="Q165" s="94">
        <f>O165/'סכום נכסי הקרן'!$C$42</f>
        <v>1.5063946591802819E-4</v>
      </c>
    </row>
    <row r="166" spans="2:17" s="135" customFormat="1">
      <c r="B166" s="86" t="s">
        <v>2196</v>
      </c>
      <c r="C166" s="96" t="s">
        <v>2082</v>
      </c>
      <c r="D166" s="83">
        <v>482154</v>
      </c>
      <c r="E166" s="83"/>
      <c r="F166" s="83" t="s">
        <v>2095</v>
      </c>
      <c r="G166" s="105">
        <v>42978</v>
      </c>
      <c r="H166" s="83" t="s">
        <v>2079</v>
      </c>
      <c r="I166" s="93">
        <v>3.25</v>
      </c>
      <c r="J166" s="96" t="s">
        <v>175</v>
      </c>
      <c r="K166" s="97">
        <v>2.4500000000000001E-2</v>
      </c>
      <c r="L166" s="97">
        <v>2.5000000000000001E-2</v>
      </c>
      <c r="M166" s="93">
        <v>142140.51</v>
      </c>
      <c r="N166" s="95">
        <v>100.08</v>
      </c>
      <c r="O166" s="93">
        <v>142.25427999999999</v>
      </c>
      <c r="P166" s="94">
        <f t="shared" si="5"/>
        <v>1.4168103090439999E-3</v>
      </c>
      <c r="Q166" s="94">
        <f>O166/'סכום נכסי הקרן'!$C$42</f>
        <v>7.6838279044109378E-5</v>
      </c>
    </row>
    <row r="167" spans="2:17" s="135" customFormat="1">
      <c r="B167" s="86" t="s">
        <v>2196</v>
      </c>
      <c r="C167" s="96" t="s">
        <v>2082</v>
      </c>
      <c r="D167" s="83">
        <v>482153</v>
      </c>
      <c r="E167" s="83"/>
      <c r="F167" s="83" t="s">
        <v>2095</v>
      </c>
      <c r="G167" s="105">
        <v>42978</v>
      </c>
      <c r="H167" s="83" t="s">
        <v>2079</v>
      </c>
      <c r="I167" s="93">
        <v>3.22</v>
      </c>
      <c r="J167" s="96" t="s">
        <v>175</v>
      </c>
      <c r="K167" s="97">
        <v>2.76E-2</v>
      </c>
      <c r="L167" s="97">
        <v>3.1699999999999999E-2</v>
      </c>
      <c r="M167" s="93">
        <v>331661.23</v>
      </c>
      <c r="N167" s="95">
        <v>99</v>
      </c>
      <c r="O167" s="93">
        <v>328.34462000000002</v>
      </c>
      <c r="P167" s="94">
        <f t="shared" si="5"/>
        <v>3.2702147347351152E-3</v>
      </c>
      <c r="Q167" s="94">
        <f>O167/'סכום נכסי הקרן'!$C$42</f>
        <v>1.7735449178887314E-4</v>
      </c>
    </row>
    <row r="168" spans="2:17" s="135" customFormat="1">
      <c r="B168" s="86" t="s">
        <v>2197</v>
      </c>
      <c r="C168" s="96" t="s">
        <v>2092</v>
      </c>
      <c r="D168" s="83">
        <v>90839511</v>
      </c>
      <c r="E168" s="83"/>
      <c r="F168" s="83" t="s">
        <v>645</v>
      </c>
      <c r="G168" s="105">
        <v>41816</v>
      </c>
      <c r="H168" s="83" t="s">
        <v>171</v>
      </c>
      <c r="I168" s="93">
        <v>7.5399999999999991</v>
      </c>
      <c r="J168" s="96" t="s">
        <v>175</v>
      </c>
      <c r="K168" s="97">
        <v>4.4999999999999998E-2</v>
      </c>
      <c r="L168" s="97">
        <v>1.66E-2</v>
      </c>
      <c r="M168" s="93">
        <v>220954.18</v>
      </c>
      <c r="N168" s="95">
        <v>122.9</v>
      </c>
      <c r="O168" s="93">
        <v>271.55268999999998</v>
      </c>
      <c r="P168" s="94">
        <f t="shared" ref="P168:P184" si="6">O168/$O$10</f>
        <v>2.7045840071780584E-3</v>
      </c>
      <c r="Q168" s="94">
        <f>O168/'סכום נכסי הקרן'!$C$42</f>
        <v>1.466784786327591E-4</v>
      </c>
    </row>
    <row r="169" spans="2:17" s="135" customFormat="1">
      <c r="B169" s="86" t="s">
        <v>2197</v>
      </c>
      <c r="C169" s="96" t="s">
        <v>2092</v>
      </c>
      <c r="D169" s="83">
        <v>90839541</v>
      </c>
      <c r="E169" s="83"/>
      <c r="F169" s="83" t="s">
        <v>645</v>
      </c>
      <c r="G169" s="105">
        <v>42625</v>
      </c>
      <c r="H169" s="83" t="s">
        <v>171</v>
      </c>
      <c r="I169" s="93">
        <v>7.29</v>
      </c>
      <c r="J169" s="96" t="s">
        <v>175</v>
      </c>
      <c r="K169" s="97">
        <v>4.4999999999999998E-2</v>
      </c>
      <c r="L169" s="97">
        <v>2.8300000000000002E-2</v>
      </c>
      <c r="M169" s="93">
        <v>61526.6</v>
      </c>
      <c r="N169" s="95">
        <v>113.42</v>
      </c>
      <c r="O169" s="93">
        <v>69.783469999999994</v>
      </c>
      <c r="P169" s="94">
        <f t="shared" si="6"/>
        <v>6.9502260105539675E-4</v>
      </c>
      <c r="Q169" s="94">
        <f>O169/'סכום נכסי הקרן'!$C$42</f>
        <v>3.7693359669222153E-5</v>
      </c>
    </row>
    <row r="170" spans="2:17" s="135" customFormat="1">
      <c r="B170" s="86" t="s">
        <v>2197</v>
      </c>
      <c r="C170" s="96" t="s">
        <v>2092</v>
      </c>
      <c r="D170" s="83">
        <v>90839542</v>
      </c>
      <c r="E170" s="83"/>
      <c r="F170" s="83" t="s">
        <v>645</v>
      </c>
      <c r="G170" s="105">
        <v>42716</v>
      </c>
      <c r="H170" s="83" t="s">
        <v>171</v>
      </c>
      <c r="I170" s="93">
        <v>7.3500000000000005</v>
      </c>
      <c r="J170" s="96" t="s">
        <v>175</v>
      </c>
      <c r="K170" s="97">
        <v>4.4999999999999998E-2</v>
      </c>
      <c r="L170" s="97">
        <v>2.5600000000000001E-2</v>
      </c>
      <c r="M170" s="93">
        <v>46548.49</v>
      </c>
      <c r="N170" s="95">
        <v>115.9</v>
      </c>
      <c r="O170" s="93">
        <v>53.949709999999996</v>
      </c>
      <c r="P170" s="94">
        <f t="shared" si="6"/>
        <v>5.3732306189967834E-4</v>
      </c>
      <c r="Q170" s="94">
        <f>O170/'סכום נכסי הקרן'!$C$42</f>
        <v>2.9140795421612469E-5</v>
      </c>
    </row>
    <row r="171" spans="2:17" s="135" customFormat="1">
      <c r="B171" s="86" t="s">
        <v>2197</v>
      </c>
      <c r="C171" s="96" t="s">
        <v>2092</v>
      </c>
      <c r="D171" s="83">
        <v>90839544</v>
      </c>
      <c r="E171" s="83"/>
      <c r="F171" s="83" t="s">
        <v>645</v>
      </c>
      <c r="G171" s="105">
        <v>42803</v>
      </c>
      <c r="H171" s="83" t="s">
        <v>171</v>
      </c>
      <c r="I171" s="93">
        <v>7.2200000000000006</v>
      </c>
      <c r="J171" s="96" t="s">
        <v>175</v>
      </c>
      <c r="K171" s="97">
        <v>4.4999999999999998E-2</v>
      </c>
      <c r="L171" s="97">
        <v>3.15E-2</v>
      </c>
      <c r="M171" s="93">
        <v>298317.25999999995</v>
      </c>
      <c r="N171" s="95">
        <v>111.76</v>
      </c>
      <c r="O171" s="93">
        <v>333.39936999999998</v>
      </c>
      <c r="P171" s="94">
        <f t="shared" si="6"/>
        <v>3.3205585409786958E-3</v>
      </c>
      <c r="Q171" s="94">
        <f>O171/'סכום נכסי הקרן'!$C$42</f>
        <v>1.8008480184350355E-4</v>
      </c>
    </row>
    <row r="172" spans="2:17" s="135" customFormat="1">
      <c r="B172" s="86" t="s">
        <v>2197</v>
      </c>
      <c r="C172" s="96" t="s">
        <v>2092</v>
      </c>
      <c r="D172" s="83">
        <v>90839545</v>
      </c>
      <c r="E172" s="83"/>
      <c r="F172" s="83" t="s">
        <v>645</v>
      </c>
      <c r="G172" s="105">
        <v>42898</v>
      </c>
      <c r="H172" s="83" t="s">
        <v>171</v>
      </c>
      <c r="I172" s="93">
        <v>7.080000000000001</v>
      </c>
      <c r="J172" s="96" t="s">
        <v>175</v>
      </c>
      <c r="K172" s="97">
        <v>4.4999999999999998E-2</v>
      </c>
      <c r="L172" s="97">
        <v>3.7900000000000003E-2</v>
      </c>
      <c r="M172" s="93">
        <v>56105.88</v>
      </c>
      <c r="N172" s="95">
        <v>106.45</v>
      </c>
      <c r="O172" s="93">
        <v>59.724719999999998</v>
      </c>
      <c r="P172" s="94">
        <f t="shared" si="6"/>
        <v>5.948404434704275E-4</v>
      </c>
      <c r="Q172" s="94">
        <f>O172/'סכום נכסי הקרן'!$C$42</f>
        <v>3.2260152040355484E-5</v>
      </c>
    </row>
    <row r="173" spans="2:17" s="135" customFormat="1">
      <c r="B173" s="86" t="s">
        <v>2197</v>
      </c>
      <c r="C173" s="96" t="s">
        <v>2092</v>
      </c>
      <c r="D173" s="83">
        <v>90839546</v>
      </c>
      <c r="E173" s="83"/>
      <c r="F173" s="83" t="s">
        <v>645</v>
      </c>
      <c r="G173" s="105">
        <v>42989</v>
      </c>
      <c r="H173" s="83" t="s">
        <v>171</v>
      </c>
      <c r="I173" s="93">
        <v>7.0300000000000011</v>
      </c>
      <c r="J173" s="96" t="s">
        <v>175</v>
      </c>
      <c r="K173" s="97">
        <v>4.4999999999999998E-2</v>
      </c>
      <c r="L173" s="97">
        <v>4.0399999999999998E-2</v>
      </c>
      <c r="M173" s="93">
        <v>70700.52</v>
      </c>
      <c r="N173" s="95">
        <v>105.06</v>
      </c>
      <c r="O173" s="93">
        <v>74.277989999999988</v>
      </c>
      <c r="P173" s="94">
        <f t="shared" si="6"/>
        <v>7.3978668316388883E-4</v>
      </c>
      <c r="Q173" s="94">
        <f>O173/'סכום נכסי הקרן'!$C$42</f>
        <v>4.0121062947670647E-5</v>
      </c>
    </row>
    <row r="174" spans="2:17" s="135" customFormat="1">
      <c r="B174" s="86" t="s">
        <v>2197</v>
      </c>
      <c r="C174" s="96" t="s">
        <v>2092</v>
      </c>
      <c r="D174" s="83">
        <v>90839547</v>
      </c>
      <c r="E174" s="83"/>
      <c r="F174" s="83" t="s">
        <v>645</v>
      </c>
      <c r="G174" s="105">
        <v>43080</v>
      </c>
      <c r="H174" s="83" t="s">
        <v>171</v>
      </c>
      <c r="I174" s="93">
        <v>6.89</v>
      </c>
      <c r="J174" s="96" t="s">
        <v>175</v>
      </c>
      <c r="K174" s="97">
        <v>4.4999999999999998E-2</v>
      </c>
      <c r="L174" s="97">
        <v>4.7E-2</v>
      </c>
      <c r="M174" s="93">
        <v>21905.48</v>
      </c>
      <c r="N174" s="95">
        <v>99.82</v>
      </c>
      <c r="O174" s="93">
        <v>21.866060000000001</v>
      </c>
      <c r="P174" s="94">
        <f t="shared" si="6"/>
        <v>2.1777945258430643E-4</v>
      </c>
      <c r="Q174" s="94">
        <f>O174/'סכום נכסי הקרן'!$C$42</f>
        <v>1.1810895390108744E-5</v>
      </c>
    </row>
    <row r="175" spans="2:17" s="135" customFormat="1">
      <c r="B175" s="86" t="s">
        <v>2197</v>
      </c>
      <c r="C175" s="96" t="s">
        <v>2092</v>
      </c>
      <c r="D175" s="83">
        <v>90839548</v>
      </c>
      <c r="E175" s="83"/>
      <c r="F175" s="83" t="s">
        <v>645</v>
      </c>
      <c r="G175" s="105">
        <v>43171</v>
      </c>
      <c r="H175" s="83" t="s">
        <v>171</v>
      </c>
      <c r="I175" s="93">
        <v>6.87</v>
      </c>
      <c r="J175" s="96" t="s">
        <v>175</v>
      </c>
      <c r="K175" s="97">
        <v>4.4999999999999998E-2</v>
      </c>
      <c r="L175" s="97">
        <v>4.7699999999999992E-2</v>
      </c>
      <c r="M175" s="93">
        <v>23271.95</v>
      </c>
      <c r="N175" s="95">
        <v>100.04</v>
      </c>
      <c r="O175" s="93">
        <v>23.281269999999999</v>
      </c>
      <c r="P175" s="94">
        <f t="shared" si="6"/>
        <v>2.318745231682084E-4</v>
      </c>
      <c r="Q175" s="94">
        <f>O175/'סכום נכסי הקרן'!$C$42</f>
        <v>1.257531738771763E-5</v>
      </c>
    </row>
    <row r="176" spans="2:17" s="135" customFormat="1">
      <c r="B176" s="86" t="s">
        <v>2197</v>
      </c>
      <c r="C176" s="96" t="s">
        <v>2092</v>
      </c>
      <c r="D176" s="83">
        <v>90839550</v>
      </c>
      <c r="E176" s="83"/>
      <c r="F176" s="83" t="s">
        <v>645</v>
      </c>
      <c r="G176" s="105">
        <v>43341</v>
      </c>
      <c r="H176" s="83" t="s">
        <v>171</v>
      </c>
      <c r="I176" s="93">
        <v>6.96</v>
      </c>
      <c r="J176" s="96" t="s">
        <v>175</v>
      </c>
      <c r="K176" s="97">
        <v>4.4999999999999998E-2</v>
      </c>
      <c r="L176" s="97">
        <v>4.4099999999999993E-2</v>
      </c>
      <c r="M176" s="93">
        <v>41061.93</v>
      </c>
      <c r="N176" s="95">
        <v>101.19</v>
      </c>
      <c r="O176" s="93">
        <v>41.55057</v>
      </c>
      <c r="P176" s="94">
        <f t="shared" si="6"/>
        <v>4.1383131616605392E-4</v>
      </c>
      <c r="Q176" s="94">
        <f>O176/'סכום נכסי הקרן'!$C$42</f>
        <v>2.244343222644549E-5</v>
      </c>
    </row>
    <row r="177" spans="2:17" s="135" customFormat="1">
      <c r="B177" s="86" t="s">
        <v>2197</v>
      </c>
      <c r="C177" s="96" t="s">
        <v>2092</v>
      </c>
      <c r="D177" s="83">
        <v>90839512</v>
      </c>
      <c r="E177" s="83"/>
      <c r="F177" s="83" t="s">
        <v>645</v>
      </c>
      <c r="G177" s="105">
        <v>41893</v>
      </c>
      <c r="H177" s="83" t="s">
        <v>171</v>
      </c>
      <c r="I177" s="93">
        <v>7.5600000000000005</v>
      </c>
      <c r="J177" s="96" t="s">
        <v>175</v>
      </c>
      <c r="K177" s="97">
        <v>4.4999999999999998E-2</v>
      </c>
      <c r="L177" s="97">
        <v>1.5900000000000004E-2</v>
      </c>
      <c r="M177" s="93">
        <v>43348.84</v>
      </c>
      <c r="N177" s="95">
        <v>123.36</v>
      </c>
      <c r="O177" s="93">
        <v>53.47513</v>
      </c>
      <c r="P177" s="94">
        <f t="shared" si="6"/>
        <v>5.3259638628425153E-4</v>
      </c>
      <c r="Q177" s="94">
        <f>O177/'סכום נכסי הקרן'!$C$42</f>
        <v>2.8884452269977572E-5</v>
      </c>
    </row>
    <row r="178" spans="2:17" s="135" customFormat="1">
      <c r="B178" s="86" t="s">
        <v>2198</v>
      </c>
      <c r="C178" s="96" t="s">
        <v>2092</v>
      </c>
      <c r="D178" s="83">
        <v>90839513</v>
      </c>
      <c r="E178" s="83"/>
      <c r="F178" s="83" t="s">
        <v>645</v>
      </c>
      <c r="G178" s="105">
        <v>42151</v>
      </c>
      <c r="H178" s="83" t="s">
        <v>171</v>
      </c>
      <c r="I178" s="93">
        <v>7.5300000000000011</v>
      </c>
      <c r="J178" s="96" t="s">
        <v>175</v>
      </c>
      <c r="K178" s="97">
        <v>4.4999999999999998E-2</v>
      </c>
      <c r="L178" s="97">
        <v>1.7299999999999999E-2</v>
      </c>
      <c r="M178" s="93">
        <v>158751.34999999998</v>
      </c>
      <c r="N178" s="95">
        <v>122.92</v>
      </c>
      <c r="O178" s="93">
        <v>195.13715999999999</v>
      </c>
      <c r="P178" s="94">
        <f t="shared" si="6"/>
        <v>1.9435080615189118E-3</v>
      </c>
      <c r="Q178" s="94">
        <f>O178/'סכום נכסי הקרן'!$C$42</f>
        <v>1.0540282901825533E-4</v>
      </c>
    </row>
    <row r="179" spans="2:17" s="135" customFormat="1">
      <c r="B179" s="86" t="s">
        <v>2198</v>
      </c>
      <c r="C179" s="96" t="s">
        <v>2092</v>
      </c>
      <c r="D179" s="83">
        <v>90839515</v>
      </c>
      <c r="E179" s="83"/>
      <c r="F179" s="83" t="s">
        <v>645</v>
      </c>
      <c r="G179" s="105">
        <v>42166</v>
      </c>
      <c r="H179" s="83" t="s">
        <v>171</v>
      </c>
      <c r="I179" s="93">
        <v>7.5399999999999983</v>
      </c>
      <c r="J179" s="96" t="s">
        <v>175</v>
      </c>
      <c r="K179" s="97">
        <v>4.4999999999999998E-2</v>
      </c>
      <c r="L179" s="97">
        <v>1.6699999999999996E-2</v>
      </c>
      <c r="M179" s="93">
        <v>149367.56</v>
      </c>
      <c r="N179" s="95">
        <v>123.47</v>
      </c>
      <c r="O179" s="93">
        <v>184.42412000000002</v>
      </c>
      <c r="P179" s="94">
        <f t="shared" si="6"/>
        <v>1.8368093701811136E-3</v>
      </c>
      <c r="Q179" s="94">
        <f>O179/'סכום נכסי הקרן'!$C$42</f>
        <v>9.9616208349051543E-5</v>
      </c>
    </row>
    <row r="180" spans="2:17" s="135" customFormat="1">
      <c r="B180" s="86" t="s">
        <v>2198</v>
      </c>
      <c r="C180" s="96" t="s">
        <v>2092</v>
      </c>
      <c r="D180" s="83">
        <v>90839516</v>
      </c>
      <c r="E180" s="83"/>
      <c r="F180" s="83" t="s">
        <v>645</v>
      </c>
      <c r="G180" s="105">
        <v>42257</v>
      </c>
      <c r="H180" s="83" t="s">
        <v>171</v>
      </c>
      <c r="I180" s="93">
        <v>7.54</v>
      </c>
      <c r="J180" s="96" t="s">
        <v>175</v>
      </c>
      <c r="K180" s="97">
        <v>4.4999999999999998E-2</v>
      </c>
      <c r="L180" s="97">
        <v>1.6899999999999998E-2</v>
      </c>
      <c r="M180" s="93">
        <v>79374.61</v>
      </c>
      <c r="N180" s="95">
        <v>122.45</v>
      </c>
      <c r="O180" s="93">
        <v>97.194210000000012</v>
      </c>
      <c r="P180" s="94">
        <f t="shared" si="6"/>
        <v>9.6802541693218275E-4</v>
      </c>
      <c r="Q180" s="94">
        <f>O180/'סכום נכסי הקרן'!$C$42</f>
        <v>5.2499199528139101E-5</v>
      </c>
    </row>
    <row r="181" spans="2:17" s="135" customFormat="1">
      <c r="B181" s="86" t="s">
        <v>2197</v>
      </c>
      <c r="C181" s="96" t="s">
        <v>2092</v>
      </c>
      <c r="D181" s="83">
        <v>90839517</v>
      </c>
      <c r="E181" s="83"/>
      <c r="F181" s="83" t="s">
        <v>645</v>
      </c>
      <c r="G181" s="105">
        <v>42348</v>
      </c>
      <c r="H181" s="83" t="s">
        <v>171</v>
      </c>
      <c r="I181" s="93">
        <v>7.52</v>
      </c>
      <c r="J181" s="96" t="s">
        <v>175</v>
      </c>
      <c r="K181" s="97">
        <v>4.4999999999999998E-2</v>
      </c>
      <c r="L181" s="97">
        <v>1.7800000000000003E-2</v>
      </c>
      <c r="M181" s="93">
        <v>137451.99</v>
      </c>
      <c r="N181" s="95">
        <v>122.31</v>
      </c>
      <c r="O181" s="93">
        <v>168.11751999999998</v>
      </c>
      <c r="P181" s="94">
        <f t="shared" si="6"/>
        <v>1.674400485292329E-3</v>
      </c>
      <c r="Q181" s="94">
        <f>O181/'סכום נכסי הקרן'!$C$42</f>
        <v>9.080824080627759E-5</v>
      </c>
    </row>
    <row r="182" spans="2:17" s="135" customFormat="1">
      <c r="B182" s="86" t="s">
        <v>2197</v>
      </c>
      <c r="C182" s="96" t="s">
        <v>2092</v>
      </c>
      <c r="D182" s="83">
        <v>90839518</v>
      </c>
      <c r="E182" s="83"/>
      <c r="F182" s="83" t="s">
        <v>645</v>
      </c>
      <c r="G182" s="105">
        <v>42439</v>
      </c>
      <c r="H182" s="83" t="s">
        <v>171</v>
      </c>
      <c r="I182" s="93">
        <v>7.4899999999999993</v>
      </c>
      <c r="J182" s="96" t="s">
        <v>175</v>
      </c>
      <c r="K182" s="97">
        <v>4.4999999999999998E-2</v>
      </c>
      <c r="L182" s="97">
        <v>1.8799999999999997E-2</v>
      </c>
      <c r="M182" s="93">
        <v>163249.73000000001</v>
      </c>
      <c r="N182" s="95">
        <v>122.63</v>
      </c>
      <c r="O182" s="93">
        <v>200.19314000000003</v>
      </c>
      <c r="P182" s="94">
        <f t="shared" si="6"/>
        <v>1.9938641181965759E-3</v>
      </c>
      <c r="Q182" s="94">
        <f>O182/'סכום נכסי הקרן'!$C$42</f>
        <v>1.0813380345418401E-4</v>
      </c>
    </row>
    <row r="183" spans="2:17" s="135" customFormat="1">
      <c r="B183" s="86" t="s">
        <v>2197</v>
      </c>
      <c r="C183" s="96" t="s">
        <v>2092</v>
      </c>
      <c r="D183" s="83">
        <v>90839519</v>
      </c>
      <c r="E183" s="83"/>
      <c r="F183" s="83" t="s">
        <v>645</v>
      </c>
      <c r="G183" s="105">
        <v>42549</v>
      </c>
      <c r="H183" s="83" t="s">
        <v>171</v>
      </c>
      <c r="I183" s="93">
        <v>7.379999999999999</v>
      </c>
      <c r="J183" s="96" t="s">
        <v>175</v>
      </c>
      <c r="K183" s="97">
        <v>4.4999999999999998E-2</v>
      </c>
      <c r="L183" s="97">
        <v>2.3899999999999998E-2</v>
      </c>
      <c r="M183" s="93">
        <v>114827.94</v>
      </c>
      <c r="N183" s="95">
        <v>117.85</v>
      </c>
      <c r="O183" s="93">
        <v>135.32473000000002</v>
      </c>
      <c r="P183" s="94">
        <f t="shared" si="6"/>
        <v>1.3477940525416592E-3</v>
      </c>
      <c r="Q183" s="94">
        <f>O183/'סכום נכסי הקרן'!$C$42</f>
        <v>7.3095300649715156E-5</v>
      </c>
    </row>
    <row r="184" spans="2:17" s="135" customFormat="1">
      <c r="B184" s="86" t="s">
        <v>2197</v>
      </c>
      <c r="C184" s="96" t="s">
        <v>2092</v>
      </c>
      <c r="D184" s="83">
        <v>90839520</v>
      </c>
      <c r="E184" s="83"/>
      <c r="F184" s="83" t="s">
        <v>645</v>
      </c>
      <c r="G184" s="105">
        <v>42604</v>
      </c>
      <c r="H184" s="83" t="s">
        <v>171</v>
      </c>
      <c r="I184" s="93">
        <v>7.29</v>
      </c>
      <c r="J184" s="96" t="s">
        <v>175</v>
      </c>
      <c r="K184" s="97">
        <v>4.4999999999999998E-2</v>
      </c>
      <c r="L184" s="97">
        <v>2.8300000000000002E-2</v>
      </c>
      <c r="M184" s="93">
        <v>150157.52000000002</v>
      </c>
      <c r="N184" s="95">
        <v>113.44</v>
      </c>
      <c r="O184" s="93">
        <v>170.33870000000002</v>
      </c>
      <c r="P184" s="94">
        <f t="shared" si="6"/>
        <v>1.6965227773052117E-3</v>
      </c>
      <c r="Q184" s="94">
        <f>O184/'סכום נכסי הקרן'!$C$42</f>
        <v>9.2008005401389938E-5</v>
      </c>
    </row>
    <row r="185" spans="2:17" s="135" customFormat="1">
      <c r="B185" s="86" t="s">
        <v>2199</v>
      </c>
      <c r="C185" s="96" t="s">
        <v>2092</v>
      </c>
      <c r="D185" s="83">
        <v>84666732</v>
      </c>
      <c r="E185" s="83"/>
      <c r="F185" s="83" t="s">
        <v>645</v>
      </c>
      <c r="G185" s="105">
        <v>43552</v>
      </c>
      <c r="H185" s="83" t="s">
        <v>171</v>
      </c>
      <c r="I185" s="93">
        <v>6.9200000000000008</v>
      </c>
      <c r="J185" s="96" t="s">
        <v>175</v>
      </c>
      <c r="K185" s="97">
        <v>3.5499999999999997E-2</v>
      </c>
      <c r="L185" s="97">
        <v>3.7000000000000005E-2</v>
      </c>
      <c r="M185" s="93">
        <v>1574806.91</v>
      </c>
      <c r="N185" s="95">
        <v>99.57</v>
      </c>
      <c r="O185" s="93">
        <v>1568.0351900000001</v>
      </c>
      <c r="P185" s="94">
        <f t="shared" si="5"/>
        <v>1.5617164011766587E-2</v>
      </c>
      <c r="Q185" s="94">
        <f>O185/'סכום נכסי הקרן'!$C$42</f>
        <v>8.4697012617267534E-4</v>
      </c>
    </row>
    <row r="186" spans="2:17" s="135" customFormat="1">
      <c r="B186" s="86" t="s">
        <v>2200</v>
      </c>
      <c r="C186" s="96" t="s">
        <v>2092</v>
      </c>
      <c r="D186" s="83">
        <v>90310006</v>
      </c>
      <c r="E186" s="83"/>
      <c r="F186" s="83" t="s">
        <v>645</v>
      </c>
      <c r="G186" s="105">
        <v>43496</v>
      </c>
      <c r="H186" s="83" t="s">
        <v>171</v>
      </c>
      <c r="I186" s="93">
        <v>9.5200000000000014</v>
      </c>
      <c r="J186" s="96" t="s">
        <v>175</v>
      </c>
      <c r="K186" s="97">
        <v>3.2190999999999997E-2</v>
      </c>
      <c r="L186" s="97">
        <v>2.4900000000000002E-2</v>
      </c>
      <c r="M186" s="93">
        <v>484528.75</v>
      </c>
      <c r="N186" s="95">
        <v>105.85</v>
      </c>
      <c r="O186" s="93">
        <v>512.87365999999997</v>
      </c>
      <c r="P186" s="94">
        <f>O186/$O$10</f>
        <v>5.1080690769031859E-3</v>
      </c>
      <c r="Q186" s="94">
        <f>O186/'סכום נכסי הקרן'!$C$42</f>
        <v>2.7702737240281052E-4</v>
      </c>
    </row>
    <row r="187" spans="2:17" s="135" customFormat="1">
      <c r="B187" s="86" t="s">
        <v>2200</v>
      </c>
      <c r="C187" s="96" t="s">
        <v>2092</v>
      </c>
      <c r="D187" s="83">
        <v>90310007</v>
      </c>
      <c r="E187" s="83"/>
      <c r="F187" s="83" t="s">
        <v>645</v>
      </c>
      <c r="G187" s="105">
        <v>43541</v>
      </c>
      <c r="H187" s="83" t="s">
        <v>171</v>
      </c>
      <c r="I187" s="93">
        <v>9.5</v>
      </c>
      <c r="J187" s="96" t="s">
        <v>175</v>
      </c>
      <c r="K187" s="97">
        <v>2.9270999999999998E-2</v>
      </c>
      <c r="L187" s="97">
        <v>2.7900000000000001E-2</v>
      </c>
      <c r="M187" s="93">
        <v>41673.440000000002</v>
      </c>
      <c r="N187" s="95">
        <v>100.19</v>
      </c>
      <c r="O187" s="93">
        <v>41.75262</v>
      </c>
      <c r="P187" s="94">
        <f>O187/$O$10</f>
        <v>4.158436740574463E-4</v>
      </c>
      <c r="Q187" s="94">
        <f>O187/'סכום נכסי הקרן'!$C$42</f>
        <v>2.2552569007995137E-5</v>
      </c>
    </row>
    <row r="188" spans="2:17" s="135" customFormat="1">
      <c r="B188" s="86" t="s">
        <v>2200</v>
      </c>
      <c r="C188" s="96" t="s">
        <v>2092</v>
      </c>
      <c r="D188" s="83">
        <v>90320002</v>
      </c>
      <c r="E188" s="83"/>
      <c r="F188" s="83" t="s">
        <v>645</v>
      </c>
      <c r="G188" s="105">
        <v>43227</v>
      </c>
      <c r="H188" s="83" t="s">
        <v>171</v>
      </c>
      <c r="I188" s="93">
        <v>9.9999999999999992E-2</v>
      </c>
      <c r="J188" s="96" t="s">
        <v>175</v>
      </c>
      <c r="K188" s="97">
        <v>2.75E-2</v>
      </c>
      <c r="L188" s="97">
        <v>2.7899999999999994E-2</v>
      </c>
      <c r="M188" s="93">
        <v>2357.06</v>
      </c>
      <c r="N188" s="95">
        <v>100.18</v>
      </c>
      <c r="O188" s="93">
        <v>2.3613000000000004</v>
      </c>
      <c r="P188" s="94">
        <f t="shared" si="5"/>
        <v>2.3517845528061427E-5</v>
      </c>
      <c r="Q188" s="94">
        <f>O188/'סכום נכסי הקרן'!$C$42</f>
        <v>1.2754500483701125E-6</v>
      </c>
    </row>
    <row r="189" spans="2:17" s="135" customFormat="1">
      <c r="B189" s="86" t="s">
        <v>2200</v>
      </c>
      <c r="C189" s="96" t="s">
        <v>2092</v>
      </c>
      <c r="D189" s="83">
        <v>90320003</v>
      </c>
      <c r="E189" s="83"/>
      <c r="F189" s="83" t="s">
        <v>645</v>
      </c>
      <c r="G189" s="105">
        <v>43279</v>
      </c>
      <c r="H189" s="83" t="s">
        <v>171</v>
      </c>
      <c r="I189" s="93">
        <v>7.9999999999999988E-2</v>
      </c>
      <c r="J189" s="96" t="s">
        <v>175</v>
      </c>
      <c r="K189" s="97">
        <v>2.75E-2</v>
      </c>
      <c r="L189" s="97">
        <v>2.5599999999999998E-2</v>
      </c>
      <c r="M189" s="93">
        <v>10187.4</v>
      </c>
      <c r="N189" s="95">
        <v>100.25</v>
      </c>
      <c r="O189" s="93">
        <v>10.212870000000001</v>
      </c>
      <c r="P189" s="94">
        <f t="shared" si="5"/>
        <v>1.0171714693523595E-4</v>
      </c>
      <c r="Q189" s="94">
        <f>O189/'סכום נכסי הקרן'!$C$42</f>
        <v>5.516455145681476E-6</v>
      </c>
    </row>
    <row r="190" spans="2:17" s="135" customFormat="1">
      <c r="B190" s="86" t="s">
        <v>2200</v>
      </c>
      <c r="C190" s="96" t="s">
        <v>2092</v>
      </c>
      <c r="D190" s="83">
        <v>90320004</v>
      </c>
      <c r="E190" s="83"/>
      <c r="F190" s="83" t="s">
        <v>645</v>
      </c>
      <c r="G190" s="105">
        <v>43321</v>
      </c>
      <c r="H190" s="83" t="s">
        <v>171</v>
      </c>
      <c r="I190" s="93">
        <v>3.0000000000000002E-2</v>
      </c>
      <c r="J190" s="96" t="s">
        <v>175</v>
      </c>
      <c r="K190" s="97">
        <v>2.75E-2</v>
      </c>
      <c r="L190" s="97">
        <v>2.64E-2</v>
      </c>
      <c r="M190" s="93">
        <v>44972</v>
      </c>
      <c r="N190" s="95">
        <v>100.38</v>
      </c>
      <c r="O190" s="93">
        <v>45.142890000000001</v>
      </c>
      <c r="P190" s="94">
        <f t="shared" si="5"/>
        <v>4.49609754673387E-4</v>
      </c>
      <c r="Q190" s="94">
        <f>O190/'סכום נכסי הקרן'!$C$42</f>
        <v>2.4383814523384006E-5</v>
      </c>
    </row>
    <row r="191" spans="2:17" s="135" customFormat="1">
      <c r="B191" s="86" t="s">
        <v>2200</v>
      </c>
      <c r="C191" s="96" t="s">
        <v>2092</v>
      </c>
      <c r="D191" s="83">
        <v>90320001</v>
      </c>
      <c r="E191" s="83"/>
      <c r="F191" s="83" t="s">
        <v>645</v>
      </c>
      <c r="G191" s="105">
        <v>43138</v>
      </c>
      <c r="H191" s="83" t="s">
        <v>171</v>
      </c>
      <c r="I191" s="93">
        <v>0.02</v>
      </c>
      <c r="J191" s="96" t="s">
        <v>175</v>
      </c>
      <c r="K191" s="97">
        <v>2.75E-2</v>
      </c>
      <c r="L191" s="97">
        <v>4.4900000000000002E-2</v>
      </c>
      <c r="M191" s="93">
        <v>9677.73</v>
      </c>
      <c r="N191" s="95">
        <v>100.36</v>
      </c>
      <c r="O191" s="93">
        <v>9.7125699999999995</v>
      </c>
      <c r="P191" s="94">
        <f t="shared" si="5"/>
        <v>9.6734307771347781E-5</v>
      </c>
      <c r="Q191" s="94">
        <f>O191/'סכום נכסי הקרן'!$C$42</f>
        <v>5.2462194029975436E-6</v>
      </c>
    </row>
    <row r="192" spans="2:17" s="135" customFormat="1">
      <c r="B192" s="86" t="s">
        <v>2200</v>
      </c>
      <c r="C192" s="96" t="s">
        <v>2092</v>
      </c>
      <c r="D192" s="83">
        <v>90310002</v>
      </c>
      <c r="E192" s="83"/>
      <c r="F192" s="83" t="s">
        <v>645</v>
      </c>
      <c r="G192" s="105">
        <v>43227</v>
      </c>
      <c r="H192" s="83" t="s">
        <v>171</v>
      </c>
      <c r="I192" s="93">
        <v>9.4500000000000028</v>
      </c>
      <c r="J192" s="96" t="s">
        <v>175</v>
      </c>
      <c r="K192" s="97">
        <v>2.9805999999999999E-2</v>
      </c>
      <c r="L192" s="97">
        <v>2.9000000000000005E-2</v>
      </c>
      <c r="M192" s="93">
        <v>51463.13</v>
      </c>
      <c r="N192" s="95">
        <v>100.54</v>
      </c>
      <c r="O192" s="93">
        <v>51.741019999999999</v>
      </c>
      <c r="P192" s="94">
        <f t="shared" si="5"/>
        <v>5.1532516657109922E-4</v>
      </c>
      <c r="Q192" s="94">
        <f>O192/'סכום נכסי הקרן'!$C$42</f>
        <v>2.7947777267487801E-5</v>
      </c>
    </row>
    <row r="193" spans="2:17" s="135" customFormat="1">
      <c r="B193" s="86" t="s">
        <v>2200</v>
      </c>
      <c r="C193" s="96" t="s">
        <v>2092</v>
      </c>
      <c r="D193" s="83">
        <v>90310003</v>
      </c>
      <c r="E193" s="83"/>
      <c r="F193" s="83" t="s">
        <v>645</v>
      </c>
      <c r="G193" s="105">
        <v>43279</v>
      </c>
      <c r="H193" s="83" t="s">
        <v>171</v>
      </c>
      <c r="I193" s="93">
        <v>9.49</v>
      </c>
      <c r="J193" s="96" t="s">
        <v>175</v>
      </c>
      <c r="K193" s="97">
        <v>2.9796999999999997E-2</v>
      </c>
      <c r="L193" s="97">
        <v>2.7699999999999999E-2</v>
      </c>
      <c r="M193" s="93">
        <v>60187.99</v>
      </c>
      <c r="N193" s="95">
        <v>100.82</v>
      </c>
      <c r="O193" s="93">
        <v>60.681530000000002</v>
      </c>
      <c r="P193" s="94">
        <f t="shared" si="5"/>
        <v>6.0436998642545423E-4</v>
      </c>
      <c r="Q193" s="94">
        <f>O193/'סכום נכסי הקרן'!$C$42</f>
        <v>3.27769704712118E-5</v>
      </c>
    </row>
    <row r="194" spans="2:17" s="135" customFormat="1">
      <c r="B194" s="86" t="s">
        <v>2200</v>
      </c>
      <c r="C194" s="96" t="s">
        <v>2092</v>
      </c>
      <c r="D194" s="83">
        <v>90310004</v>
      </c>
      <c r="E194" s="83"/>
      <c r="F194" s="83" t="s">
        <v>645</v>
      </c>
      <c r="G194" s="105">
        <v>43321</v>
      </c>
      <c r="H194" s="83" t="s">
        <v>171</v>
      </c>
      <c r="I194" s="93">
        <v>9.5</v>
      </c>
      <c r="J194" s="96" t="s">
        <v>175</v>
      </c>
      <c r="K194" s="97">
        <v>3.0529000000000001E-2</v>
      </c>
      <c r="L194" s="97">
        <v>2.69E-2</v>
      </c>
      <c r="M194" s="93">
        <v>337041.94</v>
      </c>
      <c r="N194" s="95">
        <v>102.3</v>
      </c>
      <c r="O194" s="93">
        <v>344.79389000000003</v>
      </c>
      <c r="P194" s="94">
        <f t="shared" si="5"/>
        <v>3.4340445703804697E-3</v>
      </c>
      <c r="Q194" s="94">
        <f>O194/'סכום נכסי הקרן'!$C$42</f>
        <v>1.8623952216076703E-4</v>
      </c>
    </row>
    <row r="195" spans="2:17" s="135" customFormat="1">
      <c r="B195" s="86" t="s">
        <v>2200</v>
      </c>
      <c r="C195" s="96" t="s">
        <v>2092</v>
      </c>
      <c r="D195" s="83">
        <v>90310001</v>
      </c>
      <c r="E195" s="83"/>
      <c r="F195" s="83" t="s">
        <v>645</v>
      </c>
      <c r="G195" s="105">
        <v>43138</v>
      </c>
      <c r="H195" s="83" t="s">
        <v>171</v>
      </c>
      <c r="I195" s="93">
        <v>9.41</v>
      </c>
      <c r="J195" s="96" t="s">
        <v>175</v>
      </c>
      <c r="K195" s="97">
        <v>2.8239999999999998E-2</v>
      </c>
      <c r="L195" s="97">
        <v>3.1900000000000005E-2</v>
      </c>
      <c r="M195" s="93">
        <v>322931.24</v>
      </c>
      <c r="N195" s="95">
        <v>96.35</v>
      </c>
      <c r="O195" s="93">
        <v>311.14423999999997</v>
      </c>
      <c r="P195" s="94">
        <f t="shared" si="5"/>
        <v>3.0989040669402741E-3</v>
      </c>
      <c r="Q195" s="94">
        <f>O195/'סכום נכסי הקרן'!$C$42</f>
        <v>1.6806375130567136E-4</v>
      </c>
    </row>
    <row r="196" spans="2:17" s="135" customFormat="1">
      <c r="B196" s="86" t="s">
        <v>2200</v>
      </c>
      <c r="C196" s="96" t="s">
        <v>2092</v>
      </c>
      <c r="D196" s="83">
        <v>90310005</v>
      </c>
      <c r="E196" s="83"/>
      <c r="F196" s="83" t="s">
        <v>645</v>
      </c>
      <c r="G196" s="105">
        <v>43417</v>
      </c>
      <c r="H196" s="83" t="s">
        <v>171</v>
      </c>
      <c r="I196" s="93">
        <v>9.4</v>
      </c>
      <c r="J196" s="96" t="s">
        <v>175</v>
      </c>
      <c r="K196" s="97">
        <v>3.2797E-2</v>
      </c>
      <c r="L196" s="97">
        <v>2.8399999999999998E-2</v>
      </c>
      <c r="M196" s="93">
        <v>383305.95</v>
      </c>
      <c r="N196" s="95">
        <v>102.99</v>
      </c>
      <c r="O196" s="93">
        <v>394.76681000000002</v>
      </c>
      <c r="P196" s="94">
        <f t="shared" si="5"/>
        <v>3.9317599869502281E-3</v>
      </c>
      <c r="Q196" s="94">
        <f>O196/'סכום נכסי הקרן'!$C$42</f>
        <v>2.1323226481574341E-4</v>
      </c>
    </row>
    <row r="197" spans="2:17" s="135" customFormat="1">
      <c r="B197" s="86" t="s">
        <v>2201</v>
      </c>
      <c r="C197" s="96" t="s">
        <v>2092</v>
      </c>
      <c r="D197" s="83">
        <v>90145362</v>
      </c>
      <c r="E197" s="83"/>
      <c r="F197" s="83" t="s">
        <v>675</v>
      </c>
      <c r="G197" s="105">
        <v>42825</v>
      </c>
      <c r="H197" s="83" t="s">
        <v>171</v>
      </c>
      <c r="I197" s="93">
        <v>7.1099999999999994</v>
      </c>
      <c r="J197" s="96" t="s">
        <v>175</v>
      </c>
      <c r="K197" s="97">
        <v>2.8999999999999998E-2</v>
      </c>
      <c r="L197" s="97">
        <v>2.1999999999999999E-2</v>
      </c>
      <c r="M197" s="93">
        <v>2201178.16</v>
      </c>
      <c r="N197" s="95">
        <v>106.5</v>
      </c>
      <c r="O197" s="93">
        <v>2344.2546600000001</v>
      </c>
      <c r="P197" s="94">
        <f t="shared" si="5"/>
        <v>2.3348079012543155E-2</v>
      </c>
      <c r="Q197" s="94">
        <f>O197/'סכום נכסי הקרן'!$C$42</f>
        <v>1.2662430523393304E-3</v>
      </c>
    </row>
    <row r="198" spans="2:17" s="135" customFormat="1">
      <c r="B198" s="86" t="s">
        <v>2202</v>
      </c>
      <c r="C198" s="96" t="s">
        <v>2082</v>
      </c>
      <c r="D198" s="83">
        <v>90141407</v>
      </c>
      <c r="E198" s="83"/>
      <c r="F198" s="83" t="s">
        <v>699</v>
      </c>
      <c r="G198" s="105">
        <v>42372</v>
      </c>
      <c r="H198" s="83" t="s">
        <v>171</v>
      </c>
      <c r="I198" s="93">
        <v>9.6500000000000021</v>
      </c>
      <c r="J198" s="96" t="s">
        <v>175</v>
      </c>
      <c r="K198" s="97">
        <v>6.7000000000000004E-2</v>
      </c>
      <c r="L198" s="97">
        <v>3.32E-2</v>
      </c>
      <c r="M198" s="93">
        <v>771263.2</v>
      </c>
      <c r="N198" s="95">
        <v>135.63</v>
      </c>
      <c r="O198" s="93">
        <v>1046.06432</v>
      </c>
      <c r="P198" s="94">
        <f t="shared" si="5"/>
        <v>1.0418489429626311E-2</v>
      </c>
      <c r="Q198" s="94">
        <f>O198/'סכום נכסי הקרן'!$C$42</f>
        <v>5.6502891946904178E-4</v>
      </c>
    </row>
    <row r="199" spans="2:17" s="135" customFormat="1">
      <c r="B199" s="86" t="s">
        <v>2203</v>
      </c>
      <c r="C199" s="96" t="s">
        <v>2092</v>
      </c>
      <c r="D199" s="83">
        <v>90800100</v>
      </c>
      <c r="E199" s="83"/>
      <c r="F199" s="83" t="s">
        <v>2096</v>
      </c>
      <c r="G199" s="105">
        <v>41529</v>
      </c>
      <c r="H199" s="83" t="s">
        <v>2079</v>
      </c>
      <c r="I199" s="93">
        <v>6.919999999999999</v>
      </c>
      <c r="J199" s="96" t="s">
        <v>175</v>
      </c>
      <c r="K199" s="97">
        <v>7.6999999999999999E-2</v>
      </c>
      <c r="L199" s="97">
        <v>0</v>
      </c>
      <c r="M199" s="93">
        <v>1376012.36</v>
      </c>
      <c r="N199" s="95">
        <v>0</v>
      </c>
      <c r="O199" s="93">
        <f>293.15306-293.15</f>
        <v>3.0600000000049477E-3</v>
      </c>
      <c r="P199" s="94">
        <f t="shared" si="5"/>
        <v>3.0476689669243345E-8</v>
      </c>
      <c r="Q199" s="94">
        <f>O199/'סכום נכסי הקרן'!$C$42</f>
        <v>1.6528510346075695E-9</v>
      </c>
    </row>
    <row r="200" spans="2:17" s="135" customFormat="1">
      <c r="B200" s="86" t="s">
        <v>2204</v>
      </c>
      <c r="C200" s="96" t="s">
        <v>2082</v>
      </c>
      <c r="D200" s="83">
        <v>6718</v>
      </c>
      <c r="E200" s="83"/>
      <c r="F200" s="83" t="s">
        <v>1565</v>
      </c>
      <c r="G200" s="105">
        <v>43482</v>
      </c>
      <c r="H200" s="83"/>
      <c r="I200" s="93">
        <v>3.86</v>
      </c>
      <c r="J200" s="96" t="s">
        <v>175</v>
      </c>
      <c r="K200" s="97">
        <v>4.1299999999999996E-2</v>
      </c>
      <c r="L200" s="97">
        <v>3.6300000000000006E-2</v>
      </c>
      <c r="M200" s="93">
        <v>2245133.58</v>
      </c>
      <c r="N200" s="95">
        <v>102.87</v>
      </c>
      <c r="O200" s="93">
        <v>2309.5689600000001</v>
      </c>
      <c r="P200" s="94">
        <f>O200/$O$10</f>
        <v>2.3002619759321337E-2</v>
      </c>
      <c r="Q200" s="94">
        <f>O200/'סכום נכסי הקרן'!$C$42</f>
        <v>1.2475076617736458E-3</v>
      </c>
    </row>
    <row r="201" spans="2:17" s="135" customFormat="1">
      <c r="B201" s="82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93"/>
      <c r="N201" s="95"/>
      <c r="O201" s="83"/>
      <c r="P201" s="94"/>
      <c r="Q201" s="83"/>
    </row>
    <row r="202" spans="2:17" s="135" customFormat="1">
      <c r="B202" s="101" t="s">
        <v>38</v>
      </c>
      <c r="C202" s="81"/>
      <c r="D202" s="81"/>
      <c r="E202" s="81"/>
      <c r="F202" s="81"/>
      <c r="G202" s="81"/>
      <c r="H202" s="81"/>
      <c r="I202" s="90">
        <v>0.21755059051169742</v>
      </c>
      <c r="J202" s="81"/>
      <c r="K202" s="81"/>
      <c r="L202" s="103">
        <v>1.5639745543114883E-2</v>
      </c>
      <c r="M202" s="90"/>
      <c r="N202" s="92"/>
      <c r="O202" s="90">
        <f>SUM(O203:O204)</f>
        <v>344.50630000000001</v>
      </c>
      <c r="P202" s="91">
        <f t="shared" ref="P202:P204" si="7">O202/$O$10</f>
        <v>3.4311802595366901E-3</v>
      </c>
      <c r="Q202" s="91">
        <f>O202/'סכום נכסי הקרן'!$C$42</f>
        <v>1.86084181170884E-4</v>
      </c>
    </row>
    <row r="203" spans="2:17" s="135" customFormat="1">
      <c r="B203" s="86" t="s">
        <v>2205</v>
      </c>
      <c r="C203" s="96" t="s">
        <v>2082</v>
      </c>
      <c r="D203" s="83">
        <v>4351</v>
      </c>
      <c r="E203" s="83"/>
      <c r="F203" s="83" t="s">
        <v>2095</v>
      </c>
      <c r="G203" s="105">
        <v>42183</v>
      </c>
      <c r="H203" s="83" t="s">
        <v>2079</v>
      </c>
      <c r="I203" s="93">
        <v>0.22999999999999998</v>
      </c>
      <c r="J203" s="96" t="s">
        <v>175</v>
      </c>
      <c r="K203" s="97">
        <v>3.61E-2</v>
      </c>
      <c r="L203" s="97">
        <v>1.5399999999999995E-2</v>
      </c>
      <c r="M203" s="93">
        <v>312278.67</v>
      </c>
      <c r="N203" s="95">
        <v>100.51</v>
      </c>
      <c r="O203" s="93">
        <v>313.87130000000002</v>
      </c>
      <c r="P203" s="94">
        <f t="shared" si="7"/>
        <v>3.12606477325703E-3</v>
      </c>
      <c r="Q203" s="94">
        <f>O203/'סכום נכסי הקרן'!$C$42</f>
        <v>1.6953676566594251E-4</v>
      </c>
    </row>
    <row r="204" spans="2:17" s="135" customFormat="1">
      <c r="B204" s="86" t="s">
        <v>2206</v>
      </c>
      <c r="C204" s="96" t="s">
        <v>2082</v>
      </c>
      <c r="D204" s="83">
        <v>3880</v>
      </c>
      <c r="E204" s="83"/>
      <c r="F204" s="83" t="s">
        <v>2097</v>
      </c>
      <c r="G204" s="105">
        <v>41959</v>
      </c>
      <c r="H204" s="83" t="s">
        <v>2079</v>
      </c>
      <c r="I204" s="93">
        <v>0.09</v>
      </c>
      <c r="J204" s="96" t="s">
        <v>175</v>
      </c>
      <c r="K204" s="97">
        <v>4.4999999999999998E-2</v>
      </c>
      <c r="L204" s="97">
        <v>1.8096061694140689E-2</v>
      </c>
      <c r="M204" s="93">
        <v>30509.9</v>
      </c>
      <c r="N204" s="95">
        <v>100.41</v>
      </c>
      <c r="O204" s="93">
        <v>30.635000000000002</v>
      </c>
      <c r="P204" s="94">
        <f t="shared" si="7"/>
        <v>3.0511548627966021E-4</v>
      </c>
      <c r="Q204" s="94">
        <f>O204/'סכום נכסי הקרן'!$C$42</f>
        <v>1.6547415504941512E-5</v>
      </c>
    </row>
    <row r="205" spans="2:17" s="135" customFormat="1">
      <c r="B205" s="82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93"/>
      <c r="N205" s="95"/>
      <c r="O205" s="83"/>
      <c r="P205" s="94"/>
      <c r="Q205" s="83"/>
    </row>
    <row r="206" spans="2:17" s="135" customFormat="1">
      <c r="B206" s="80" t="s">
        <v>41</v>
      </c>
      <c r="C206" s="81"/>
      <c r="D206" s="81"/>
      <c r="E206" s="81"/>
      <c r="F206" s="81"/>
      <c r="G206" s="81"/>
      <c r="H206" s="81"/>
      <c r="I206" s="90">
        <v>5.0908318816214937</v>
      </c>
      <c r="J206" s="81"/>
      <c r="K206" s="81"/>
      <c r="L206" s="103">
        <v>5.1118773519865733E-2</v>
      </c>
      <c r="M206" s="90"/>
      <c r="N206" s="92"/>
      <c r="O206" s="90">
        <f>O207</f>
        <v>7575.2292600000001</v>
      </c>
      <c r="P206" s="91">
        <f t="shared" ref="P206:P214" si="8">O206/$O$10</f>
        <v>7.5447029846411315E-2</v>
      </c>
      <c r="Q206" s="91">
        <f>O206/'סכום נכסי הקרן'!$C$42</f>
        <v>4.0917403659347347E-3</v>
      </c>
    </row>
    <row r="207" spans="2:17" s="135" customFormat="1">
      <c r="B207" s="101" t="s">
        <v>39</v>
      </c>
      <c r="C207" s="81"/>
      <c r="D207" s="81"/>
      <c r="E207" s="81"/>
      <c r="F207" s="81"/>
      <c r="G207" s="81"/>
      <c r="H207" s="81"/>
      <c r="I207" s="90">
        <v>5.0908318816214937</v>
      </c>
      <c r="J207" s="81"/>
      <c r="K207" s="81"/>
      <c r="L207" s="103">
        <v>5.1118773519865733E-2</v>
      </c>
      <c r="M207" s="90"/>
      <c r="N207" s="92"/>
      <c r="O207" s="90">
        <f>SUM(O208:O214)</f>
        <v>7575.2292600000001</v>
      </c>
      <c r="P207" s="91">
        <f t="shared" si="8"/>
        <v>7.5447029846411315E-2</v>
      </c>
      <c r="Q207" s="91">
        <f>O207/'סכום נכסי הקרן'!$C$42</f>
        <v>4.0917403659347347E-3</v>
      </c>
    </row>
    <row r="208" spans="2:17" s="135" customFormat="1">
      <c r="B208" s="86" t="s">
        <v>2207</v>
      </c>
      <c r="C208" s="96" t="s">
        <v>2082</v>
      </c>
      <c r="D208" s="83">
        <v>508506</v>
      </c>
      <c r="E208" s="83"/>
      <c r="F208" s="83" t="s">
        <v>2093</v>
      </c>
      <c r="G208" s="105">
        <v>43186</v>
      </c>
      <c r="H208" s="83" t="s">
        <v>2079</v>
      </c>
      <c r="I208" s="93">
        <v>6.2700000000000005</v>
      </c>
      <c r="J208" s="96" t="s">
        <v>174</v>
      </c>
      <c r="K208" s="97">
        <v>4.8000000000000001E-2</v>
      </c>
      <c r="L208" s="97">
        <v>4.2900000000000001E-2</v>
      </c>
      <c r="M208" s="93">
        <v>847270</v>
      </c>
      <c r="N208" s="95">
        <v>103.69</v>
      </c>
      <c r="O208" s="93">
        <v>3190.8365099999996</v>
      </c>
      <c r="P208" s="94">
        <f t="shared" si="8"/>
        <v>3.1779782385753019E-2</v>
      </c>
      <c r="Q208" s="94">
        <f>O208/'סכום נכסי הקרן'!$C$42</f>
        <v>1.7235220349047641E-3</v>
      </c>
    </row>
    <row r="209" spans="2:17" s="135" customFormat="1">
      <c r="B209" s="86" t="s">
        <v>2207</v>
      </c>
      <c r="C209" s="96" t="s">
        <v>2082</v>
      </c>
      <c r="D209" s="83">
        <v>6831</v>
      </c>
      <c r="E209" s="83"/>
      <c r="F209" s="83" t="s">
        <v>2093</v>
      </c>
      <c r="G209" s="105">
        <v>43552</v>
      </c>
      <c r="H209" s="83" t="s">
        <v>2079</v>
      </c>
      <c r="I209" s="93">
        <v>6.27</v>
      </c>
      <c r="J209" s="96" t="s">
        <v>174</v>
      </c>
      <c r="K209" s="97">
        <v>4.5999999999999999E-2</v>
      </c>
      <c r="L209" s="97">
        <v>4.6799999999999994E-2</v>
      </c>
      <c r="M209" s="93">
        <v>373324.14</v>
      </c>
      <c r="N209" s="95">
        <v>99.85</v>
      </c>
      <c r="O209" s="93">
        <v>1353.8794599999999</v>
      </c>
      <c r="P209" s="94">
        <f t="shared" si="8"/>
        <v>1.3484236650952953E-2</v>
      </c>
      <c r="Q209" s="94">
        <f>O209/'סכום נכסי הקרן'!$C$42</f>
        <v>7.3129446607559452E-4</v>
      </c>
    </row>
    <row r="210" spans="2:17" s="135" customFormat="1">
      <c r="B210" s="86" t="s">
        <v>2208</v>
      </c>
      <c r="C210" s="96" t="s">
        <v>2092</v>
      </c>
      <c r="D210" s="83">
        <v>4623</v>
      </c>
      <c r="E210" s="83"/>
      <c r="F210" s="83" t="s">
        <v>1880</v>
      </c>
      <c r="G210" s="105">
        <v>42354</v>
      </c>
      <c r="H210" s="83" t="s">
        <v>1881</v>
      </c>
      <c r="I210" s="93">
        <v>5.34</v>
      </c>
      <c r="J210" s="96" t="s">
        <v>174</v>
      </c>
      <c r="K210" s="97">
        <v>5.0199999999999995E-2</v>
      </c>
      <c r="L210" s="97">
        <v>4.6199999999999998E-2</v>
      </c>
      <c r="M210" s="93">
        <v>186280</v>
      </c>
      <c r="N210" s="95">
        <v>103.61</v>
      </c>
      <c r="O210" s="93">
        <v>700.99314000000004</v>
      </c>
      <c r="P210" s="94">
        <f t="shared" si="8"/>
        <v>6.9816831333378796E-3</v>
      </c>
      <c r="Q210" s="94">
        <f>O210/'סכום נכסי הקרן'!$C$42</f>
        <v>3.7863961983658023E-4</v>
      </c>
    </row>
    <row r="211" spans="2:17" s="135" customFormat="1">
      <c r="B211" s="86" t="s">
        <v>2209</v>
      </c>
      <c r="C211" s="96" t="s">
        <v>2092</v>
      </c>
      <c r="D211" s="83">
        <v>487557</v>
      </c>
      <c r="E211" s="83"/>
      <c r="F211" s="83" t="s">
        <v>1565</v>
      </c>
      <c r="G211" s="105">
        <v>43053</v>
      </c>
      <c r="H211" s="83"/>
      <c r="I211" s="93">
        <v>2.6500000000000004</v>
      </c>
      <c r="J211" s="96" t="s">
        <v>174</v>
      </c>
      <c r="K211" s="97">
        <v>6.2486E-2</v>
      </c>
      <c r="L211" s="97">
        <v>6.5500000000000003E-2</v>
      </c>
      <c r="M211" s="93">
        <v>225864.87</v>
      </c>
      <c r="N211" s="95">
        <v>99.9</v>
      </c>
      <c r="O211" s="93">
        <v>819.52088000000003</v>
      </c>
      <c r="P211" s="94">
        <f t="shared" si="8"/>
        <v>8.1621841624787035E-3</v>
      </c>
      <c r="Q211" s="94">
        <f>O211/'סכום נכסי הקרן'!$C$42</f>
        <v>4.4266207006154107E-4</v>
      </c>
    </row>
    <row r="212" spans="2:17" s="135" customFormat="1">
      <c r="B212" s="86" t="s">
        <v>2209</v>
      </c>
      <c r="C212" s="96" t="s">
        <v>2092</v>
      </c>
      <c r="D212" s="83">
        <v>487556</v>
      </c>
      <c r="E212" s="83"/>
      <c r="F212" s="83" t="s">
        <v>1565</v>
      </c>
      <c r="G212" s="105">
        <v>43051</v>
      </c>
      <c r="H212" s="83"/>
      <c r="I212" s="93">
        <v>3.0500000000000007</v>
      </c>
      <c r="J212" s="96" t="s">
        <v>174</v>
      </c>
      <c r="K212" s="97">
        <v>8.4985999999999992E-2</v>
      </c>
      <c r="L212" s="97">
        <v>8.7800000000000017E-2</v>
      </c>
      <c r="M212" s="93">
        <v>76337.440000000002</v>
      </c>
      <c r="N212" s="95">
        <v>100.49</v>
      </c>
      <c r="O212" s="93">
        <v>278.61613999999997</v>
      </c>
      <c r="P212" s="94">
        <f t="shared" si="8"/>
        <v>2.7749338678459893E-3</v>
      </c>
      <c r="Q212" s="94">
        <f>O212/'סכום נכסי הקרן'!$C$42</f>
        <v>1.5049378276360222E-4</v>
      </c>
    </row>
    <row r="213" spans="2:17" s="135" customFormat="1">
      <c r="B213" s="86" t="s">
        <v>2210</v>
      </c>
      <c r="C213" s="96" t="s">
        <v>2092</v>
      </c>
      <c r="D213" s="83">
        <v>474437</v>
      </c>
      <c r="E213" s="83"/>
      <c r="F213" s="83" t="s">
        <v>1565</v>
      </c>
      <c r="G213" s="105">
        <v>42887</v>
      </c>
      <c r="H213" s="83"/>
      <c r="I213" s="93">
        <v>2.68</v>
      </c>
      <c r="J213" s="96" t="s">
        <v>174</v>
      </c>
      <c r="K213" s="97">
        <v>0.06</v>
      </c>
      <c r="L213" s="97">
        <v>6.1200000000000004E-2</v>
      </c>
      <c r="M213" s="93">
        <v>231765.46</v>
      </c>
      <c r="N213" s="95">
        <v>99.6</v>
      </c>
      <c r="O213" s="93">
        <v>838.40508</v>
      </c>
      <c r="P213" s="94">
        <f t="shared" si="8"/>
        <v>8.3502651765476558E-3</v>
      </c>
      <c r="Q213" s="94">
        <f>O213/'סכום נכסי הקרן'!$C$42</f>
        <v>4.5286232153464098E-4</v>
      </c>
    </row>
    <row r="214" spans="2:17" s="135" customFormat="1">
      <c r="B214" s="86" t="s">
        <v>2210</v>
      </c>
      <c r="C214" s="96" t="s">
        <v>2092</v>
      </c>
      <c r="D214" s="83">
        <v>474436</v>
      </c>
      <c r="E214" s="83"/>
      <c r="F214" s="83" t="s">
        <v>1565</v>
      </c>
      <c r="G214" s="105">
        <v>42887</v>
      </c>
      <c r="H214" s="83"/>
      <c r="I214" s="93">
        <v>2.69</v>
      </c>
      <c r="J214" s="96" t="s">
        <v>174</v>
      </c>
      <c r="K214" s="97">
        <v>0.06</v>
      </c>
      <c r="L214" s="97">
        <v>6.4000000000000001E-2</v>
      </c>
      <c r="M214" s="93">
        <v>108633.34</v>
      </c>
      <c r="N214" s="95">
        <v>99.6</v>
      </c>
      <c r="O214" s="93">
        <v>392.97805</v>
      </c>
      <c r="P214" s="94">
        <f t="shared" si="8"/>
        <v>3.9139444694951077E-3</v>
      </c>
      <c r="Q214" s="94">
        <f>O214/'סכום נכסי הקרן'!$C$42</f>
        <v>2.1226607075801142E-4</v>
      </c>
    </row>
    <row r="215" spans="2:17" s="135" customFormat="1">
      <c r="B215" s="137"/>
      <c r="C215" s="137"/>
      <c r="D215" s="137"/>
      <c r="E215" s="137"/>
    </row>
    <row r="216" spans="2:17" s="135" customFormat="1">
      <c r="B216" s="137"/>
      <c r="C216" s="137"/>
      <c r="D216" s="137"/>
      <c r="E216" s="137"/>
    </row>
    <row r="218" spans="2:17">
      <c r="B218" s="98" t="s">
        <v>265</v>
      </c>
    </row>
    <row r="219" spans="2:17">
      <c r="B219" s="98" t="s">
        <v>123</v>
      </c>
    </row>
    <row r="220" spans="2:17">
      <c r="B220" s="98" t="s">
        <v>248</v>
      </c>
    </row>
    <row r="221" spans="2:17">
      <c r="B221" s="98" t="s">
        <v>256</v>
      </c>
    </row>
  </sheetData>
  <sheetProtection sheet="1" objects="1" scenarios="1"/>
  <mergeCells count="1">
    <mergeCell ref="B6:Q6"/>
  </mergeCells>
  <phoneticPr fontId="5" type="noConversion"/>
  <conditionalFormatting sqref="B64:B214">
    <cfRule type="cellIs" dxfId="16" priority="20" operator="equal">
      <formula>2958465</formula>
    </cfRule>
    <cfRule type="cellIs" dxfId="15" priority="21" operator="equal">
      <formula>"NR3"</formula>
    </cfRule>
    <cfRule type="cellIs" dxfId="14" priority="22" operator="equal">
      <formula>"דירוג פנימי"</formula>
    </cfRule>
  </conditionalFormatting>
  <conditionalFormatting sqref="B64:B214">
    <cfRule type="cellIs" dxfId="13" priority="19" operator="equal">
      <formula>2958465</formula>
    </cfRule>
  </conditionalFormatting>
  <conditionalFormatting sqref="B11:B12 B17 B20:B21 B41:B49">
    <cfRule type="cellIs" dxfId="12" priority="18" operator="equal">
      <formula>"NR3"</formula>
    </cfRule>
  </conditionalFormatting>
  <conditionalFormatting sqref="B13">
    <cfRule type="cellIs" dxfId="11" priority="16" operator="equal">
      <formula>"NR3"</formula>
    </cfRule>
  </conditionalFormatting>
  <conditionalFormatting sqref="B14">
    <cfRule type="cellIs" dxfId="10" priority="15" operator="equal">
      <formula>"NR3"</formula>
    </cfRule>
  </conditionalFormatting>
  <conditionalFormatting sqref="B15">
    <cfRule type="cellIs" dxfId="9" priority="14" operator="equal">
      <formula>"NR3"</formula>
    </cfRule>
  </conditionalFormatting>
  <conditionalFormatting sqref="B16">
    <cfRule type="cellIs" dxfId="8" priority="13" operator="equal">
      <formula>"NR3"</formula>
    </cfRule>
  </conditionalFormatting>
  <conditionalFormatting sqref="B18">
    <cfRule type="cellIs" dxfId="7" priority="12" operator="equal">
      <formula>"NR3"</formula>
    </cfRule>
  </conditionalFormatting>
  <conditionalFormatting sqref="B19">
    <cfRule type="cellIs" dxfId="6" priority="11" operator="equal">
      <formula>"NR3"</formula>
    </cfRule>
  </conditionalFormatting>
  <conditionalFormatting sqref="B22:B40">
    <cfRule type="cellIs" dxfId="5" priority="6" operator="equal">
      <formula>"NR3"</formula>
    </cfRule>
  </conditionalFormatting>
  <dataValidations count="1">
    <dataValidation allowBlank="1" showInputMessage="1" showErrorMessage="1" sqref="D1:Q9 C5:C9 B1:B9 B215:Q1048576 W59:XFD62 A1:A1048576 B18:B19 B13:B16 R1:XFD58 R63:XFD1048576 R59:U62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6" t="s">
        <v>190</v>
      </c>
      <c r="C1" s="77" t="s" vm="1">
        <v>266</v>
      </c>
    </row>
    <row r="2" spans="2:64">
      <c r="B2" s="56" t="s">
        <v>189</v>
      </c>
      <c r="C2" s="77" t="s">
        <v>267</v>
      </c>
    </row>
    <row r="3" spans="2:64">
      <c r="B3" s="56" t="s">
        <v>191</v>
      </c>
      <c r="C3" s="77" t="s">
        <v>268</v>
      </c>
    </row>
    <row r="4" spans="2:64">
      <c r="B4" s="56" t="s">
        <v>192</v>
      </c>
      <c r="C4" s="77">
        <v>414</v>
      </c>
    </row>
    <row r="6" spans="2:64" ht="26.25" customHeight="1">
      <c r="B6" s="200" t="s">
        <v>223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2"/>
    </row>
    <row r="7" spans="2:64" s="3" customFormat="1" ht="78.75">
      <c r="B7" s="59" t="s">
        <v>127</v>
      </c>
      <c r="C7" s="60" t="s">
        <v>48</v>
      </c>
      <c r="D7" s="60" t="s">
        <v>128</v>
      </c>
      <c r="E7" s="60" t="s">
        <v>15</v>
      </c>
      <c r="F7" s="60" t="s">
        <v>70</v>
      </c>
      <c r="G7" s="60" t="s">
        <v>18</v>
      </c>
      <c r="H7" s="60" t="s">
        <v>112</v>
      </c>
      <c r="I7" s="60" t="s">
        <v>56</v>
      </c>
      <c r="J7" s="60" t="s">
        <v>19</v>
      </c>
      <c r="K7" s="60" t="s">
        <v>250</v>
      </c>
      <c r="L7" s="60" t="s">
        <v>249</v>
      </c>
      <c r="M7" s="60" t="s">
        <v>121</v>
      </c>
      <c r="N7" s="60" t="s">
        <v>193</v>
      </c>
      <c r="O7" s="62" t="s">
        <v>195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257</v>
      </c>
      <c r="L8" s="32"/>
      <c r="M8" s="32" t="s">
        <v>253</v>
      </c>
      <c r="N8" s="32" t="s">
        <v>20</v>
      </c>
      <c r="O8" s="17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"/>
      <c r="Q10" s="1"/>
      <c r="R10" s="1"/>
      <c r="S10" s="1"/>
      <c r="T10" s="1"/>
      <c r="U10" s="1"/>
      <c r="BL10" s="1"/>
    </row>
    <row r="11" spans="2:64" ht="20.25" customHeight="1">
      <c r="B11" s="98" t="s">
        <v>265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64">
      <c r="B12" s="98" t="s">
        <v>123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64">
      <c r="B13" s="98" t="s">
        <v>248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64">
      <c r="B14" s="98" t="s">
        <v>256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6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6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AW862"/>
  <sheetViews>
    <sheetView rightToLeft="1" workbookViewId="0">
      <selection activeCell="E20" sqref="E20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1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14.5703125" style="1" bestFit="1" customWidth="1"/>
    <col min="11" max="11" width="7.5703125" style="3" customWidth="1"/>
    <col min="12" max="12" width="6.7109375" style="3" customWidth="1"/>
    <col min="13" max="13" width="8.7109375" style="3" customWidth="1"/>
    <col min="14" max="14" width="10" style="3" customWidth="1"/>
    <col min="15" max="15" width="9.5703125" style="3" customWidth="1"/>
    <col min="16" max="16" width="6.140625" style="3" customWidth="1"/>
    <col min="17" max="18" width="5.7109375" style="3" customWidth="1"/>
    <col min="19" max="19" width="6.85546875" style="3" customWidth="1"/>
    <col min="20" max="20" width="6.42578125" style="3" customWidth="1"/>
    <col min="21" max="21" width="6.7109375" style="3" customWidth="1"/>
    <col min="22" max="22" width="7.28515625" style="3" customWidth="1"/>
    <col min="23" max="34" width="5.7109375" style="3" customWidth="1"/>
    <col min="35" max="49" width="9.140625" style="3"/>
    <col min="50" max="16384" width="9.140625" style="1"/>
  </cols>
  <sheetData>
    <row r="1" spans="2:49">
      <c r="B1" s="56" t="s">
        <v>190</v>
      </c>
      <c r="C1" s="77" t="s" vm="1">
        <v>266</v>
      </c>
    </row>
    <row r="2" spans="2:49">
      <c r="B2" s="56" t="s">
        <v>189</v>
      </c>
      <c r="C2" s="77" t="s">
        <v>267</v>
      </c>
    </row>
    <row r="3" spans="2:49">
      <c r="B3" s="56" t="s">
        <v>191</v>
      </c>
      <c r="C3" s="77" t="s">
        <v>268</v>
      </c>
    </row>
    <row r="4" spans="2:49">
      <c r="B4" s="56" t="s">
        <v>192</v>
      </c>
      <c r="C4" s="77">
        <v>414</v>
      </c>
    </row>
    <row r="6" spans="2:49" ht="26.25" customHeight="1">
      <c r="B6" s="200" t="s">
        <v>224</v>
      </c>
      <c r="C6" s="201"/>
      <c r="D6" s="201"/>
      <c r="E6" s="201"/>
      <c r="F6" s="201"/>
      <c r="G6" s="201"/>
      <c r="H6" s="201"/>
      <c r="I6" s="201"/>
      <c r="J6" s="202"/>
    </row>
    <row r="7" spans="2:49" s="3" customFormat="1" ht="78.75">
      <c r="B7" s="59" t="s">
        <v>127</v>
      </c>
      <c r="C7" s="61" t="s">
        <v>58</v>
      </c>
      <c r="D7" s="61" t="s">
        <v>95</v>
      </c>
      <c r="E7" s="61" t="s">
        <v>59</v>
      </c>
      <c r="F7" s="61" t="s">
        <v>112</v>
      </c>
      <c r="G7" s="61" t="s">
        <v>235</v>
      </c>
      <c r="H7" s="61" t="s">
        <v>193</v>
      </c>
      <c r="I7" s="63" t="s">
        <v>194</v>
      </c>
      <c r="J7" s="76" t="s">
        <v>260</v>
      </c>
    </row>
    <row r="8" spans="2:49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254</v>
      </c>
      <c r="H8" s="32" t="s">
        <v>20</v>
      </c>
      <c r="I8" s="17" t="s">
        <v>20</v>
      </c>
      <c r="J8" s="17"/>
    </row>
    <row r="9" spans="2:4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2:49" s="4" customFormat="1" ht="18" customHeight="1">
      <c r="B10" s="123" t="s">
        <v>43</v>
      </c>
      <c r="C10" s="123"/>
      <c r="D10" s="123"/>
      <c r="E10" s="119"/>
      <c r="F10" s="119"/>
      <c r="G10" s="120">
        <v>2443.0374200000001</v>
      </c>
      <c r="H10" s="121">
        <v>1</v>
      </c>
      <c r="I10" s="121">
        <f>G10/'סכום נכסי הקרן'!$C$42</f>
        <v>1.3196003030148623E-3</v>
      </c>
      <c r="J10" s="11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2:49" s="99" customFormat="1" ht="22.5" customHeight="1">
      <c r="B11" s="124" t="s">
        <v>247</v>
      </c>
      <c r="C11" s="123"/>
      <c r="D11" s="123"/>
      <c r="E11" s="119"/>
      <c r="F11" s="125" t="s">
        <v>175</v>
      </c>
      <c r="G11" s="120">
        <v>2443.0374200000001</v>
      </c>
      <c r="H11" s="121">
        <v>1</v>
      </c>
      <c r="I11" s="121">
        <f>G11/'סכום נכסי הקרן'!$C$42</f>
        <v>1.3196003030148623E-3</v>
      </c>
      <c r="J11" s="11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2:49">
      <c r="B12" s="101" t="s">
        <v>96</v>
      </c>
      <c r="C12" s="116"/>
      <c r="D12" s="116"/>
      <c r="E12" s="81"/>
      <c r="F12" s="117" t="s">
        <v>175</v>
      </c>
      <c r="G12" s="90">
        <v>2443.0374200000001</v>
      </c>
      <c r="H12" s="91">
        <v>1</v>
      </c>
      <c r="I12" s="91">
        <f>G12/'סכום נכסי הקרן'!$C$42</f>
        <v>1.3196003030148623E-3</v>
      </c>
      <c r="J12" s="81"/>
    </row>
    <row r="13" spans="2:49">
      <c r="B13" s="86" t="s">
        <v>2098</v>
      </c>
      <c r="C13" s="100" t="s">
        <v>2099</v>
      </c>
      <c r="D13" s="100" t="s">
        <v>2100</v>
      </c>
      <c r="E13" s="144">
        <v>6.6543702515315162E-2</v>
      </c>
      <c r="F13" s="96" t="s">
        <v>175</v>
      </c>
      <c r="G13" s="93">
        <v>2443.0374200000001</v>
      </c>
      <c r="H13" s="94">
        <v>1</v>
      </c>
      <c r="I13" s="94">
        <f>G13/'סכום נכסי הקרן'!$C$42</f>
        <v>1.3196003030148623E-3</v>
      </c>
      <c r="J13" s="83" t="s">
        <v>2101</v>
      </c>
    </row>
    <row r="14" spans="2:49">
      <c r="B14" s="104"/>
      <c r="C14" s="100"/>
      <c r="D14" s="100"/>
      <c r="E14" s="83"/>
      <c r="F14" s="83"/>
      <c r="G14" s="83"/>
      <c r="H14" s="94"/>
      <c r="I14" s="83"/>
      <c r="J14" s="83"/>
    </row>
    <row r="15" spans="2:49">
      <c r="B15" s="100"/>
      <c r="C15" s="100"/>
      <c r="D15" s="100"/>
      <c r="E15" s="100"/>
      <c r="F15" s="100"/>
      <c r="G15" s="100"/>
      <c r="H15" s="100"/>
      <c r="I15" s="100"/>
      <c r="J15" s="100"/>
    </row>
    <row r="16" spans="2:49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>
      <c r="B17" s="112"/>
      <c r="C17" s="100"/>
      <c r="D17" s="100"/>
      <c r="E17" s="100"/>
      <c r="F17" s="100"/>
      <c r="G17" s="100"/>
      <c r="H17" s="100"/>
      <c r="I17" s="100"/>
      <c r="J17" s="100"/>
    </row>
    <row r="18" spans="2:10">
      <c r="B18" s="112"/>
      <c r="C18" s="100"/>
      <c r="D18" s="100"/>
      <c r="E18" s="100"/>
      <c r="F18" s="100"/>
      <c r="G18" s="100"/>
      <c r="H18" s="100"/>
      <c r="I18" s="100"/>
      <c r="J18" s="100"/>
    </row>
    <row r="19" spans="2:10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10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10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0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10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10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10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2:10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2:10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2:10">
      <c r="B32" s="100"/>
      <c r="C32" s="100"/>
      <c r="D32" s="100"/>
      <c r="E32" s="100"/>
      <c r="F32" s="100"/>
      <c r="G32" s="100"/>
      <c r="H32" s="100"/>
      <c r="I32" s="100"/>
      <c r="J32" s="100"/>
    </row>
    <row r="33" spans="2:10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>
      <c r="B38" s="100"/>
      <c r="C38" s="100"/>
      <c r="D38" s="100"/>
      <c r="E38" s="100"/>
      <c r="F38" s="100"/>
      <c r="G38" s="100"/>
      <c r="H38" s="100"/>
      <c r="I38" s="100"/>
      <c r="J38" s="100"/>
    </row>
    <row r="39" spans="2:10">
      <c r="B39" s="100"/>
      <c r="C39" s="100"/>
      <c r="D39" s="100"/>
      <c r="E39" s="100"/>
      <c r="F39" s="100"/>
      <c r="G39" s="100"/>
      <c r="H39" s="100"/>
      <c r="I39" s="100"/>
      <c r="J39" s="100"/>
    </row>
    <row r="40" spans="2:10">
      <c r="B40" s="100"/>
      <c r="C40" s="100"/>
      <c r="D40" s="100"/>
      <c r="E40" s="100"/>
      <c r="F40" s="100"/>
      <c r="G40" s="100"/>
      <c r="H40" s="100"/>
      <c r="I40" s="100"/>
      <c r="J40" s="100"/>
    </row>
    <row r="41" spans="2:10">
      <c r="B41" s="100"/>
      <c r="C41" s="100"/>
      <c r="D41" s="100"/>
      <c r="E41" s="100"/>
      <c r="F41" s="100"/>
      <c r="G41" s="100"/>
      <c r="H41" s="100"/>
      <c r="I41" s="100"/>
      <c r="J41" s="100"/>
    </row>
    <row r="42" spans="2:10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0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0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0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2:10">
      <c r="B46" s="100"/>
      <c r="C46" s="100"/>
      <c r="D46" s="100"/>
      <c r="E46" s="100"/>
      <c r="F46" s="100"/>
      <c r="G46" s="100"/>
      <c r="H46" s="100"/>
      <c r="I46" s="100"/>
      <c r="J46" s="100"/>
    </row>
    <row r="47" spans="2:10">
      <c r="B47" s="100"/>
      <c r="C47" s="100"/>
      <c r="D47" s="100"/>
      <c r="E47" s="100"/>
      <c r="F47" s="100"/>
      <c r="G47" s="100"/>
      <c r="H47" s="100"/>
      <c r="I47" s="100"/>
      <c r="J47" s="100"/>
    </row>
    <row r="48" spans="2:10">
      <c r="B48" s="100"/>
      <c r="C48" s="100"/>
      <c r="D48" s="100"/>
      <c r="E48" s="100"/>
      <c r="F48" s="100"/>
      <c r="G48" s="100"/>
      <c r="H48" s="100"/>
      <c r="I48" s="100"/>
      <c r="J48" s="100"/>
    </row>
    <row r="49" spans="2:10">
      <c r="B49" s="100"/>
      <c r="C49" s="100"/>
      <c r="D49" s="100"/>
      <c r="E49" s="100"/>
      <c r="F49" s="100"/>
      <c r="G49" s="100"/>
      <c r="H49" s="100"/>
      <c r="I49" s="100"/>
      <c r="J49" s="100"/>
    </row>
    <row r="50" spans="2:10">
      <c r="B50" s="100"/>
      <c r="C50" s="100"/>
      <c r="D50" s="100"/>
      <c r="E50" s="100"/>
      <c r="F50" s="100"/>
      <c r="G50" s="100"/>
      <c r="H50" s="100"/>
      <c r="I50" s="100"/>
      <c r="J50" s="100"/>
    </row>
    <row r="51" spans="2:10">
      <c r="B51" s="100"/>
      <c r="C51" s="100"/>
      <c r="D51" s="100"/>
      <c r="E51" s="100"/>
      <c r="F51" s="100"/>
      <c r="G51" s="100"/>
      <c r="H51" s="100"/>
      <c r="I51" s="100"/>
      <c r="J51" s="100"/>
    </row>
    <row r="52" spans="2:10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100"/>
      <c r="C53" s="100"/>
      <c r="D53" s="100"/>
      <c r="E53" s="100"/>
      <c r="F53" s="100"/>
      <c r="G53" s="100"/>
      <c r="H53" s="100"/>
      <c r="I53" s="100"/>
      <c r="J53" s="100"/>
    </row>
    <row r="54" spans="2:10"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>
      <c r="B55" s="100"/>
      <c r="C55" s="100"/>
      <c r="D55" s="100"/>
      <c r="E55" s="100"/>
      <c r="F55" s="100"/>
      <c r="G55" s="100"/>
      <c r="H55" s="100"/>
      <c r="I55" s="100"/>
      <c r="J55" s="100"/>
    </row>
    <row r="56" spans="2:10">
      <c r="B56" s="100"/>
      <c r="C56" s="100"/>
      <c r="D56" s="100"/>
      <c r="E56" s="100"/>
      <c r="F56" s="100"/>
      <c r="G56" s="100"/>
      <c r="H56" s="100"/>
      <c r="I56" s="100"/>
      <c r="J56" s="100"/>
    </row>
    <row r="57" spans="2:10">
      <c r="B57" s="100"/>
      <c r="C57" s="100"/>
      <c r="D57" s="100"/>
      <c r="E57" s="100"/>
      <c r="F57" s="100"/>
      <c r="G57" s="100"/>
      <c r="H57" s="100"/>
      <c r="I57" s="100"/>
      <c r="J57" s="100"/>
    </row>
    <row r="58" spans="2:10">
      <c r="B58" s="100"/>
      <c r="C58" s="100"/>
      <c r="D58" s="100"/>
      <c r="E58" s="100"/>
      <c r="F58" s="100"/>
      <c r="G58" s="100"/>
      <c r="H58" s="100"/>
      <c r="I58" s="100"/>
      <c r="J58" s="100"/>
    </row>
    <row r="59" spans="2:10">
      <c r="B59" s="100"/>
      <c r="C59" s="100"/>
      <c r="D59" s="100"/>
      <c r="E59" s="100"/>
      <c r="F59" s="100"/>
      <c r="G59" s="100"/>
      <c r="H59" s="100"/>
      <c r="I59" s="100"/>
      <c r="J59" s="100"/>
    </row>
    <row r="60" spans="2:10">
      <c r="B60" s="100"/>
      <c r="C60" s="100"/>
      <c r="D60" s="100"/>
      <c r="E60" s="100"/>
      <c r="F60" s="100"/>
      <c r="G60" s="100"/>
      <c r="H60" s="100"/>
      <c r="I60" s="100"/>
      <c r="J60" s="100"/>
    </row>
    <row r="61" spans="2:10">
      <c r="B61" s="100"/>
      <c r="C61" s="100"/>
      <c r="D61" s="100"/>
      <c r="E61" s="100"/>
      <c r="F61" s="100"/>
      <c r="G61" s="100"/>
      <c r="H61" s="100"/>
      <c r="I61" s="100"/>
      <c r="J61" s="100"/>
    </row>
    <row r="62" spans="2:10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0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0">
      <c r="B64" s="100"/>
      <c r="C64" s="100"/>
      <c r="D64" s="100"/>
      <c r="E64" s="100"/>
      <c r="F64" s="100"/>
      <c r="G64" s="100"/>
      <c r="H64" s="100"/>
      <c r="I64" s="100"/>
      <c r="J64" s="100"/>
    </row>
    <row r="65" spans="2:10">
      <c r="B65" s="100"/>
      <c r="C65" s="100"/>
      <c r="D65" s="100"/>
      <c r="E65" s="100"/>
      <c r="F65" s="100"/>
      <c r="G65" s="100"/>
      <c r="H65" s="100"/>
      <c r="I65" s="100"/>
      <c r="J65" s="100"/>
    </row>
    <row r="66" spans="2:10">
      <c r="B66" s="100"/>
      <c r="C66" s="100"/>
      <c r="D66" s="100"/>
      <c r="E66" s="100"/>
      <c r="F66" s="100"/>
      <c r="G66" s="100"/>
      <c r="H66" s="100"/>
      <c r="I66" s="100"/>
      <c r="J66" s="100"/>
    </row>
    <row r="67" spans="2:10">
      <c r="B67" s="100"/>
      <c r="C67" s="100"/>
      <c r="D67" s="100"/>
      <c r="E67" s="100"/>
      <c r="F67" s="100"/>
      <c r="G67" s="100"/>
      <c r="H67" s="100"/>
      <c r="I67" s="100"/>
      <c r="J67" s="100"/>
    </row>
    <row r="68" spans="2:10">
      <c r="B68" s="100"/>
      <c r="C68" s="100"/>
      <c r="D68" s="100"/>
      <c r="E68" s="100"/>
      <c r="F68" s="100"/>
      <c r="G68" s="100"/>
      <c r="H68" s="100"/>
      <c r="I68" s="100"/>
      <c r="J68" s="100"/>
    </row>
    <row r="69" spans="2:10">
      <c r="B69" s="100"/>
      <c r="C69" s="100"/>
      <c r="D69" s="100"/>
      <c r="E69" s="100"/>
      <c r="F69" s="100"/>
      <c r="G69" s="100"/>
      <c r="H69" s="100"/>
      <c r="I69" s="100"/>
      <c r="J69" s="100"/>
    </row>
    <row r="70" spans="2:10">
      <c r="B70" s="100"/>
      <c r="C70" s="100"/>
      <c r="D70" s="100"/>
      <c r="E70" s="100"/>
      <c r="F70" s="100"/>
      <c r="G70" s="100"/>
      <c r="H70" s="100"/>
      <c r="I70" s="100"/>
      <c r="J70" s="100"/>
    </row>
    <row r="71" spans="2:10">
      <c r="B71" s="100"/>
      <c r="C71" s="100"/>
      <c r="D71" s="100"/>
      <c r="E71" s="100"/>
      <c r="F71" s="100"/>
      <c r="G71" s="100"/>
      <c r="H71" s="100"/>
      <c r="I71" s="100"/>
      <c r="J71" s="100"/>
    </row>
    <row r="72" spans="2:10">
      <c r="B72" s="100"/>
      <c r="C72" s="100"/>
      <c r="D72" s="100"/>
      <c r="E72" s="100"/>
      <c r="F72" s="100"/>
      <c r="G72" s="100"/>
      <c r="H72" s="100"/>
      <c r="I72" s="100"/>
      <c r="J72" s="100"/>
    </row>
    <row r="73" spans="2:10">
      <c r="B73" s="100"/>
      <c r="C73" s="100"/>
      <c r="D73" s="100"/>
      <c r="E73" s="100"/>
      <c r="F73" s="100"/>
      <c r="G73" s="100"/>
      <c r="H73" s="100"/>
      <c r="I73" s="100"/>
      <c r="J73" s="100"/>
    </row>
    <row r="74" spans="2:10">
      <c r="B74" s="100"/>
      <c r="C74" s="100"/>
      <c r="D74" s="100"/>
      <c r="E74" s="100"/>
      <c r="F74" s="100"/>
      <c r="G74" s="100"/>
      <c r="H74" s="100"/>
      <c r="I74" s="100"/>
      <c r="J74" s="100"/>
    </row>
    <row r="75" spans="2:10">
      <c r="B75" s="100"/>
      <c r="C75" s="100"/>
      <c r="D75" s="100"/>
      <c r="E75" s="100"/>
      <c r="F75" s="100"/>
      <c r="G75" s="100"/>
      <c r="H75" s="100"/>
      <c r="I75" s="100"/>
      <c r="J75" s="100"/>
    </row>
    <row r="76" spans="2:10">
      <c r="B76" s="100"/>
      <c r="C76" s="100"/>
      <c r="D76" s="100"/>
      <c r="E76" s="100"/>
      <c r="F76" s="100"/>
      <c r="G76" s="100"/>
      <c r="H76" s="100"/>
      <c r="I76" s="100"/>
      <c r="J76" s="100"/>
    </row>
    <row r="77" spans="2:10">
      <c r="B77" s="100"/>
      <c r="C77" s="100"/>
      <c r="D77" s="100"/>
      <c r="E77" s="100"/>
      <c r="F77" s="100"/>
      <c r="G77" s="100"/>
      <c r="H77" s="100"/>
      <c r="I77" s="100"/>
      <c r="J77" s="100"/>
    </row>
    <row r="78" spans="2:10">
      <c r="B78" s="100"/>
      <c r="C78" s="100"/>
      <c r="D78" s="100"/>
      <c r="E78" s="100"/>
      <c r="F78" s="100"/>
      <c r="G78" s="100"/>
      <c r="H78" s="100"/>
      <c r="I78" s="100"/>
      <c r="J78" s="100"/>
    </row>
    <row r="79" spans="2:10">
      <c r="B79" s="100"/>
      <c r="C79" s="100"/>
      <c r="D79" s="100"/>
      <c r="E79" s="100"/>
      <c r="F79" s="100"/>
      <c r="G79" s="100"/>
      <c r="H79" s="100"/>
      <c r="I79" s="100"/>
      <c r="J79" s="100"/>
    </row>
    <row r="80" spans="2:10">
      <c r="B80" s="100"/>
      <c r="C80" s="100"/>
      <c r="D80" s="100"/>
      <c r="E80" s="100"/>
      <c r="F80" s="100"/>
      <c r="G80" s="100"/>
      <c r="H80" s="100"/>
      <c r="I80" s="100"/>
      <c r="J80" s="100"/>
    </row>
    <row r="81" spans="2:10">
      <c r="B81" s="100"/>
      <c r="C81" s="100"/>
      <c r="D81" s="100"/>
      <c r="E81" s="100"/>
      <c r="F81" s="100"/>
      <c r="G81" s="100"/>
      <c r="H81" s="100"/>
      <c r="I81" s="100"/>
      <c r="J81" s="100"/>
    </row>
    <row r="82" spans="2:10">
      <c r="B82" s="100"/>
      <c r="C82" s="100"/>
      <c r="D82" s="100"/>
      <c r="E82" s="100"/>
      <c r="F82" s="100"/>
      <c r="G82" s="100"/>
      <c r="H82" s="100"/>
      <c r="I82" s="100"/>
      <c r="J82" s="100"/>
    </row>
    <row r="83" spans="2:10">
      <c r="B83" s="100"/>
      <c r="C83" s="100"/>
      <c r="D83" s="100"/>
      <c r="E83" s="100"/>
      <c r="F83" s="100"/>
      <c r="G83" s="100"/>
      <c r="H83" s="100"/>
      <c r="I83" s="100"/>
      <c r="J83" s="100"/>
    </row>
    <row r="84" spans="2:10">
      <c r="B84" s="100"/>
      <c r="C84" s="100"/>
      <c r="D84" s="100"/>
      <c r="E84" s="100"/>
      <c r="F84" s="100"/>
      <c r="G84" s="100"/>
      <c r="H84" s="100"/>
      <c r="I84" s="100"/>
      <c r="J84" s="100"/>
    </row>
    <row r="85" spans="2:10">
      <c r="B85" s="100"/>
      <c r="C85" s="100"/>
      <c r="D85" s="100"/>
      <c r="E85" s="100"/>
      <c r="F85" s="100"/>
      <c r="G85" s="100"/>
      <c r="H85" s="100"/>
      <c r="I85" s="100"/>
      <c r="J85" s="100"/>
    </row>
    <row r="86" spans="2:10">
      <c r="B86" s="100"/>
      <c r="C86" s="100"/>
      <c r="D86" s="100"/>
      <c r="E86" s="100"/>
      <c r="F86" s="100"/>
      <c r="G86" s="100"/>
      <c r="H86" s="100"/>
      <c r="I86" s="100"/>
      <c r="J86" s="100"/>
    </row>
    <row r="87" spans="2:10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0"/>
      <c r="C90" s="100"/>
      <c r="D90" s="100"/>
      <c r="E90" s="100"/>
      <c r="F90" s="100"/>
      <c r="G90" s="100"/>
      <c r="H90" s="100"/>
      <c r="I90" s="100"/>
      <c r="J90" s="100"/>
    </row>
    <row r="91" spans="2:10">
      <c r="B91" s="100"/>
      <c r="C91" s="100"/>
      <c r="D91" s="100"/>
      <c r="E91" s="100"/>
      <c r="F91" s="100"/>
      <c r="G91" s="100"/>
      <c r="H91" s="100"/>
      <c r="I91" s="100"/>
      <c r="J91" s="100"/>
    </row>
    <row r="92" spans="2:10">
      <c r="B92" s="100"/>
      <c r="C92" s="100"/>
      <c r="D92" s="100"/>
      <c r="E92" s="100"/>
      <c r="F92" s="100"/>
      <c r="G92" s="100"/>
      <c r="H92" s="100"/>
      <c r="I92" s="100"/>
      <c r="J92" s="100"/>
    </row>
    <row r="93" spans="2:10">
      <c r="B93" s="100"/>
      <c r="C93" s="100"/>
      <c r="D93" s="100"/>
      <c r="E93" s="100"/>
      <c r="F93" s="100"/>
      <c r="G93" s="100"/>
      <c r="H93" s="100"/>
      <c r="I93" s="100"/>
      <c r="J93" s="100"/>
    </row>
    <row r="94" spans="2:10">
      <c r="B94" s="100"/>
      <c r="C94" s="100"/>
      <c r="D94" s="100"/>
      <c r="E94" s="100"/>
      <c r="F94" s="100"/>
      <c r="G94" s="100"/>
      <c r="H94" s="100"/>
      <c r="I94" s="100"/>
      <c r="J94" s="100"/>
    </row>
    <row r="95" spans="2:10">
      <c r="B95" s="100"/>
      <c r="C95" s="100"/>
      <c r="D95" s="100"/>
      <c r="E95" s="100"/>
      <c r="F95" s="100"/>
      <c r="G95" s="100"/>
      <c r="H95" s="100"/>
      <c r="I95" s="100"/>
      <c r="J95" s="100"/>
    </row>
    <row r="96" spans="2:10">
      <c r="B96" s="100"/>
      <c r="C96" s="100"/>
      <c r="D96" s="100"/>
      <c r="E96" s="100"/>
      <c r="F96" s="100"/>
      <c r="G96" s="100"/>
      <c r="H96" s="100"/>
      <c r="I96" s="100"/>
      <c r="J96" s="100"/>
    </row>
    <row r="97" spans="2:10">
      <c r="B97" s="100"/>
      <c r="C97" s="100"/>
      <c r="D97" s="100"/>
      <c r="E97" s="100"/>
      <c r="F97" s="100"/>
      <c r="G97" s="100"/>
      <c r="H97" s="100"/>
      <c r="I97" s="100"/>
      <c r="J97" s="100"/>
    </row>
    <row r="98" spans="2:10">
      <c r="B98" s="100"/>
      <c r="C98" s="100"/>
      <c r="D98" s="100"/>
      <c r="E98" s="100"/>
      <c r="F98" s="100"/>
      <c r="G98" s="100"/>
      <c r="H98" s="100"/>
      <c r="I98" s="100"/>
      <c r="J98" s="100"/>
    </row>
    <row r="99" spans="2:10"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2:10"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0"/>
      <c r="C110" s="100"/>
      <c r="D110" s="100"/>
      <c r="E110" s="100"/>
      <c r="F110" s="100"/>
      <c r="G110" s="100"/>
      <c r="H110" s="100"/>
      <c r="I110" s="100"/>
      <c r="J110" s="100"/>
    </row>
    <row r="111" spans="2:10"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2:10"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2:10">
      <c r="B113" s="100"/>
      <c r="C113" s="100"/>
      <c r="D113" s="100"/>
      <c r="E113" s="100"/>
      <c r="F113" s="100"/>
      <c r="G113" s="100"/>
      <c r="H113" s="100"/>
      <c r="I113" s="100"/>
      <c r="J113" s="100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14:J1048576 B17:B18 AA28:XFD29 K1:XFD27 K28:Y29 K30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190</v>
      </c>
      <c r="C1" s="77" t="s" vm="1">
        <v>266</v>
      </c>
    </row>
    <row r="2" spans="2:60">
      <c r="B2" s="56" t="s">
        <v>189</v>
      </c>
      <c r="C2" s="77" t="s">
        <v>267</v>
      </c>
    </row>
    <row r="3" spans="2:60">
      <c r="B3" s="56" t="s">
        <v>191</v>
      </c>
      <c r="C3" s="77" t="s">
        <v>268</v>
      </c>
    </row>
    <row r="4" spans="2:60">
      <c r="B4" s="56" t="s">
        <v>192</v>
      </c>
      <c r="C4" s="77">
        <v>414</v>
      </c>
    </row>
    <row r="6" spans="2:60" ht="26.25" customHeight="1">
      <c r="B6" s="200" t="s">
        <v>225</v>
      </c>
      <c r="C6" s="201"/>
      <c r="D6" s="201"/>
      <c r="E6" s="201"/>
      <c r="F6" s="201"/>
      <c r="G6" s="201"/>
      <c r="H6" s="201"/>
      <c r="I6" s="201"/>
      <c r="J6" s="201"/>
      <c r="K6" s="202"/>
    </row>
    <row r="7" spans="2:60" s="3" customFormat="1" ht="66">
      <c r="B7" s="59" t="s">
        <v>127</v>
      </c>
      <c r="C7" s="59" t="s">
        <v>128</v>
      </c>
      <c r="D7" s="59" t="s">
        <v>15</v>
      </c>
      <c r="E7" s="59" t="s">
        <v>16</v>
      </c>
      <c r="F7" s="59" t="s">
        <v>61</v>
      </c>
      <c r="G7" s="59" t="s">
        <v>112</v>
      </c>
      <c r="H7" s="59" t="s">
        <v>57</v>
      </c>
      <c r="I7" s="59" t="s">
        <v>121</v>
      </c>
      <c r="J7" s="59" t="s">
        <v>193</v>
      </c>
      <c r="K7" s="59" t="s">
        <v>194</v>
      </c>
    </row>
    <row r="8" spans="2:60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253</v>
      </c>
      <c r="J8" s="32" t="s">
        <v>20</v>
      </c>
      <c r="K8" s="17" t="s">
        <v>20</v>
      </c>
    </row>
    <row r="9" spans="2:6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2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2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1.285156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190</v>
      </c>
      <c r="C1" s="77" t="s" vm="1">
        <v>266</v>
      </c>
    </row>
    <row r="2" spans="2:60">
      <c r="B2" s="56" t="s">
        <v>189</v>
      </c>
      <c r="C2" s="77" t="s">
        <v>267</v>
      </c>
    </row>
    <row r="3" spans="2:60">
      <c r="B3" s="56" t="s">
        <v>191</v>
      </c>
      <c r="C3" s="77" t="s">
        <v>268</v>
      </c>
    </row>
    <row r="4" spans="2:60">
      <c r="B4" s="56" t="s">
        <v>192</v>
      </c>
      <c r="C4" s="77">
        <v>414</v>
      </c>
    </row>
    <row r="6" spans="2:60" ht="26.25" customHeight="1">
      <c r="B6" s="200" t="s">
        <v>226</v>
      </c>
      <c r="C6" s="201"/>
      <c r="D6" s="201"/>
      <c r="E6" s="201"/>
      <c r="F6" s="201"/>
      <c r="G6" s="201"/>
      <c r="H6" s="201"/>
      <c r="I6" s="201"/>
      <c r="J6" s="201"/>
      <c r="K6" s="202"/>
    </row>
    <row r="7" spans="2:60" s="3" customFormat="1" ht="63">
      <c r="B7" s="59" t="s">
        <v>127</v>
      </c>
      <c r="C7" s="61" t="s">
        <v>48</v>
      </c>
      <c r="D7" s="61" t="s">
        <v>15</v>
      </c>
      <c r="E7" s="61" t="s">
        <v>16</v>
      </c>
      <c r="F7" s="61" t="s">
        <v>61</v>
      </c>
      <c r="G7" s="61" t="s">
        <v>112</v>
      </c>
      <c r="H7" s="61" t="s">
        <v>57</v>
      </c>
      <c r="I7" s="61" t="s">
        <v>121</v>
      </c>
      <c r="J7" s="61" t="s">
        <v>193</v>
      </c>
      <c r="K7" s="63" t="s">
        <v>194</v>
      </c>
    </row>
    <row r="8" spans="2:60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253</v>
      </c>
      <c r="J8" s="32" t="s">
        <v>20</v>
      </c>
      <c r="K8" s="17" t="s">
        <v>20</v>
      </c>
    </row>
    <row r="9" spans="2:60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3" t="s">
        <v>60</v>
      </c>
      <c r="C10" s="119"/>
      <c r="D10" s="119"/>
      <c r="E10" s="119"/>
      <c r="F10" s="119"/>
      <c r="G10" s="119"/>
      <c r="H10" s="121">
        <v>0</v>
      </c>
      <c r="I10" s="120">
        <v>68.252303799999993</v>
      </c>
      <c r="J10" s="121">
        <v>1</v>
      </c>
      <c r="K10" s="121">
        <f>I10/'סכום נכסי הקרן'!$C$42</f>
        <v>3.6866304232025405E-5</v>
      </c>
      <c r="L10" s="140"/>
      <c r="M10" s="14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99"/>
    </row>
    <row r="11" spans="2:60" s="99" customFormat="1" ht="21" customHeight="1">
      <c r="B11" s="124" t="s">
        <v>244</v>
      </c>
      <c r="C11" s="119"/>
      <c r="D11" s="119"/>
      <c r="E11" s="119"/>
      <c r="F11" s="119"/>
      <c r="G11" s="119"/>
      <c r="H11" s="121">
        <v>0</v>
      </c>
      <c r="I11" s="120">
        <v>68.252303799999993</v>
      </c>
      <c r="J11" s="121">
        <v>1</v>
      </c>
      <c r="K11" s="121">
        <f>I11/'סכום נכסי הקרן'!$C$42</f>
        <v>3.6866304232025405E-5</v>
      </c>
      <c r="L11" s="140"/>
      <c r="M11" s="14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2" t="s">
        <v>2102</v>
      </c>
      <c r="C12" s="83" t="s">
        <v>2103</v>
      </c>
      <c r="D12" s="83" t="s">
        <v>703</v>
      </c>
      <c r="E12" s="83" t="s">
        <v>334</v>
      </c>
      <c r="F12" s="97">
        <v>0</v>
      </c>
      <c r="G12" s="96" t="s">
        <v>175</v>
      </c>
      <c r="H12" s="94">
        <v>0</v>
      </c>
      <c r="I12" s="93">
        <v>68.252303799999993</v>
      </c>
      <c r="J12" s="94">
        <v>1</v>
      </c>
      <c r="K12" s="94">
        <f>I12/'סכום נכסי הקרן'!$C$42</f>
        <v>3.6866304232025405E-5</v>
      </c>
      <c r="L12" s="140"/>
      <c r="M12" s="14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4"/>
      <c r="C13" s="83"/>
      <c r="D13" s="83"/>
      <c r="E13" s="83"/>
      <c r="F13" s="83"/>
      <c r="G13" s="83"/>
      <c r="H13" s="94"/>
      <c r="I13" s="83"/>
      <c r="J13" s="94"/>
      <c r="K13" s="83"/>
      <c r="L13" s="140"/>
      <c r="M13" s="14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40"/>
      <c r="M14" s="14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40"/>
      <c r="M15" s="14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2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2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Z109"/>
  <sheetViews>
    <sheetView rightToLeft="1" workbookViewId="0">
      <selection activeCell="I19" sqref="I19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1.28515625" style="1" bestFit="1" customWidth="1"/>
    <col min="4" max="4" width="11.85546875" style="1" customWidth="1"/>
    <col min="5" max="5" width="7.140625" style="3" customWidth="1"/>
    <col min="6" max="11" width="5.7109375" style="1" customWidth="1"/>
    <col min="12" max="16384" width="9.140625" style="1"/>
  </cols>
  <sheetData>
    <row r="1" spans="2:26">
      <c r="B1" s="56" t="s">
        <v>190</v>
      </c>
      <c r="C1" s="77" t="s" vm="1">
        <v>266</v>
      </c>
    </row>
    <row r="2" spans="2:26">
      <c r="B2" s="56" t="s">
        <v>189</v>
      </c>
      <c r="C2" s="77" t="s">
        <v>267</v>
      </c>
    </row>
    <row r="3" spans="2:26">
      <c r="B3" s="56" t="s">
        <v>191</v>
      </c>
      <c r="C3" s="77" t="s">
        <v>268</v>
      </c>
    </row>
    <row r="4" spans="2:26">
      <c r="B4" s="56" t="s">
        <v>192</v>
      </c>
      <c r="C4" s="77">
        <v>414</v>
      </c>
    </row>
    <row r="6" spans="2:26" ht="26.25" customHeight="1">
      <c r="B6" s="200" t="s">
        <v>227</v>
      </c>
      <c r="C6" s="201"/>
      <c r="D6" s="202"/>
    </row>
    <row r="7" spans="2:26" s="3" customFormat="1" ht="31.5">
      <c r="B7" s="59" t="s">
        <v>127</v>
      </c>
      <c r="C7" s="64" t="s">
        <v>118</v>
      </c>
      <c r="D7" s="65" t="s">
        <v>117</v>
      </c>
    </row>
    <row r="8" spans="2:26" s="3" customFormat="1">
      <c r="B8" s="15"/>
      <c r="C8" s="32" t="s">
        <v>253</v>
      </c>
      <c r="D8" s="17" t="s">
        <v>22</v>
      </c>
    </row>
    <row r="9" spans="2:26" s="4" customFormat="1" ht="18" customHeight="1">
      <c r="B9" s="18"/>
      <c r="C9" s="19" t="s">
        <v>1</v>
      </c>
      <c r="D9" s="20" t="s">
        <v>2</v>
      </c>
      <c r="E9" s="3"/>
    </row>
    <row r="10" spans="2:26" s="4" customFormat="1" ht="18" customHeight="1">
      <c r="B10" s="126" t="s">
        <v>2110</v>
      </c>
      <c r="C10" s="127">
        <f>C11+C25</f>
        <v>112807.172887995</v>
      </c>
      <c r="D10" s="100"/>
      <c r="E10" s="3"/>
    </row>
    <row r="11" spans="2:26">
      <c r="B11" s="128" t="s">
        <v>26</v>
      </c>
      <c r="C11" s="127">
        <f>SUM(C12:C22)</f>
        <v>13712.669339944761</v>
      </c>
      <c r="D11" s="100"/>
    </row>
    <row r="12" spans="2:26" s="135" customFormat="1">
      <c r="B12" s="129" t="s">
        <v>2112</v>
      </c>
      <c r="C12" s="130">
        <v>1019.7778000000001</v>
      </c>
      <c r="D12" s="131">
        <v>43830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2:26" s="135" customFormat="1">
      <c r="B13" s="129" t="s">
        <v>2113</v>
      </c>
      <c r="C13" s="130">
        <v>1108.97741</v>
      </c>
      <c r="D13" s="131">
        <v>44246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2:26" s="135" customFormat="1">
      <c r="B14" s="129" t="s">
        <v>2114</v>
      </c>
      <c r="C14" s="130">
        <v>3726.1645400000002</v>
      </c>
      <c r="D14" s="131">
        <v>46100</v>
      </c>
      <c r="E14" s="140"/>
    </row>
    <row r="15" spans="2:26" s="135" customFormat="1">
      <c r="B15" s="129" t="s">
        <v>2115</v>
      </c>
      <c r="C15" s="130">
        <v>69.3</v>
      </c>
      <c r="D15" s="131">
        <v>43948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2:26" s="135" customFormat="1">
      <c r="B16" s="129" t="s">
        <v>2116</v>
      </c>
      <c r="C16" s="130">
        <v>368.12079999999997</v>
      </c>
      <c r="D16" s="131">
        <v>44926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2:5" s="135" customFormat="1">
      <c r="B17" s="129" t="s">
        <v>2117</v>
      </c>
      <c r="C17" s="130">
        <v>859.25099999999998</v>
      </c>
      <c r="D17" s="131">
        <v>43800</v>
      </c>
      <c r="E17" s="140"/>
    </row>
    <row r="18" spans="2:5" s="135" customFormat="1">
      <c r="B18" s="129" t="s">
        <v>2118</v>
      </c>
      <c r="C18" s="130">
        <v>1193.3590700000002</v>
      </c>
      <c r="D18" s="131">
        <v>44739</v>
      </c>
      <c r="E18" s="140"/>
    </row>
    <row r="19" spans="2:5" s="135" customFormat="1">
      <c r="B19" s="129" t="s">
        <v>2111</v>
      </c>
      <c r="C19" s="130">
        <v>1770.3732299999999</v>
      </c>
      <c r="D19" s="131">
        <v>44739</v>
      </c>
      <c r="E19" s="140"/>
    </row>
    <row r="20" spans="2:5" s="135" customFormat="1">
      <c r="B20" s="129" t="s">
        <v>2119</v>
      </c>
      <c r="C20" s="130">
        <v>942.5944731200002</v>
      </c>
      <c r="D20" s="131">
        <v>46132</v>
      </c>
      <c r="E20" s="140"/>
    </row>
    <row r="21" spans="2:5" s="135" customFormat="1">
      <c r="B21" s="129" t="s">
        <v>1888</v>
      </c>
      <c r="C21" s="130">
        <v>1469.7498176000001</v>
      </c>
      <c r="D21" s="131">
        <v>46631</v>
      </c>
      <c r="E21" s="140"/>
    </row>
    <row r="22" spans="2:5">
      <c r="B22" s="129" t="s">
        <v>2120</v>
      </c>
      <c r="C22" s="130">
        <v>1185.0011992247598</v>
      </c>
      <c r="D22" s="131">
        <v>48214</v>
      </c>
    </row>
    <row r="23" spans="2:5">
      <c r="B23" s="100"/>
      <c r="C23" s="100"/>
      <c r="D23" s="100"/>
    </row>
    <row r="24" spans="2:5">
      <c r="B24" s="100"/>
      <c r="C24" s="100"/>
      <c r="D24" s="100"/>
    </row>
    <row r="25" spans="2:5">
      <c r="B25" s="132" t="s">
        <v>2121</v>
      </c>
      <c r="C25" s="127">
        <f>SUM(C26:C88)</f>
        <v>99094.503548050227</v>
      </c>
      <c r="D25" s="100"/>
    </row>
    <row r="26" spans="2:5">
      <c r="B26" s="129" t="s">
        <v>2122</v>
      </c>
      <c r="C26" s="130">
        <v>2612.1097971691261</v>
      </c>
      <c r="D26" s="131">
        <v>45778</v>
      </c>
    </row>
    <row r="27" spans="2:5">
      <c r="B27" s="129" t="s">
        <v>2123</v>
      </c>
      <c r="C27" s="130">
        <v>3326.0715552000001</v>
      </c>
      <c r="D27" s="131">
        <v>46326</v>
      </c>
    </row>
    <row r="28" spans="2:5">
      <c r="B28" s="129" t="s">
        <v>2124</v>
      </c>
      <c r="C28" s="130">
        <v>1732.0571295035431</v>
      </c>
      <c r="D28" s="131">
        <v>46326</v>
      </c>
    </row>
    <row r="29" spans="2:5">
      <c r="B29" s="129" t="s">
        <v>1903</v>
      </c>
      <c r="C29" s="130">
        <v>2789.3372250826951</v>
      </c>
      <c r="D29" s="131">
        <v>46601</v>
      </c>
    </row>
    <row r="30" spans="2:5">
      <c r="B30" s="129" t="s">
        <v>2125</v>
      </c>
      <c r="C30" s="130">
        <v>1326.5393312000003</v>
      </c>
      <c r="D30" s="131">
        <v>44429</v>
      </c>
    </row>
    <row r="31" spans="2:5">
      <c r="B31" s="129" t="s">
        <v>2126</v>
      </c>
      <c r="C31" s="130">
        <v>1981.8347176609582</v>
      </c>
      <c r="D31" s="131">
        <v>45382</v>
      </c>
    </row>
    <row r="32" spans="2:5">
      <c r="B32" s="129" t="s">
        <v>2127</v>
      </c>
      <c r="C32" s="130">
        <v>2986.6980852570609</v>
      </c>
      <c r="D32" s="131">
        <v>47119</v>
      </c>
    </row>
    <row r="33" spans="2:4">
      <c r="B33" s="129" t="s">
        <v>2128</v>
      </c>
      <c r="C33" s="130">
        <v>2579.3738936606078</v>
      </c>
      <c r="D33" s="131">
        <v>47119</v>
      </c>
    </row>
    <row r="34" spans="2:4">
      <c r="B34" s="129" t="s">
        <v>2129</v>
      </c>
      <c r="C34" s="130">
        <v>1686.9708524615028</v>
      </c>
      <c r="D34" s="131">
        <v>44722</v>
      </c>
    </row>
    <row r="35" spans="2:4">
      <c r="B35" s="129" t="s">
        <v>2130</v>
      </c>
      <c r="C35" s="130">
        <v>4678.0837307372021</v>
      </c>
      <c r="D35" s="131">
        <v>47119</v>
      </c>
    </row>
    <row r="36" spans="2:4">
      <c r="B36" s="129" t="s">
        <v>2131</v>
      </c>
      <c r="C36" s="130">
        <v>3196.8899452870128</v>
      </c>
      <c r="D36" s="131">
        <v>46742</v>
      </c>
    </row>
    <row r="37" spans="2:4">
      <c r="B37" s="129" t="s">
        <v>1905</v>
      </c>
      <c r="C37" s="130">
        <v>3303.2621593600002</v>
      </c>
      <c r="D37" s="131">
        <v>45557</v>
      </c>
    </row>
    <row r="38" spans="2:4">
      <c r="B38" s="129" t="s">
        <v>1908</v>
      </c>
      <c r="C38" s="130">
        <v>4757.9172413840006</v>
      </c>
      <c r="D38" s="131">
        <v>50041</v>
      </c>
    </row>
    <row r="39" spans="2:4">
      <c r="B39" s="129" t="s">
        <v>2132</v>
      </c>
      <c r="C39" s="130">
        <v>2883.2414080000003</v>
      </c>
      <c r="D39" s="131">
        <v>46971</v>
      </c>
    </row>
    <row r="40" spans="2:4">
      <c r="B40" s="129" t="s">
        <v>2133</v>
      </c>
      <c r="C40" s="130">
        <v>2126.8975202004676</v>
      </c>
      <c r="D40" s="131">
        <v>46012</v>
      </c>
    </row>
    <row r="41" spans="2:4">
      <c r="B41" s="129" t="s">
        <v>2134</v>
      </c>
      <c r="C41" s="130">
        <v>150.61366343509073</v>
      </c>
      <c r="D41" s="131">
        <v>46326</v>
      </c>
    </row>
    <row r="42" spans="2:4">
      <c r="B42" s="129" t="s">
        <v>1911</v>
      </c>
      <c r="C42" s="130">
        <v>137.99039512712639</v>
      </c>
      <c r="D42" s="131">
        <v>46199</v>
      </c>
    </row>
    <row r="43" spans="2:4">
      <c r="B43" s="129" t="s">
        <v>2135</v>
      </c>
      <c r="C43" s="130">
        <v>211.86672719999999</v>
      </c>
      <c r="D43" s="131">
        <v>46998</v>
      </c>
    </row>
    <row r="44" spans="2:4">
      <c r="B44" s="129" t="s">
        <v>2136</v>
      </c>
      <c r="C44" s="130">
        <v>44.156335675535637</v>
      </c>
      <c r="D44" s="131">
        <v>46938</v>
      </c>
    </row>
    <row r="45" spans="2:4">
      <c r="B45" s="129" t="s">
        <v>2137</v>
      </c>
      <c r="C45" s="130">
        <v>998.04414617493387</v>
      </c>
      <c r="D45" s="131">
        <v>47026</v>
      </c>
    </row>
    <row r="46" spans="2:4">
      <c r="B46" s="129" t="s">
        <v>2138</v>
      </c>
      <c r="C46" s="130">
        <v>408.47756527999974</v>
      </c>
      <c r="D46" s="131">
        <v>46201</v>
      </c>
    </row>
    <row r="47" spans="2:4">
      <c r="B47" s="129" t="s">
        <v>1917</v>
      </c>
      <c r="C47" s="130">
        <v>5.2334894528450153</v>
      </c>
      <c r="D47" s="131">
        <v>46938</v>
      </c>
    </row>
    <row r="48" spans="2:4">
      <c r="B48" s="129" t="s">
        <v>2139</v>
      </c>
      <c r="C48" s="130">
        <v>241.86446724234563</v>
      </c>
      <c r="D48" s="131">
        <v>46938</v>
      </c>
    </row>
    <row r="49" spans="2:4">
      <c r="B49" s="129" t="s">
        <v>1918</v>
      </c>
      <c r="C49" s="130">
        <v>501.40871392000008</v>
      </c>
      <c r="D49" s="131">
        <v>46201</v>
      </c>
    </row>
    <row r="50" spans="2:4">
      <c r="B50" s="129" t="s">
        <v>1890</v>
      </c>
      <c r="C50" s="130">
        <v>1367.506112</v>
      </c>
      <c r="D50" s="131">
        <v>47262</v>
      </c>
    </row>
    <row r="51" spans="2:4">
      <c r="B51" s="129" t="s">
        <v>2140</v>
      </c>
      <c r="C51" s="130">
        <v>2064.4592671500004</v>
      </c>
      <c r="D51" s="131">
        <v>45485</v>
      </c>
    </row>
    <row r="52" spans="2:4">
      <c r="B52" s="129" t="s">
        <v>1919</v>
      </c>
      <c r="C52" s="130">
        <v>3115.358889721881</v>
      </c>
      <c r="D52" s="131">
        <v>45777</v>
      </c>
    </row>
    <row r="53" spans="2:4">
      <c r="B53" s="129" t="s">
        <v>2141</v>
      </c>
      <c r="C53" s="130">
        <v>9690.3176480000002</v>
      </c>
      <c r="D53" s="131">
        <v>72686</v>
      </c>
    </row>
    <row r="54" spans="2:4">
      <c r="B54" s="129" t="s">
        <v>1920</v>
      </c>
      <c r="C54" s="130">
        <v>271.431411594</v>
      </c>
      <c r="D54" s="131">
        <v>46734</v>
      </c>
    </row>
    <row r="55" spans="2:4">
      <c r="B55" s="129" t="s">
        <v>2142</v>
      </c>
      <c r="C55" s="130">
        <v>106.14957219396715</v>
      </c>
      <c r="D55" s="131">
        <v>46663</v>
      </c>
    </row>
    <row r="56" spans="2:4">
      <c r="B56" s="129" t="s">
        <v>1922</v>
      </c>
      <c r="C56" s="130">
        <v>2387.0070955199999</v>
      </c>
      <c r="D56" s="131">
        <v>47178</v>
      </c>
    </row>
    <row r="57" spans="2:4">
      <c r="B57" s="129" t="s">
        <v>1923</v>
      </c>
      <c r="C57" s="130">
        <v>272.67240000000004</v>
      </c>
      <c r="D57" s="131">
        <v>46201</v>
      </c>
    </row>
    <row r="58" spans="2:4">
      <c r="B58" s="129" t="s">
        <v>2143</v>
      </c>
      <c r="C58" s="130">
        <v>1530.3417360419999</v>
      </c>
      <c r="D58" s="131">
        <v>45710</v>
      </c>
    </row>
    <row r="59" spans="2:4">
      <c r="B59" s="129" t="s">
        <v>2144</v>
      </c>
      <c r="C59" s="130">
        <v>492.35776992000001</v>
      </c>
      <c r="D59" s="131">
        <v>46734</v>
      </c>
    </row>
    <row r="60" spans="2:4">
      <c r="B60" s="129" t="s">
        <v>1927</v>
      </c>
      <c r="C60" s="130">
        <v>3169.5776266316207</v>
      </c>
      <c r="D60" s="131">
        <v>46844</v>
      </c>
    </row>
    <row r="61" spans="2:4">
      <c r="B61" s="129" t="s">
        <v>1928</v>
      </c>
      <c r="C61" s="130">
        <v>4.296159627999999</v>
      </c>
      <c r="D61" s="131">
        <v>47009</v>
      </c>
    </row>
    <row r="62" spans="2:4">
      <c r="B62" s="129" t="s">
        <v>1932</v>
      </c>
      <c r="C62" s="130">
        <v>-5.7370486320000076</v>
      </c>
      <c r="D62" s="131">
        <v>46938</v>
      </c>
    </row>
    <row r="63" spans="2:4">
      <c r="B63" s="129" t="s">
        <v>1933</v>
      </c>
      <c r="C63" s="130">
        <v>7.5760942490012237E-2</v>
      </c>
      <c r="D63" s="131">
        <v>46938</v>
      </c>
    </row>
    <row r="64" spans="2:4">
      <c r="B64" s="129" t="s">
        <v>2145</v>
      </c>
      <c r="C64" s="130">
        <v>55.701393173333322</v>
      </c>
      <c r="D64" s="131">
        <v>46938</v>
      </c>
    </row>
    <row r="65" spans="2:4">
      <c r="B65" s="129" t="s">
        <v>2146</v>
      </c>
      <c r="C65" s="130">
        <v>731.56841219936018</v>
      </c>
      <c r="D65" s="131">
        <v>46201</v>
      </c>
    </row>
    <row r="66" spans="2:4">
      <c r="B66" s="129" t="s">
        <v>2147</v>
      </c>
      <c r="C66" s="130">
        <v>1.6684681600000111</v>
      </c>
      <c r="D66" s="131">
        <v>46938</v>
      </c>
    </row>
    <row r="67" spans="2:4">
      <c r="B67" s="129" t="s">
        <v>1936</v>
      </c>
      <c r="C67" s="130">
        <v>3215.6606999999999</v>
      </c>
      <c r="D67" s="131">
        <v>45869</v>
      </c>
    </row>
    <row r="68" spans="2:4">
      <c r="B68" s="129" t="s">
        <v>2148</v>
      </c>
      <c r="C68" s="130">
        <v>803.23067423999998</v>
      </c>
      <c r="D68" s="131">
        <v>44258</v>
      </c>
    </row>
    <row r="69" spans="2:4">
      <c r="B69" s="129" t="s">
        <v>1938</v>
      </c>
      <c r="C69" s="130">
        <v>142.40534464000004</v>
      </c>
      <c r="D69" s="131">
        <v>46938</v>
      </c>
    </row>
    <row r="70" spans="2:4">
      <c r="B70" s="129" t="s">
        <v>1939</v>
      </c>
      <c r="C70" s="130">
        <v>2680.8035707200002</v>
      </c>
      <c r="D70" s="131">
        <v>47992</v>
      </c>
    </row>
    <row r="71" spans="2:4">
      <c r="B71" s="129" t="s">
        <v>2149</v>
      </c>
      <c r="C71" s="130">
        <v>2393.7462477337162</v>
      </c>
      <c r="D71" s="131">
        <v>44044</v>
      </c>
    </row>
    <row r="72" spans="2:4">
      <c r="B72" s="129" t="s">
        <v>2150</v>
      </c>
      <c r="C72" s="130">
        <v>312.03849759599939</v>
      </c>
      <c r="D72" s="131">
        <v>46722</v>
      </c>
    </row>
    <row r="73" spans="2:4">
      <c r="B73" s="129" t="s">
        <v>2151</v>
      </c>
      <c r="C73" s="130">
        <v>1572.6642083199999</v>
      </c>
      <c r="D73" s="131">
        <v>48213</v>
      </c>
    </row>
    <row r="74" spans="2:4">
      <c r="B74" s="129" t="s">
        <v>1942</v>
      </c>
      <c r="C74" s="130">
        <v>9.8189744195021298</v>
      </c>
      <c r="D74" s="131">
        <v>46938</v>
      </c>
    </row>
    <row r="75" spans="2:4">
      <c r="B75" s="129" t="s">
        <v>2152</v>
      </c>
      <c r="C75" s="130">
        <v>436.27584000000002</v>
      </c>
      <c r="D75" s="131">
        <v>46827</v>
      </c>
    </row>
    <row r="76" spans="2:4">
      <c r="B76" s="129" t="s">
        <v>2153</v>
      </c>
      <c r="C76" s="130">
        <v>865.43266943999993</v>
      </c>
      <c r="D76" s="131">
        <v>47031</v>
      </c>
    </row>
    <row r="77" spans="2:4">
      <c r="B77" s="129" t="s">
        <v>2154</v>
      </c>
      <c r="C77" s="130">
        <v>1433.6201687808448</v>
      </c>
      <c r="D77" s="131">
        <v>48723</v>
      </c>
    </row>
    <row r="78" spans="2:4">
      <c r="B78" s="129" t="s">
        <v>2155</v>
      </c>
      <c r="C78" s="130">
        <v>2168.12180949</v>
      </c>
      <c r="D78" s="131">
        <v>45869</v>
      </c>
    </row>
    <row r="79" spans="2:4">
      <c r="B79" s="129" t="s">
        <v>2156</v>
      </c>
      <c r="C79" s="130">
        <v>151.46326207999991</v>
      </c>
      <c r="D79" s="131">
        <v>46054</v>
      </c>
    </row>
    <row r="80" spans="2:4">
      <c r="B80" s="129" t="s">
        <v>1947</v>
      </c>
      <c r="C80" s="130">
        <v>2802.3662853929573</v>
      </c>
      <c r="D80" s="131">
        <v>47107</v>
      </c>
    </row>
    <row r="81" spans="2:4">
      <c r="B81" s="129" t="s">
        <v>1948</v>
      </c>
      <c r="C81" s="130">
        <v>376.57589328</v>
      </c>
      <c r="D81" s="131">
        <v>46734</v>
      </c>
    </row>
    <row r="82" spans="2:4">
      <c r="B82" s="129" t="s">
        <v>2157</v>
      </c>
      <c r="C82" s="130">
        <v>1620.7079048000005</v>
      </c>
      <c r="D82" s="131">
        <v>46637</v>
      </c>
    </row>
    <row r="83" spans="2:4">
      <c r="B83" s="129" t="s">
        <v>2158</v>
      </c>
      <c r="C83" s="130">
        <v>1711.3652992595203</v>
      </c>
      <c r="D83" s="131">
        <v>48069</v>
      </c>
    </row>
    <row r="84" spans="2:4">
      <c r="B84" s="129" t="s">
        <v>2159</v>
      </c>
      <c r="C84" s="130">
        <v>516.03485018100878</v>
      </c>
      <c r="D84" s="131">
        <v>47102</v>
      </c>
    </row>
    <row r="85" spans="2:4">
      <c r="B85" s="129" t="s">
        <v>2160</v>
      </c>
      <c r="C85" s="130">
        <v>1398.9607937599999</v>
      </c>
      <c r="D85" s="131">
        <v>46482</v>
      </c>
    </row>
    <row r="86" spans="2:4">
      <c r="B86" s="129" t="s">
        <v>1952</v>
      </c>
      <c r="C86" s="130">
        <v>148.79101808000001</v>
      </c>
      <c r="D86" s="131">
        <v>47009</v>
      </c>
    </row>
    <row r="87" spans="2:4">
      <c r="B87" s="129" t="s">
        <v>1953</v>
      </c>
      <c r="C87" s="130">
        <v>207.97489392</v>
      </c>
      <c r="D87" s="131">
        <v>46933</v>
      </c>
    </row>
    <row r="88" spans="2:4">
      <c r="B88" s="129" t="s">
        <v>2161</v>
      </c>
      <c r="C88" s="130">
        <v>4204.7518719999998</v>
      </c>
      <c r="D88" s="131">
        <v>46643</v>
      </c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0"/>
      <c r="C109" s="100"/>
      <c r="D109" s="100"/>
    </row>
  </sheetData>
  <sheetProtection sheet="1" objects="1" scenarios="1"/>
  <mergeCells count="1">
    <mergeCell ref="B6:D6"/>
  </mergeCells>
  <phoneticPr fontId="5" type="noConversion"/>
  <conditionalFormatting sqref="B10:B11">
    <cfRule type="cellIs" dxfId="4" priority="9" operator="equal">
      <formula>"NR3"</formula>
    </cfRule>
  </conditionalFormatting>
  <conditionalFormatting sqref="B12:B19">
    <cfRule type="cellIs" dxfId="3" priority="8" operator="equal">
      <formula>"NR3"</formula>
    </cfRule>
  </conditionalFormatting>
  <conditionalFormatting sqref="B25">
    <cfRule type="cellIs" dxfId="2" priority="7" operator="equal">
      <formula>"NR3"</formula>
    </cfRule>
  </conditionalFormatting>
  <conditionalFormatting sqref="B20:B22">
    <cfRule type="cellIs" dxfId="1" priority="6" operator="equal">
      <formula>"NR3"</formula>
    </cfRule>
  </conditionalFormatting>
  <conditionalFormatting sqref="B26:B88">
    <cfRule type="cellIs" dxfId="0" priority="5" operator="equal">
      <formula>"NR3"</formula>
    </cfRule>
  </conditionalFormatting>
  <dataValidations count="1">
    <dataValidation allowBlank="1" showInputMessage="1" showErrorMessage="1" sqref="M28:XFD29 D1:D1048576 A1:B1048576 C5:C1048576 E1:XFD27 E30:XFD1048576 E28:K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190</v>
      </c>
      <c r="C1" s="77" t="s" vm="1">
        <v>266</v>
      </c>
    </row>
    <row r="2" spans="2:18">
      <c r="B2" s="56" t="s">
        <v>189</v>
      </c>
      <c r="C2" s="77" t="s">
        <v>267</v>
      </c>
    </row>
    <row r="3" spans="2:18">
      <c r="B3" s="56" t="s">
        <v>191</v>
      </c>
      <c r="C3" s="77" t="s">
        <v>268</v>
      </c>
    </row>
    <row r="4" spans="2:18">
      <c r="B4" s="56" t="s">
        <v>192</v>
      </c>
      <c r="C4" s="77">
        <v>414</v>
      </c>
    </row>
    <row r="6" spans="2:18" ht="26.25" customHeight="1">
      <c r="B6" s="200" t="s">
        <v>230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2"/>
    </row>
    <row r="7" spans="2:18" s="3" customFormat="1" ht="78.75">
      <c r="B7" s="22" t="s">
        <v>127</v>
      </c>
      <c r="C7" s="30" t="s">
        <v>48</v>
      </c>
      <c r="D7" s="30" t="s">
        <v>69</v>
      </c>
      <c r="E7" s="30" t="s">
        <v>15</v>
      </c>
      <c r="F7" s="30" t="s">
        <v>70</v>
      </c>
      <c r="G7" s="30" t="s">
        <v>113</v>
      </c>
      <c r="H7" s="30" t="s">
        <v>18</v>
      </c>
      <c r="I7" s="30" t="s">
        <v>112</v>
      </c>
      <c r="J7" s="30" t="s">
        <v>17</v>
      </c>
      <c r="K7" s="30" t="s">
        <v>228</v>
      </c>
      <c r="L7" s="30" t="s">
        <v>255</v>
      </c>
      <c r="M7" s="30" t="s">
        <v>229</v>
      </c>
      <c r="N7" s="30" t="s">
        <v>63</v>
      </c>
      <c r="O7" s="30" t="s">
        <v>193</v>
      </c>
      <c r="P7" s="31" t="s">
        <v>195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257</v>
      </c>
      <c r="M8" s="32" t="s">
        <v>253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D517"/>
  <sheetViews>
    <sheetView rightToLeft="1" zoomScale="90" zoomScaleNormal="90" workbookViewId="0">
      <selection activeCell="J15" sqref="J15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1.28515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27.42578125" style="1" customWidth="1"/>
    <col min="15" max="15" width="6.140625" style="1" customWidth="1"/>
    <col min="16" max="17" width="5.7109375" style="1" customWidth="1"/>
    <col min="18" max="18" width="6.85546875" style="1" customWidth="1"/>
    <col min="19" max="19" width="6.42578125" style="1" customWidth="1"/>
    <col min="20" max="20" width="6.7109375" style="1" customWidth="1"/>
    <col min="21" max="21" width="7.28515625" style="1" customWidth="1"/>
    <col min="22" max="28" width="5.7109375" style="1" customWidth="1"/>
    <col min="29" max="29" width="3.42578125" style="1" customWidth="1"/>
    <col min="30" max="30" width="5.7109375" style="1" hidden="1" customWidth="1"/>
    <col min="31" max="31" width="10.140625" style="1" customWidth="1"/>
    <col min="32" max="32" width="13.85546875" style="1" customWidth="1"/>
    <col min="33" max="33" width="5.7109375" style="1" customWidth="1"/>
    <col min="34" max="16384" width="9.140625" style="1"/>
  </cols>
  <sheetData>
    <row r="1" spans="2:13">
      <c r="B1" s="157" t="s">
        <v>190</v>
      </c>
      <c r="C1" s="158" t="s" vm="1">
        <v>266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2:13">
      <c r="B2" s="157" t="s">
        <v>189</v>
      </c>
      <c r="C2" s="158" t="s">
        <v>267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2:13">
      <c r="B3" s="157" t="s">
        <v>191</v>
      </c>
      <c r="C3" s="158" t="s">
        <v>268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2:13">
      <c r="B4" s="157" t="s">
        <v>192</v>
      </c>
      <c r="C4" s="158">
        <v>414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6" spans="2:13" ht="26.25" customHeight="1">
      <c r="B6" s="189" t="s">
        <v>219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46"/>
    </row>
    <row r="7" spans="2:13" s="3" customFormat="1" ht="63">
      <c r="B7" s="151" t="s">
        <v>126</v>
      </c>
      <c r="C7" s="152" t="s">
        <v>48</v>
      </c>
      <c r="D7" s="152" t="s">
        <v>128</v>
      </c>
      <c r="E7" s="152" t="s">
        <v>15</v>
      </c>
      <c r="F7" s="152" t="s">
        <v>70</v>
      </c>
      <c r="G7" s="152" t="s">
        <v>112</v>
      </c>
      <c r="H7" s="152" t="s">
        <v>17</v>
      </c>
      <c r="I7" s="152" t="s">
        <v>19</v>
      </c>
      <c r="J7" s="152" t="s">
        <v>66</v>
      </c>
      <c r="K7" s="152" t="s">
        <v>193</v>
      </c>
      <c r="L7" s="152" t="s">
        <v>194</v>
      </c>
      <c r="M7" s="147"/>
    </row>
    <row r="8" spans="2:13" s="3" customFormat="1" ht="28.5" customHeight="1">
      <c r="B8" s="153"/>
      <c r="C8" s="154"/>
      <c r="D8" s="154"/>
      <c r="E8" s="154"/>
      <c r="F8" s="154"/>
      <c r="G8" s="154"/>
      <c r="H8" s="154" t="s">
        <v>20</v>
      </c>
      <c r="I8" s="154" t="s">
        <v>20</v>
      </c>
      <c r="J8" s="154" t="s">
        <v>253</v>
      </c>
      <c r="K8" s="154" t="s">
        <v>20</v>
      </c>
      <c r="L8" s="154" t="s">
        <v>20</v>
      </c>
      <c r="M8" s="149"/>
    </row>
    <row r="9" spans="2:13" s="4" customFormat="1" ht="18" customHeight="1">
      <c r="B9" s="155"/>
      <c r="C9" s="156" t="s">
        <v>1</v>
      </c>
      <c r="D9" s="156" t="s">
        <v>2</v>
      </c>
      <c r="E9" s="156" t="s">
        <v>3</v>
      </c>
      <c r="F9" s="156" t="s">
        <v>4</v>
      </c>
      <c r="G9" s="156" t="s">
        <v>5</v>
      </c>
      <c r="H9" s="156" t="s">
        <v>6</v>
      </c>
      <c r="I9" s="156" t="s">
        <v>7</v>
      </c>
      <c r="J9" s="156" t="s">
        <v>8</v>
      </c>
      <c r="K9" s="156" t="s">
        <v>9</v>
      </c>
      <c r="L9" s="156" t="s">
        <v>10</v>
      </c>
      <c r="M9" s="150"/>
    </row>
    <row r="10" spans="2:13" s="134" customFormat="1" ht="18" customHeight="1">
      <c r="B10" s="159" t="s">
        <v>47</v>
      </c>
      <c r="C10" s="160"/>
      <c r="D10" s="160"/>
      <c r="E10" s="160"/>
      <c r="F10" s="160"/>
      <c r="G10" s="160"/>
      <c r="H10" s="160"/>
      <c r="I10" s="160"/>
      <c r="J10" s="166">
        <f>J11+J42</f>
        <v>101027.89662580701</v>
      </c>
      <c r="K10" s="167">
        <v>1</v>
      </c>
      <c r="L10" s="167">
        <v>5.4569996475626749E-2</v>
      </c>
      <c r="M10" s="180"/>
    </row>
    <row r="11" spans="2:13" s="135" customFormat="1">
      <c r="B11" s="161" t="s">
        <v>244</v>
      </c>
      <c r="C11" s="162"/>
      <c r="D11" s="162"/>
      <c r="E11" s="162"/>
      <c r="F11" s="162"/>
      <c r="G11" s="162"/>
      <c r="H11" s="162"/>
      <c r="I11" s="162"/>
      <c r="J11" s="168">
        <f>J12+J19</f>
        <v>97632.80091580702</v>
      </c>
      <c r="K11" s="169">
        <v>0.96639353544156792</v>
      </c>
      <c r="L11" s="169">
        <v>5.2736091823114839E-2</v>
      </c>
      <c r="M11" s="181"/>
    </row>
    <row r="12" spans="2:13" s="135" customFormat="1">
      <c r="B12" s="174" t="s">
        <v>44</v>
      </c>
      <c r="C12" s="162"/>
      <c r="D12" s="162"/>
      <c r="E12" s="162"/>
      <c r="F12" s="162"/>
      <c r="G12" s="162"/>
      <c r="H12" s="162"/>
      <c r="I12" s="162"/>
      <c r="J12" s="168">
        <f>SUM(J13:J17)</f>
        <v>59118.683123827002</v>
      </c>
      <c r="K12" s="169">
        <v>0.58517135404009979</v>
      </c>
      <c r="L12" s="169">
        <v>3.1932798727605974E-2</v>
      </c>
      <c r="M12" s="181"/>
    </row>
    <row r="13" spans="2:13" s="135" customFormat="1">
      <c r="B13" s="165" t="s">
        <v>2035</v>
      </c>
      <c r="C13" s="164" t="s">
        <v>2036</v>
      </c>
      <c r="D13" s="164">
        <v>12</v>
      </c>
      <c r="E13" s="164" t="s">
        <v>333</v>
      </c>
      <c r="F13" s="164" t="s">
        <v>334</v>
      </c>
      <c r="G13" s="172" t="s">
        <v>175</v>
      </c>
      <c r="H13" s="173">
        <v>0</v>
      </c>
      <c r="I13" s="173">
        <v>0</v>
      </c>
      <c r="J13" s="170">
        <v>37357.752999999997</v>
      </c>
      <c r="K13" s="171">
        <v>0.36977628467272639</v>
      </c>
      <c r="L13" s="171">
        <v>2.0178690551361032E-2</v>
      </c>
      <c r="M13" s="181"/>
    </row>
    <row r="14" spans="2:13" s="135" customFormat="1">
      <c r="B14" s="165" t="s">
        <v>2037</v>
      </c>
      <c r="C14" s="164" t="s">
        <v>2038</v>
      </c>
      <c r="D14" s="164">
        <v>10</v>
      </c>
      <c r="E14" s="164" t="s">
        <v>333</v>
      </c>
      <c r="F14" s="164" t="s">
        <v>334</v>
      </c>
      <c r="G14" s="172" t="s">
        <v>175</v>
      </c>
      <c r="H14" s="173">
        <v>0</v>
      </c>
      <c r="I14" s="173">
        <v>0</v>
      </c>
      <c r="J14" s="170">
        <v>22975.972000000002</v>
      </c>
      <c r="K14" s="171">
        <v>0.22742185552802355</v>
      </c>
      <c r="L14" s="171">
        <v>1.2410409854644741E-2</v>
      </c>
      <c r="M14" s="181"/>
    </row>
    <row r="15" spans="2:13" s="135" customFormat="1">
      <c r="B15" s="165" t="s">
        <v>2039</v>
      </c>
      <c r="C15" s="164" t="s">
        <v>2040</v>
      </c>
      <c r="D15" s="164">
        <v>20</v>
      </c>
      <c r="E15" s="164" t="s">
        <v>333</v>
      </c>
      <c r="F15" s="164" t="s">
        <v>334</v>
      </c>
      <c r="G15" s="172" t="s">
        <v>175</v>
      </c>
      <c r="H15" s="173">
        <v>0</v>
      </c>
      <c r="I15" s="173">
        <v>0</v>
      </c>
      <c r="J15" s="170">
        <v>1761.1355437930004</v>
      </c>
      <c r="K15" s="171">
        <v>1.7432156866750734E-2</v>
      </c>
      <c r="L15" s="171">
        <v>9.5127273878116024E-4</v>
      </c>
      <c r="M15" s="181"/>
    </row>
    <row r="16" spans="2:13" s="135" customFormat="1">
      <c r="B16" s="165" t="s">
        <v>2034</v>
      </c>
      <c r="C16" s="164" t="s">
        <v>2041</v>
      </c>
      <c r="D16" s="164">
        <v>11</v>
      </c>
      <c r="E16" s="164" t="s">
        <v>370</v>
      </c>
      <c r="F16" s="164" t="s">
        <v>334</v>
      </c>
      <c r="G16" s="172" t="s">
        <v>175</v>
      </c>
      <c r="H16" s="173">
        <v>0</v>
      </c>
      <c r="I16" s="173">
        <v>0</v>
      </c>
      <c r="J16" s="170">
        <v>1210.6025800340001</v>
      </c>
      <c r="K16" s="171">
        <v>1.1982844905279077E-2</v>
      </c>
      <c r="L16" s="171">
        <v>6.5390380424906118E-4</v>
      </c>
      <c r="M16" s="181"/>
    </row>
    <row r="17" spans="2:23" s="135" customFormat="1">
      <c r="B17" s="165" t="s">
        <v>2042</v>
      </c>
      <c r="C17" s="164" t="s">
        <v>2043</v>
      </c>
      <c r="D17" s="164">
        <v>26</v>
      </c>
      <c r="E17" s="164" t="s">
        <v>370</v>
      </c>
      <c r="F17" s="164" t="s">
        <v>334</v>
      </c>
      <c r="G17" s="172" t="s">
        <v>175</v>
      </c>
      <c r="H17" s="173">
        <v>0</v>
      </c>
      <c r="I17" s="173">
        <v>0</v>
      </c>
      <c r="J17" s="170">
        <v>-4186.78</v>
      </c>
      <c r="K17" s="171">
        <v>-4.1441787932680024E-2</v>
      </c>
      <c r="L17" s="171">
        <v>-2.2614782214300201E-3</v>
      </c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</row>
    <row r="18" spans="2:23" s="135" customFormat="1">
      <c r="B18" s="163"/>
      <c r="C18" s="164"/>
      <c r="D18" s="164"/>
      <c r="E18" s="164"/>
      <c r="F18" s="164"/>
      <c r="G18" s="164"/>
      <c r="H18" s="164"/>
      <c r="I18" s="164"/>
      <c r="J18" s="164"/>
      <c r="K18" s="171"/>
      <c r="L18" s="164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</row>
    <row r="19" spans="2:23" s="135" customFormat="1">
      <c r="B19" s="174" t="s">
        <v>45</v>
      </c>
      <c r="C19" s="162"/>
      <c r="D19" s="162"/>
      <c r="E19" s="162"/>
      <c r="F19" s="162"/>
      <c r="G19" s="162"/>
      <c r="H19" s="162"/>
      <c r="I19" s="162"/>
      <c r="J19" s="168">
        <f>SUM(J20:J40)</f>
        <v>38514.11779198001</v>
      </c>
      <c r="K19" s="169">
        <v>0.38122218140146824</v>
      </c>
      <c r="L19" s="169">
        <v>2.0803293095508862E-2</v>
      </c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</row>
    <row r="20" spans="2:23" s="135" customFormat="1">
      <c r="B20" s="165" t="s">
        <v>2035</v>
      </c>
      <c r="C20" s="164" t="s">
        <v>2044</v>
      </c>
      <c r="D20" s="164">
        <v>12</v>
      </c>
      <c r="E20" s="164" t="s">
        <v>333</v>
      </c>
      <c r="F20" s="164" t="s">
        <v>334</v>
      </c>
      <c r="G20" s="172" t="s">
        <v>182</v>
      </c>
      <c r="H20" s="173">
        <v>0</v>
      </c>
      <c r="I20" s="173">
        <v>0</v>
      </c>
      <c r="J20" s="170">
        <v>1.54935</v>
      </c>
      <c r="K20" s="171">
        <v>1.5335850972226341E-5</v>
      </c>
      <c r="L20" s="171">
        <v>8.3687733350512855E-7</v>
      </c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</row>
    <row r="21" spans="2:23" s="135" customFormat="1">
      <c r="B21" s="165" t="s">
        <v>2035</v>
      </c>
      <c r="C21" s="164" t="s">
        <v>2045</v>
      </c>
      <c r="D21" s="164">
        <v>12</v>
      </c>
      <c r="E21" s="164" t="s">
        <v>333</v>
      </c>
      <c r="F21" s="164" t="s">
        <v>334</v>
      </c>
      <c r="G21" s="172" t="s">
        <v>177</v>
      </c>
      <c r="H21" s="173">
        <v>0</v>
      </c>
      <c r="I21" s="173">
        <v>0</v>
      </c>
      <c r="J21" s="170">
        <v>7.2949999999999999</v>
      </c>
      <c r="K21" s="171">
        <v>7.2207721200755903E-5</v>
      </c>
      <c r="L21" s="171">
        <v>3.9403750914382887E-6</v>
      </c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</row>
    <row r="22" spans="2:23" s="135" customFormat="1">
      <c r="B22" s="165" t="s">
        <v>2035</v>
      </c>
      <c r="C22" s="164" t="s">
        <v>2045</v>
      </c>
      <c r="D22" s="164">
        <v>12</v>
      </c>
      <c r="E22" s="164" t="s">
        <v>333</v>
      </c>
      <c r="F22" s="164" t="s">
        <v>334</v>
      </c>
      <c r="G22" s="172" t="s">
        <v>176</v>
      </c>
      <c r="H22" s="173">
        <v>0</v>
      </c>
      <c r="I22" s="173">
        <v>0</v>
      </c>
      <c r="J22" s="179">
        <v>1158.93</v>
      </c>
      <c r="K22" s="171">
        <v>1.1471376878847436E-2</v>
      </c>
      <c r="L22" s="171">
        <v>6.2599299584929075E-4</v>
      </c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</row>
    <row r="23" spans="2:23" s="135" customFormat="1">
      <c r="B23" s="165" t="s">
        <v>2035</v>
      </c>
      <c r="C23" s="164" t="s">
        <v>2046</v>
      </c>
      <c r="D23" s="164">
        <v>12</v>
      </c>
      <c r="E23" s="164" t="s">
        <v>333</v>
      </c>
      <c r="F23" s="164" t="s">
        <v>334</v>
      </c>
      <c r="G23" s="172" t="s">
        <v>174</v>
      </c>
      <c r="H23" s="173">
        <v>0</v>
      </c>
      <c r="I23" s="173">
        <v>0</v>
      </c>
      <c r="J23" s="170">
        <v>4507.0140000000001</v>
      </c>
      <c r="K23" s="171">
        <v>4.4611503979303482E-2</v>
      </c>
      <c r="L23" s="171">
        <v>2.4344496149229997E-3</v>
      </c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</row>
    <row r="24" spans="2:23" s="135" customFormat="1">
      <c r="B24" s="165" t="s">
        <v>2037</v>
      </c>
      <c r="C24" s="164" t="s">
        <v>2047</v>
      </c>
      <c r="D24" s="164">
        <v>10</v>
      </c>
      <c r="E24" s="164" t="s">
        <v>333</v>
      </c>
      <c r="F24" s="164" t="s">
        <v>334</v>
      </c>
      <c r="G24" s="172" t="s">
        <v>181</v>
      </c>
      <c r="H24" s="173">
        <v>0</v>
      </c>
      <c r="I24" s="173">
        <v>0</v>
      </c>
      <c r="J24" s="170">
        <v>1.132E-2</v>
      </c>
      <c r="K24" s="171">
        <v>1.1204817052673843E-7</v>
      </c>
      <c r="L24" s="171">
        <v>6.1144682707445414E-9</v>
      </c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</row>
    <row r="25" spans="2:23" s="135" customFormat="1">
      <c r="B25" s="165" t="s">
        <v>2037</v>
      </c>
      <c r="C25" s="164" t="s">
        <v>2048</v>
      </c>
      <c r="D25" s="164">
        <v>10</v>
      </c>
      <c r="E25" s="164" t="s">
        <v>333</v>
      </c>
      <c r="F25" s="164" t="s">
        <v>334</v>
      </c>
      <c r="G25" s="172" t="s">
        <v>174</v>
      </c>
      <c r="H25" s="173">
        <v>0</v>
      </c>
      <c r="I25" s="173">
        <v>0</v>
      </c>
      <c r="J25" s="170">
        <v>544.12526484299997</v>
      </c>
      <c r="K25" s="171">
        <v>5.3858869666992201E-3</v>
      </c>
      <c r="L25" s="171">
        <v>2.9390783279090047E-4</v>
      </c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</row>
    <row r="26" spans="2:23" s="135" customFormat="1">
      <c r="B26" s="165" t="s">
        <v>2037</v>
      </c>
      <c r="C26" s="164" t="s">
        <v>2049</v>
      </c>
      <c r="D26" s="164">
        <v>10</v>
      </c>
      <c r="E26" s="164" t="s">
        <v>333</v>
      </c>
      <c r="F26" s="164" t="s">
        <v>334</v>
      </c>
      <c r="G26" s="172" t="s">
        <v>182</v>
      </c>
      <c r="H26" s="173">
        <v>0</v>
      </c>
      <c r="I26" s="173">
        <v>0</v>
      </c>
      <c r="J26" s="170">
        <v>0.23537</v>
      </c>
      <c r="K26" s="171">
        <v>2.3297506976041013E-6</v>
      </c>
      <c r="L26" s="171">
        <v>1.2713448735734475E-7</v>
      </c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</row>
    <row r="27" spans="2:23" s="135" customFormat="1">
      <c r="B27" s="165" t="s">
        <v>2037</v>
      </c>
      <c r="C27" s="164" t="s">
        <v>2050</v>
      </c>
      <c r="D27" s="164">
        <v>10</v>
      </c>
      <c r="E27" s="164" t="s">
        <v>333</v>
      </c>
      <c r="F27" s="164" t="s">
        <v>334</v>
      </c>
      <c r="G27" s="172" t="s">
        <v>176</v>
      </c>
      <c r="H27" s="173">
        <v>0</v>
      </c>
      <c r="I27" s="173">
        <v>0</v>
      </c>
      <c r="J27" s="170">
        <v>99.6</v>
      </c>
      <c r="K27" s="171">
        <v>9.8586552866282212E-4</v>
      </c>
      <c r="L27" s="171">
        <v>5.3798678424572111E-5</v>
      </c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</row>
    <row r="28" spans="2:23" s="135" customFormat="1">
      <c r="B28" s="165" t="s">
        <v>2037</v>
      </c>
      <c r="C28" s="164" t="s">
        <v>2051</v>
      </c>
      <c r="D28" s="164">
        <v>10</v>
      </c>
      <c r="E28" s="164" t="s">
        <v>333</v>
      </c>
      <c r="F28" s="164" t="s">
        <v>334</v>
      </c>
      <c r="G28" s="172" t="s">
        <v>177</v>
      </c>
      <c r="H28" s="173">
        <v>0</v>
      </c>
      <c r="I28" s="173">
        <v>0</v>
      </c>
      <c r="J28" s="170">
        <v>153.03572</v>
      </c>
      <c r="K28" s="171">
        <v>1.5147855522298758E-3</v>
      </c>
      <c r="L28" s="171">
        <v>8.2661842246514638E-5</v>
      </c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</row>
    <row r="29" spans="2:23" s="135" customFormat="1">
      <c r="B29" s="165" t="s">
        <v>2037</v>
      </c>
      <c r="C29" s="164" t="s">
        <v>2052</v>
      </c>
      <c r="D29" s="164">
        <v>10</v>
      </c>
      <c r="E29" s="164" t="s">
        <v>333</v>
      </c>
      <c r="F29" s="164" t="s">
        <v>334</v>
      </c>
      <c r="G29" s="172" t="s">
        <v>174</v>
      </c>
      <c r="H29" s="173">
        <v>0</v>
      </c>
      <c r="I29" s="173">
        <v>0</v>
      </c>
      <c r="J29" s="170">
        <v>31940.679810000001</v>
      </c>
      <c r="K29" s="171">
        <v>0.31615677898328898</v>
      </c>
      <c r="L29" s="171">
        <v>1.7252674314863586E-2</v>
      </c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5"/>
    </row>
    <row r="30" spans="2:23" s="135" customFormat="1">
      <c r="B30" s="165" t="s">
        <v>2037</v>
      </c>
      <c r="C30" s="164" t="s">
        <v>2053</v>
      </c>
      <c r="D30" s="164">
        <v>10</v>
      </c>
      <c r="E30" s="164" t="s">
        <v>333</v>
      </c>
      <c r="F30" s="164" t="s">
        <v>334</v>
      </c>
      <c r="G30" s="172" t="s">
        <v>184</v>
      </c>
      <c r="H30" s="173">
        <v>0</v>
      </c>
      <c r="I30" s="173">
        <v>0</v>
      </c>
      <c r="J30" s="170">
        <v>31.834419999999998</v>
      </c>
      <c r="K30" s="171">
        <v>3.1510499300175019E-4</v>
      </c>
      <c r="L30" s="171">
        <v>1.71952783575579E-5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5"/>
    </row>
    <row r="31" spans="2:23" s="135" customFormat="1">
      <c r="B31" s="165" t="s">
        <v>2037</v>
      </c>
      <c r="C31" s="164" t="s">
        <v>2054</v>
      </c>
      <c r="D31" s="164">
        <v>10</v>
      </c>
      <c r="E31" s="164" t="s">
        <v>333</v>
      </c>
      <c r="F31" s="164" t="s">
        <v>334</v>
      </c>
      <c r="G31" s="172" t="s">
        <v>183</v>
      </c>
      <c r="H31" s="173">
        <v>0</v>
      </c>
      <c r="I31" s="173">
        <v>0</v>
      </c>
      <c r="J31" s="170">
        <v>1.3883399999999999</v>
      </c>
      <c r="K31" s="171">
        <v>1.3742134016704242E-5</v>
      </c>
      <c r="L31" s="171">
        <v>7.4990820485914099E-7</v>
      </c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</row>
    <row r="32" spans="2:23" s="135" customFormat="1">
      <c r="B32" s="165" t="s">
        <v>2037</v>
      </c>
      <c r="C32" s="164" t="s">
        <v>2055</v>
      </c>
      <c r="D32" s="164">
        <v>10</v>
      </c>
      <c r="E32" s="164" t="s">
        <v>333</v>
      </c>
      <c r="F32" s="164" t="s">
        <v>334</v>
      </c>
      <c r="G32" s="172" t="s">
        <v>178</v>
      </c>
      <c r="H32" s="173">
        <v>0</v>
      </c>
      <c r="I32" s="173">
        <v>0</v>
      </c>
      <c r="J32" s="170">
        <v>15.94375</v>
      </c>
      <c r="K32" s="171">
        <v>1.5781519601021959E-4</v>
      </c>
      <c r="L32" s="171">
        <v>8.6119746900780272E-6</v>
      </c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</row>
    <row r="33" spans="2:12" s="135" customFormat="1">
      <c r="B33" s="165" t="s">
        <v>2039</v>
      </c>
      <c r="C33" s="164" t="s">
        <v>2056</v>
      </c>
      <c r="D33" s="164">
        <v>20</v>
      </c>
      <c r="E33" s="164" t="s">
        <v>333</v>
      </c>
      <c r="F33" s="164" t="s">
        <v>334</v>
      </c>
      <c r="G33" s="172" t="s">
        <v>174</v>
      </c>
      <c r="H33" s="173">
        <v>0</v>
      </c>
      <c r="I33" s="173">
        <v>0</v>
      </c>
      <c r="J33" s="170">
        <v>0.35107722799999991</v>
      </c>
      <c r="K33" s="171">
        <v>3.4750495681094184E-6</v>
      </c>
      <c r="L33" s="171">
        <v>1.8963344268435921E-7</v>
      </c>
    </row>
    <row r="34" spans="2:12" s="135" customFormat="1">
      <c r="B34" s="165" t="s">
        <v>2034</v>
      </c>
      <c r="C34" s="164" t="s">
        <v>2057</v>
      </c>
      <c r="D34" s="164">
        <v>11</v>
      </c>
      <c r="E34" s="164" t="s">
        <v>370</v>
      </c>
      <c r="F34" s="164" t="s">
        <v>334</v>
      </c>
      <c r="G34" s="172" t="s">
        <v>174</v>
      </c>
      <c r="H34" s="173">
        <v>0</v>
      </c>
      <c r="I34" s="173">
        <v>0</v>
      </c>
      <c r="J34" s="170">
        <v>0.53903990900000009</v>
      </c>
      <c r="K34" s="171">
        <v>5.3355508519743444E-6</v>
      </c>
      <c r="L34" s="171">
        <v>2.9116099118776726E-7</v>
      </c>
    </row>
    <row r="35" spans="2:12" s="135" customFormat="1">
      <c r="B35" s="165" t="s">
        <v>2042</v>
      </c>
      <c r="C35" s="164" t="s">
        <v>2058</v>
      </c>
      <c r="D35" s="164">
        <v>26</v>
      </c>
      <c r="E35" s="164" t="s">
        <v>370</v>
      </c>
      <c r="F35" s="164" t="s">
        <v>334</v>
      </c>
      <c r="G35" s="172" t="s">
        <v>2031</v>
      </c>
      <c r="H35" s="173">
        <v>0</v>
      </c>
      <c r="I35" s="173">
        <v>0</v>
      </c>
      <c r="J35" s="170">
        <v>3.4479999999999997E-2</v>
      </c>
      <c r="K35" s="171">
        <v>3.0169860756669499E-7</v>
      </c>
      <c r="L35" s="171">
        <v>1.6463691951616044E-8</v>
      </c>
    </row>
    <row r="36" spans="2:12" s="135" customFormat="1">
      <c r="B36" s="165" t="s">
        <v>2042</v>
      </c>
      <c r="C36" s="164" t="s">
        <v>2059</v>
      </c>
      <c r="D36" s="164">
        <v>26</v>
      </c>
      <c r="E36" s="164" t="s">
        <v>370</v>
      </c>
      <c r="F36" s="164" t="s">
        <v>334</v>
      </c>
      <c r="G36" s="172" t="s">
        <v>178</v>
      </c>
      <c r="H36" s="173">
        <v>0</v>
      </c>
      <c r="I36" s="173">
        <v>0</v>
      </c>
      <c r="J36" s="170">
        <v>0.10678</v>
      </c>
      <c r="K36" s="171">
        <v>1.0569349513114073E-6</v>
      </c>
      <c r="L36" s="171">
        <v>5.7676936568030221E-8</v>
      </c>
    </row>
    <row r="37" spans="2:12" s="135" customFormat="1">
      <c r="B37" s="165" t="s">
        <v>2042</v>
      </c>
      <c r="C37" s="164" t="s">
        <v>2060</v>
      </c>
      <c r="D37" s="164">
        <v>26</v>
      </c>
      <c r="E37" s="164" t="s">
        <v>370</v>
      </c>
      <c r="F37" s="164" t="s">
        <v>334</v>
      </c>
      <c r="G37" s="172" t="s">
        <v>174</v>
      </c>
      <c r="H37" s="173">
        <v>0</v>
      </c>
      <c r="I37" s="173">
        <v>0</v>
      </c>
      <c r="J37" s="170">
        <v>48.8</v>
      </c>
      <c r="K37" s="171">
        <v>4.8303451605166388E-4</v>
      </c>
      <c r="L37" s="171">
        <v>2.6359191838545371E-5</v>
      </c>
    </row>
    <row r="38" spans="2:12" s="135" customFormat="1">
      <c r="B38" s="165" t="s">
        <v>2042</v>
      </c>
      <c r="C38" s="164" t="s">
        <v>2061</v>
      </c>
      <c r="D38" s="164">
        <v>26</v>
      </c>
      <c r="E38" s="164" t="s">
        <v>370</v>
      </c>
      <c r="F38" s="164" t="s">
        <v>334</v>
      </c>
      <c r="G38" s="172" t="s">
        <v>176</v>
      </c>
      <c r="H38" s="173">
        <v>0</v>
      </c>
      <c r="I38" s="173">
        <v>0</v>
      </c>
      <c r="J38" s="170">
        <v>1.524</v>
      </c>
      <c r="K38" s="171">
        <v>1.5045337385215761E-5</v>
      </c>
      <c r="L38" s="171">
        <v>8.2102400808583949E-7</v>
      </c>
    </row>
    <row r="39" spans="2:12" s="135" customFormat="1">
      <c r="B39" s="165" t="s">
        <v>2042</v>
      </c>
      <c r="C39" s="164" t="s">
        <v>2062</v>
      </c>
      <c r="D39" s="164">
        <v>26</v>
      </c>
      <c r="E39" s="164" t="s">
        <v>370</v>
      </c>
      <c r="F39" s="164" t="s">
        <v>334</v>
      </c>
      <c r="G39" s="172" t="s">
        <v>184</v>
      </c>
      <c r="H39" s="173">
        <v>0</v>
      </c>
      <c r="I39" s="173">
        <v>0</v>
      </c>
      <c r="J39" s="170">
        <v>1.1106500000000001</v>
      </c>
      <c r="K39" s="171">
        <v>1.0993489451901241E-5</v>
      </c>
      <c r="L39" s="171">
        <v>5.9991468064509062E-7</v>
      </c>
    </row>
    <row r="40" spans="2:12" s="135" customFormat="1">
      <c r="B40" s="165" t="s">
        <v>2042</v>
      </c>
      <c r="C40" s="164" t="s">
        <v>2063</v>
      </c>
      <c r="D40" s="164">
        <v>26</v>
      </c>
      <c r="E40" s="164" t="s">
        <v>370</v>
      </c>
      <c r="F40" s="164" t="s">
        <v>334</v>
      </c>
      <c r="G40" s="172" t="s">
        <v>177</v>
      </c>
      <c r="H40" s="173">
        <v>0</v>
      </c>
      <c r="I40" s="173">
        <v>0</v>
      </c>
      <c r="J40" s="170">
        <v>9.4199999999999996E-3</v>
      </c>
      <c r="K40" s="171">
        <v>9.3241498795218725E-8</v>
      </c>
      <c r="L40" s="171">
        <v>5.0881882606372418E-9</v>
      </c>
    </row>
    <row r="41" spans="2:12" s="135" customFormat="1">
      <c r="B41" s="163"/>
      <c r="C41" s="164"/>
      <c r="D41" s="164"/>
      <c r="E41" s="164"/>
      <c r="F41" s="164"/>
      <c r="G41" s="164"/>
      <c r="H41" s="164"/>
      <c r="I41" s="164"/>
      <c r="J41" s="164"/>
      <c r="K41" s="171"/>
      <c r="L41" s="164"/>
    </row>
    <row r="42" spans="2:12" s="135" customFormat="1">
      <c r="B42" s="161" t="s">
        <v>243</v>
      </c>
      <c r="C42" s="162"/>
      <c r="D42" s="162"/>
      <c r="E42" s="162"/>
      <c r="F42" s="162"/>
      <c r="G42" s="162"/>
      <c r="H42" s="162"/>
      <c r="I42" s="162"/>
      <c r="J42" s="168">
        <f>J43+J55</f>
        <v>3395.095710000001</v>
      </c>
      <c r="K42" s="169">
        <v>3.360646455843206E-2</v>
      </c>
      <c r="L42" s="169">
        <v>1.8339046525119127E-3</v>
      </c>
    </row>
    <row r="43" spans="2:12" s="135" customFormat="1">
      <c r="B43" s="174" t="s">
        <v>45</v>
      </c>
      <c r="C43" s="162"/>
      <c r="D43" s="162"/>
      <c r="E43" s="162"/>
      <c r="F43" s="162"/>
      <c r="G43" s="162"/>
      <c r="H43" s="162"/>
      <c r="I43" s="162"/>
      <c r="J43" s="168">
        <f>SUM(J44:J53)</f>
        <v>2774.095510000001</v>
      </c>
      <c r="K43" s="169">
        <v>2.7458686109711972E-2</v>
      </c>
      <c r="L43" s="169">
        <v>1.4984204042323235E-3</v>
      </c>
    </row>
    <row r="44" spans="2:12" s="135" customFormat="1">
      <c r="B44" s="165" t="s">
        <v>2064</v>
      </c>
      <c r="C44" s="164" t="s">
        <v>2065</v>
      </c>
      <c r="D44" s="164">
        <v>91</v>
      </c>
      <c r="E44" s="164" t="s">
        <v>2066</v>
      </c>
      <c r="F44" s="164" t="s">
        <v>2067</v>
      </c>
      <c r="G44" s="172" t="s">
        <v>182</v>
      </c>
      <c r="H44" s="173">
        <v>0</v>
      </c>
      <c r="I44" s="173">
        <v>0</v>
      </c>
      <c r="J44" s="170">
        <v>1.0345</v>
      </c>
      <c r="K44" s="171">
        <v>1.023973784539849E-5</v>
      </c>
      <c r="L44" s="171">
        <v>5.5878245813473737E-7</v>
      </c>
    </row>
    <row r="45" spans="2:12" s="135" customFormat="1">
      <c r="B45" s="165" t="s">
        <v>2064</v>
      </c>
      <c r="C45" s="164" t="s">
        <v>2068</v>
      </c>
      <c r="D45" s="164">
        <v>91</v>
      </c>
      <c r="E45" s="164" t="s">
        <v>2066</v>
      </c>
      <c r="F45" s="164" t="s">
        <v>2067</v>
      </c>
      <c r="G45" s="172" t="s">
        <v>174</v>
      </c>
      <c r="H45" s="173">
        <v>0</v>
      </c>
      <c r="I45" s="173">
        <v>0</v>
      </c>
      <c r="J45" s="170">
        <v>2125.5778100000002</v>
      </c>
      <c r="K45" s="171">
        <v>2.1039496901301347E-2</v>
      </c>
      <c r="L45" s="171">
        <v>1.1481252717529743E-3</v>
      </c>
    </row>
    <row r="46" spans="2:12" s="135" customFormat="1">
      <c r="B46" s="165" t="s">
        <v>2064</v>
      </c>
      <c r="C46" s="164" t="s">
        <v>2069</v>
      </c>
      <c r="D46" s="164">
        <v>91</v>
      </c>
      <c r="E46" s="164" t="s">
        <v>2066</v>
      </c>
      <c r="F46" s="164" t="s">
        <v>2067</v>
      </c>
      <c r="G46" s="172" t="s">
        <v>183</v>
      </c>
      <c r="H46" s="173">
        <v>0</v>
      </c>
      <c r="I46" s="173">
        <v>0</v>
      </c>
      <c r="J46" s="170">
        <v>194.31581</v>
      </c>
      <c r="K46" s="171">
        <v>1.9233861320601859E-3</v>
      </c>
      <c r="L46" s="171">
        <v>1.0495917444779372E-4</v>
      </c>
    </row>
    <row r="47" spans="2:12" s="135" customFormat="1">
      <c r="B47" s="165" t="s">
        <v>2064</v>
      </c>
      <c r="C47" s="164" t="s">
        <v>2070</v>
      </c>
      <c r="D47" s="164">
        <v>91</v>
      </c>
      <c r="E47" s="164" t="s">
        <v>2066</v>
      </c>
      <c r="F47" s="164" t="s">
        <v>2067</v>
      </c>
      <c r="G47" s="172" t="s">
        <v>2030</v>
      </c>
      <c r="H47" s="173">
        <v>0</v>
      </c>
      <c r="I47" s="173">
        <v>0</v>
      </c>
      <c r="J47" s="170">
        <v>1.9805699999999999</v>
      </c>
      <c r="K47" s="171">
        <v>1.9604173595418934E-5</v>
      </c>
      <c r="L47" s="171">
        <v>1.0697996840095861E-6</v>
      </c>
    </row>
    <row r="48" spans="2:12" s="135" customFormat="1">
      <c r="B48" s="165" t="s">
        <v>2064</v>
      </c>
      <c r="C48" s="164" t="s">
        <v>2071</v>
      </c>
      <c r="D48" s="164">
        <v>91</v>
      </c>
      <c r="E48" s="164" t="s">
        <v>2066</v>
      </c>
      <c r="F48" s="164" t="s">
        <v>2067</v>
      </c>
      <c r="G48" s="172" t="s">
        <v>178</v>
      </c>
      <c r="H48" s="173">
        <v>0</v>
      </c>
      <c r="I48" s="173">
        <v>0</v>
      </c>
      <c r="J48" s="170">
        <v>88.81962</v>
      </c>
      <c r="K48" s="171">
        <v>8.7915865087280097E-4</v>
      </c>
      <c r="L48" s="171">
        <v>4.7975684479645517E-5</v>
      </c>
    </row>
    <row r="49" spans="2:12" s="135" customFormat="1">
      <c r="B49" s="165" t="s">
        <v>2064</v>
      </c>
      <c r="C49" s="164" t="s">
        <v>2072</v>
      </c>
      <c r="D49" s="164">
        <v>91</v>
      </c>
      <c r="E49" s="164" t="s">
        <v>2066</v>
      </c>
      <c r="F49" s="164" t="s">
        <v>2067</v>
      </c>
      <c r="G49" s="172" t="s">
        <v>176</v>
      </c>
      <c r="H49" s="173">
        <v>0</v>
      </c>
      <c r="I49" s="173">
        <v>0</v>
      </c>
      <c r="J49" s="170">
        <v>321.73712999999998</v>
      </c>
      <c r="K49" s="171">
        <v>3.1846339935533048E-3</v>
      </c>
      <c r="L49" s="171">
        <v>1.7378546580436497E-4</v>
      </c>
    </row>
    <row r="50" spans="2:12" s="135" customFormat="1">
      <c r="B50" s="165" t="s">
        <v>2064</v>
      </c>
      <c r="C50" s="164" t="s">
        <v>2073</v>
      </c>
      <c r="D50" s="164">
        <v>91</v>
      </c>
      <c r="E50" s="164" t="s">
        <v>2066</v>
      </c>
      <c r="F50" s="164" t="s">
        <v>2067</v>
      </c>
      <c r="G50" s="172" t="s">
        <v>179</v>
      </c>
      <c r="H50" s="173">
        <v>0</v>
      </c>
      <c r="I50" s="173">
        <v>0</v>
      </c>
      <c r="J50" s="170">
        <v>22.01407</v>
      </c>
      <c r="K50" s="171">
        <v>2.1790073050773469E-4</v>
      </c>
      <c r="L50" s="171">
        <v>1.1890842095843577E-5</v>
      </c>
    </row>
    <row r="51" spans="2:12" s="135" customFormat="1">
      <c r="B51" s="165" t="s">
        <v>2064</v>
      </c>
      <c r="C51" s="164" t="s">
        <v>2074</v>
      </c>
      <c r="D51" s="164">
        <v>91</v>
      </c>
      <c r="E51" s="164" t="s">
        <v>2066</v>
      </c>
      <c r="F51" s="164" t="s">
        <v>2067</v>
      </c>
      <c r="G51" s="172" t="s">
        <v>181</v>
      </c>
      <c r="H51" s="173">
        <v>0</v>
      </c>
      <c r="I51" s="173">
        <v>0</v>
      </c>
      <c r="J51" s="170">
        <v>3.9150700000000001</v>
      </c>
      <c r="K51" s="171">
        <v>3.8752334892589914E-5</v>
      </c>
      <c r="L51" s="171">
        <v>2.114714778510939E-6</v>
      </c>
    </row>
    <row r="52" spans="2:12" s="135" customFormat="1">
      <c r="B52" s="165" t="s">
        <v>2064</v>
      </c>
      <c r="C52" s="164" t="s">
        <v>2075</v>
      </c>
      <c r="D52" s="164">
        <v>91</v>
      </c>
      <c r="E52" s="164" t="s">
        <v>2066</v>
      </c>
      <c r="F52" s="164" t="s">
        <v>2067</v>
      </c>
      <c r="G52" s="172" t="s">
        <v>184</v>
      </c>
      <c r="H52" s="173">
        <v>0</v>
      </c>
      <c r="I52" s="173">
        <v>0</v>
      </c>
      <c r="J52" s="170">
        <v>9.8550699999999996</v>
      </c>
      <c r="K52" s="171">
        <v>9.7547929674288337E-5</v>
      </c>
      <c r="L52" s="171">
        <v>5.3231901785306008E-6</v>
      </c>
    </row>
    <row r="53" spans="2:12" s="136" customFormat="1">
      <c r="B53" s="165" t="s">
        <v>2064</v>
      </c>
      <c r="C53" s="164" t="s">
        <v>2076</v>
      </c>
      <c r="D53" s="164">
        <v>91</v>
      </c>
      <c r="E53" s="164" t="s">
        <v>2066</v>
      </c>
      <c r="F53" s="164" t="s">
        <v>2067</v>
      </c>
      <c r="G53" s="172" t="s">
        <v>177</v>
      </c>
      <c r="H53" s="173">
        <v>0</v>
      </c>
      <c r="I53" s="173">
        <v>0</v>
      </c>
      <c r="J53" s="170">
        <v>4.8458600000000001</v>
      </c>
      <c r="K53" s="171">
        <v>4.7965525408895819E-5</v>
      </c>
      <c r="L53" s="171">
        <v>2.6174785525150304E-6</v>
      </c>
    </row>
    <row r="54" spans="2:12" s="135" customFormat="1">
      <c r="B54" s="163"/>
      <c r="C54" s="164"/>
      <c r="D54" s="164"/>
      <c r="E54" s="164"/>
      <c r="F54" s="164"/>
      <c r="G54" s="164"/>
      <c r="H54" s="164"/>
      <c r="I54" s="164"/>
      <c r="J54" s="164"/>
      <c r="K54" s="171"/>
      <c r="L54" s="164"/>
    </row>
    <row r="55" spans="2:12" s="135" customFormat="1">
      <c r="B55" s="175" t="s">
        <v>46</v>
      </c>
      <c r="C55" s="176"/>
      <c r="D55" s="176"/>
      <c r="E55" s="176"/>
      <c r="F55" s="176"/>
      <c r="G55" s="176"/>
      <c r="H55" s="176"/>
      <c r="I55" s="176"/>
      <c r="J55" s="177">
        <f>SUM(J56:J57)</f>
        <v>621.00019999999995</v>
      </c>
      <c r="K55" s="178">
        <v>6.1477784487200867E-3</v>
      </c>
      <c r="L55" s="178">
        <v>3.3548424827958926E-4</v>
      </c>
    </row>
    <row r="56" spans="2:12" s="135" customFormat="1">
      <c r="B56" s="165" t="s">
        <v>2077</v>
      </c>
      <c r="C56" s="164" t="s">
        <v>2078</v>
      </c>
      <c r="D56" s="164"/>
      <c r="E56" s="164" t="s">
        <v>271</v>
      </c>
      <c r="F56" s="164"/>
      <c r="G56" s="172"/>
      <c r="H56" s="173">
        <v>0</v>
      </c>
      <c r="I56" s="173">
        <v>0</v>
      </c>
      <c r="J56" s="170">
        <v>621</v>
      </c>
      <c r="K56" s="171">
        <v>6.1477764690704316E-3</v>
      </c>
      <c r="L56" s="171">
        <v>3.3548414025011452E-4</v>
      </c>
    </row>
    <row r="57" spans="2:12" s="135" customFormat="1">
      <c r="B57" s="165" t="s">
        <v>2080</v>
      </c>
      <c r="C57" s="164" t="s">
        <v>2081</v>
      </c>
      <c r="D57" s="164"/>
      <c r="E57" s="164" t="s">
        <v>271</v>
      </c>
      <c r="F57" s="164"/>
      <c r="G57" s="172"/>
      <c r="H57" s="173">
        <v>0</v>
      </c>
      <c r="I57" s="173">
        <v>0</v>
      </c>
      <c r="J57" s="170">
        <v>2.0000000000000001E-4</v>
      </c>
      <c r="K57" s="171">
        <v>1.9796496559494421E-9</v>
      </c>
      <c r="L57" s="171">
        <v>1.0802947474813678E-10</v>
      </c>
    </row>
    <row r="58" spans="2:12" s="135" customFormat="1">
      <c r="B58" s="182"/>
      <c r="C58" s="182"/>
      <c r="D58" s="181"/>
      <c r="E58" s="181"/>
      <c r="F58" s="181"/>
      <c r="G58" s="181"/>
      <c r="H58" s="181"/>
      <c r="I58" s="181"/>
      <c r="J58" s="181"/>
      <c r="K58" s="181"/>
      <c r="L58" s="181"/>
    </row>
    <row r="59" spans="2:12" s="135" customFormat="1">
      <c r="B59" s="182"/>
      <c r="C59" s="182"/>
      <c r="D59" s="181"/>
      <c r="E59" s="181"/>
      <c r="F59" s="181"/>
      <c r="G59" s="181"/>
      <c r="H59" s="181"/>
      <c r="I59" s="181"/>
      <c r="J59" s="181"/>
      <c r="K59" s="181"/>
      <c r="L59" s="181"/>
    </row>
    <row r="60" spans="2:12" s="135" customFormat="1">
      <c r="B60" s="182"/>
      <c r="C60" s="182"/>
      <c r="D60" s="181"/>
      <c r="E60" s="181"/>
      <c r="F60" s="181"/>
      <c r="G60" s="181"/>
      <c r="H60" s="181"/>
      <c r="I60" s="181"/>
      <c r="J60" s="181"/>
      <c r="K60" s="181"/>
      <c r="L60" s="181"/>
    </row>
    <row r="61" spans="2:12" s="135" customFormat="1">
      <c r="B61" s="183" t="s">
        <v>265</v>
      </c>
      <c r="C61" s="182"/>
      <c r="D61" s="181"/>
      <c r="E61" s="181"/>
      <c r="F61" s="181"/>
      <c r="G61" s="181"/>
      <c r="H61" s="181"/>
      <c r="I61" s="181"/>
      <c r="J61" s="181"/>
      <c r="K61" s="181"/>
      <c r="L61" s="181"/>
    </row>
    <row r="62" spans="2:12" s="135" customFormat="1">
      <c r="B62" s="184"/>
      <c r="C62" s="182"/>
      <c r="D62" s="181"/>
      <c r="E62" s="181"/>
      <c r="F62" s="181"/>
      <c r="G62" s="181"/>
      <c r="H62" s="181"/>
      <c r="I62" s="181"/>
      <c r="J62" s="181"/>
      <c r="K62" s="181"/>
      <c r="L62" s="181"/>
    </row>
    <row r="63" spans="2:12" s="135" customFormat="1">
      <c r="B63" s="182"/>
      <c r="C63" s="182"/>
      <c r="D63" s="181"/>
      <c r="E63" s="181"/>
      <c r="F63" s="181"/>
      <c r="G63" s="181"/>
      <c r="H63" s="181"/>
      <c r="I63" s="181"/>
      <c r="J63" s="181"/>
      <c r="K63" s="181"/>
      <c r="L63" s="181"/>
    </row>
    <row r="64" spans="2:12" s="135" customFormat="1">
      <c r="B64" s="182"/>
      <c r="C64" s="182"/>
      <c r="D64" s="181"/>
      <c r="E64" s="181"/>
      <c r="F64" s="181"/>
      <c r="G64" s="181"/>
      <c r="H64" s="181"/>
      <c r="I64" s="181"/>
      <c r="J64" s="181"/>
      <c r="K64" s="181"/>
      <c r="L64" s="181"/>
    </row>
    <row r="65" spans="2:3" s="135" customFormat="1">
      <c r="B65" s="182"/>
      <c r="C65" s="182"/>
    </row>
    <row r="66" spans="2:3" s="135" customFormat="1">
      <c r="B66" s="182"/>
      <c r="C66" s="182"/>
    </row>
    <row r="67" spans="2:3" s="135" customFormat="1">
      <c r="B67" s="182"/>
      <c r="C67" s="182"/>
    </row>
    <row r="68" spans="2:3" s="135" customFormat="1">
      <c r="B68" s="182"/>
      <c r="C68" s="182"/>
    </row>
    <row r="69" spans="2:3" s="135" customFormat="1">
      <c r="B69" s="182"/>
      <c r="C69" s="182"/>
    </row>
    <row r="70" spans="2:3" s="135" customFormat="1">
      <c r="B70" s="182"/>
      <c r="C70" s="182"/>
    </row>
    <row r="71" spans="2:3" s="135" customFormat="1">
      <c r="B71" s="182"/>
      <c r="C71" s="182"/>
    </row>
    <row r="72" spans="2:3" s="135" customFormat="1">
      <c r="B72" s="182"/>
      <c r="C72" s="182"/>
    </row>
    <row r="73" spans="2:3" s="135" customFormat="1">
      <c r="B73" s="182"/>
      <c r="C73" s="182"/>
    </row>
    <row r="74" spans="2:3" s="135" customFormat="1">
      <c r="B74" s="182"/>
      <c r="C74" s="182"/>
    </row>
    <row r="75" spans="2:3" s="135" customFormat="1">
      <c r="B75" s="182"/>
      <c r="C75" s="182"/>
    </row>
    <row r="76" spans="2:3" s="135" customFormat="1">
      <c r="B76" s="182"/>
      <c r="C76" s="182"/>
    </row>
    <row r="77" spans="2:3" s="135" customFormat="1">
      <c r="B77" s="182"/>
      <c r="C77" s="182"/>
    </row>
    <row r="78" spans="2:3" s="135" customFormat="1">
      <c r="B78" s="182"/>
      <c r="C78" s="182"/>
    </row>
    <row r="79" spans="2:3" s="135" customFormat="1">
      <c r="B79" s="182"/>
      <c r="C79" s="182"/>
    </row>
    <row r="80" spans="2:3" s="135" customFormat="1">
      <c r="B80" s="182"/>
      <c r="C80" s="182"/>
    </row>
    <row r="81" spans="2:3" s="135" customFormat="1">
      <c r="B81" s="182"/>
      <c r="C81" s="182"/>
    </row>
    <row r="82" spans="2:3" s="135" customFormat="1">
      <c r="B82" s="182"/>
      <c r="C82" s="182"/>
    </row>
    <row r="83" spans="2:3" s="135" customFormat="1">
      <c r="B83" s="182"/>
      <c r="C83" s="182"/>
    </row>
    <row r="84" spans="2:3" s="135" customFormat="1">
      <c r="B84" s="182"/>
      <c r="C84" s="182"/>
    </row>
    <row r="85" spans="2:3" s="135" customFormat="1">
      <c r="B85" s="182"/>
      <c r="C85" s="182"/>
    </row>
    <row r="86" spans="2:3" s="135" customFormat="1">
      <c r="B86" s="182"/>
      <c r="C86" s="182"/>
    </row>
    <row r="87" spans="2:3" s="135" customFormat="1">
      <c r="B87" s="182"/>
      <c r="C87" s="182"/>
    </row>
    <row r="88" spans="2:3" s="135" customFormat="1">
      <c r="B88" s="182"/>
      <c r="C88" s="182"/>
    </row>
    <row r="89" spans="2:3" s="135" customFormat="1">
      <c r="B89" s="182"/>
      <c r="C89" s="182"/>
    </row>
    <row r="90" spans="2:3" s="135" customFormat="1">
      <c r="B90" s="182"/>
      <c r="C90" s="182"/>
    </row>
    <row r="91" spans="2:3" s="135" customFormat="1">
      <c r="B91" s="182"/>
      <c r="C91" s="182"/>
    </row>
    <row r="92" spans="2:3" s="135" customFormat="1">
      <c r="B92" s="182"/>
      <c r="C92" s="182"/>
    </row>
    <row r="93" spans="2:3" s="135" customFormat="1">
      <c r="B93" s="182"/>
      <c r="C93" s="182"/>
    </row>
    <row r="94" spans="2:3" s="135" customFormat="1">
      <c r="B94" s="182"/>
      <c r="C94" s="182"/>
    </row>
    <row r="95" spans="2:3" s="135" customFormat="1">
      <c r="B95" s="182"/>
      <c r="C95" s="182"/>
    </row>
    <row r="96" spans="2:3" s="135" customFormat="1">
      <c r="B96" s="182"/>
      <c r="C96" s="182"/>
    </row>
    <row r="97" spans="2:4" s="135" customFormat="1">
      <c r="B97" s="182"/>
      <c r="C97" s="182"/>
      <c r="D97" s="181"/>
    </row>
    <row r="98" spans="2:4" s="135" customFormat="1">
      <c r="B98" s="182"/>
      <c r="C98" s="182"/>
      <c r="D98" s="181"/>
    </row>
    <row r="99" spans="2:4" s="135" customFormat="1">
      <c r="B99" s="182"/>
      <c r="C99" s="182"/>
      <c r="D99" s="181"/>
    </row>
    <row r="100" spans="2:4" s="135" customFormat="1">
      <c r="B100" s="182"/>
      <c r="C100" s="182"/>
      <c r="D100" s="181"/>
    </row>
    <row r="101" spans="2:4" s="135" customFormat="1">
      <c r="B101" s="182"/>
      <c r="C101" s="182"/>
      <c r="D101" s="181"/>
    </row>
    <row r="102" spans="2:4" s="135" customFormat="1">
      <c r="B102" s="182"/>
      <c r="C102" s="182"/>
      <c r="D102" s="181"/>
    </row>
    <row r="103" spans="2:4" s="135" customFormat="1">
      <c r="B103" s="182"/>
      <c r="C103" s="182"/>
      <c r="D103" s="181"/>
    </row>
    <row r="104" spans="2:4" s="135" customFormat="1">
      <c r="B104" s="146"/>
      <c r="C104" s="146"/>
      <c r="D104" s="147"/>
    </row>
    <row r="105" spans="2:4" s="135" customFormat="1">
      <c r="B105" s="146"/>
      <c r="C105" s="146"/>
      <c r="D105" s="147"/>
    </row>
    <row r="106" spans="2:4" s="135" customFormat="1">
      <c r="B106" s="146"/>
      <c r="C106" s="146"/>
      <c r="D106" s="147"/>
    </row>
    <row r="107" spans="2:4" s="135" customFormat="1">
      <c r="B107" s="146"/>
      <c r="C107" s="146"/>
      <c r="D107" s="147"/>
    </row>
    <row r="108" spans="2:4" s="135" customFormat="1">
      <c r="B108" s="146"/>
      <c r="C108" s="146"/>
      <c r="D108" s="147"/>
    </row>
    <row r="109" spans="2:4" s="135" customFormat="1">
      <c r="B109" s="146"/>
      <c r="C109" s="146"/>
      <c r="D109" s="147"/>
    </row>
    <row r="110" spans="2:4" s="135" customFormat="1">
      <c r="B110" s="146"/>
      <c r="C110" s="146"/>
      <c r="D110" s="147"/>
    </row>
    <row r="111" spans="2:4" s="135" customFormat="1">
      <c r="B111" s="146"/>
      <c r="C111" s="146"/>
      <c r="D111" s="147"/>
    </row>
    <row r="112" spans="2:4" s="135" customFormat="1">
      <c r="B112" s="146"/>
      <c r="C112" s="146"/>
      <c r="D112" s="147"/>
    </row>
    <row r="113" spans="2:4" s="135" customFormat="1">
      <c r="B113" s="137"/>
      <c r="C113" s="137"/>
      <c r="D113" s="147"/>
    </row>
    <row r="114" spans="2:4" s="135" customFormat="1">
      <c r="B114" s="137"/>
      <c r="C114" s="137"/>
      <c r="D114" s="147"/>
    </row>
    <row r="115" spans="2:4" s="135" customFormat="1">
      <c r="B115" s="137"/>
      <c r="C115" s="137"/>
      <c r="D115" s="147"/>
    </row>
    <row r="116" spans="2:4" s="135" customFormat="1">
      <c r="B116" s="137"/>
      <c r="C116" s="137"/>
      <c r="D116" s="147"/>
    </row>
    <row r="117" spans="2:4" s="135" customFormat="1">
      <c r="B117" s="137"/>
      <c r="C117" s="137"/>
      <c r="D117" s="147"/>
    </row>
    <row r="118" spans="2:4" s="135" customFormat="1">
      <c r="B118" s="137"/>
      <c r="C118" s="137"/>
      <c r="D118" s="147"/>
    </row>
    <row r="119" spans="2:4" s="135" customFormat="1">
      <c r="B119" s="137"/>
      <c r="C119" s="137"/>
      <c r="D119" s="147"/>
    </row>
    <row r="120" spans="2:4" s="135" customFormat="1">
      <c r="B120" s="137"/>
      <c r="C120" s="137"/>
      <c r="D120" s="147"/>
    </row>
    <row r="121" spans="2:4" s="135" customFormat="1">
      <c r="B121" s="137"/>
      <c r="C121" s="137"/>
      <c r="D121" s="147"/>
    </row>
    <row r="122" spans="2:4" s="135" customFormat="1">
      <c r="B122" s="137"/>
      <c r="C122" s="137"/>
      <c r="D122" s="147"/>
    </row>
    <row r="123" spans="2:4" s="135" customFormat="1">
      <c r="B123" s="137"/>
      <c r="C123" s="137"/>
      <c r="D123" s="147"/>
    </row>
    <row r="124" spans="2:4" s="135" customFormat="1">
      <c r="B124" s="137"/>
      <c r="C124" s="137"/>
      <c r="D124" s="147"/>
    </row>
    <row r="125" spans="2:4" s="135" customFormat="1">
      <c r="B125" s="137"/>
      <c r="C125" s="137"/>
      <c r="D125" s="147"/>
    </row>
    <row r="126" spans="2:4" s="135" customFormat="1">
      <c r="B126" s="137"/>
      <c r="C126" s="137"/>
      <c r="D126" s="147"/>
    </row>
    <row r="127" spans="2:4" s="135" customFormat="1">
      <c r="B127" s="137"/>
      <c r="C127" s="137"/>
      <c r="D127" s="147"/>
    </row>
    <row r="128" spans="2:4" s="135" customFormat="1">
      <c r="B128" s="137"/>
      <c r="C128" s="137"/>
      <c r="D128" s="147"/>
    </row>
    <row r="129" spans="2:4" s="135" customFormat="1">
      <c r="B129" s="137"/>
      <c r="C129" s="137"/>
      <c r="D129" s="147"/>
    </row>
    <row r="130" spans="2:4" s="135" customFormat="1">
      <c r="B130" s="137"/>
      <c r="C130" s="137"/>
      <c r="D130" s="147"/>
    </row>
    <row r="131" spans="2:4" s="135" customFormat="1">
      <c r="B131" s="137"/>
      <c r="C131" s="137"/>
      <c r="D131" s="147"/>
    </row>
    <row r="132" spans="2:4" s="135" customFormat="1">
      <c r="B132" s="137"/>
      <c r="C132" s="137"/>
      <c r="D132" s="147"/>
    </row>
    <row r="133" spans="2:4" s="135" customFormat="1">
      <c r="B133" s="137"/>
      <c r="C133" s="137"/>
      <c r="D133" s="147"/>
    </row>
    <row r="134" spans="2:4" s="135" customFormat="1">
      <c r="B134" s="137"/>
      <c r="C134" s="137"/>
      <c r="D134" s="147"/>
    </row>
    <row r="135" spans="2:4" s="135" customFormat="1">
      <c r="B135" s="137"/>
      <c r="C135" s="137"/>
      <c r="D135" s="147"/>
    </row>
    <row r="136" spans="2:4" s="135" customFormat="1">
      <c r="B136" s="137"/>
      <c r="C136" s="137"/>
      <c r="D136" s="147"/>
    </row>
    <row r="137" spans="2:4" s="135" customFormat="1">
      <c r="B137" s="137"/>
      <c r="C137" s="137"/>
      <c r="D137" s="147"/>
    </row>
    <row r="138" spans="2:4" s="135" customFormat="1">
      <c r="B138" s="137"/>
      <c r="C138" s="137"/>
      <c r="D138" s="147"/>
    </row>
    <row r="139" spans="2:4" s="135" customFormat="1">
      <c r="B139" s="137"/>
      <c r="C139" s="137"/>
      <c r="D139" s="147"/>
    </row>
    <row r="140" spans="2:4" s="135" customFormat="1">
      <c r="B140" s="137"/>
      <c r="C140" s="137"/>
      <c r="D140" s="147"/>
    </row>
    <row r="141" spans="2:4" s="135" customFormat="1">
      <c r="B141" s="137"/>
      <c r="C141" s="137"/>
      <c r="D141" s="147"/>
    </row>
    <row r="142" spans="2:4" s="135" customFormat="1">
      <c r="B142" s="137"/>
      <c r="C142" s="137"/>
      <c r="D142" s="147"/>
    </row>
    <row r="143" spans="2:4" s="135" customFormat="1">
      <c r="B143" s="137"/>
      <c r="C143" s="137"/>
      <c r="D143" s="147"/>
    </row>
    <row r="144" spans="2:4" s="135" customFormat="1">
      <c r="B144" s="137"/>
      <c r="C144" s="137"/>
      <c r="D144" s="147"/>
    </row>
    <row r="145" spans="2:4" s="135" customFormat="1">
      <c r="B145" s="137"/>
      <c r="C145" s="137"/>
      <c r="D145" s="147"/>
    </row>
    <row r="146" spans="2:4" s="135" customFormat="1">
      <c r="B146" s="137"/>
      <c r="C146" s="137"/>
      <c r="D146" s="147"/>
    </row>
    <row r="147" spans="2:4" s="135" customFormat="1">
      <c r="B147" s="137"/>
      <c r="C147" s="137"/>
      <c r="D147" s="147"/>
    </row>
    <row r="148" spans="2:4" s="135" customFormat="1">
      <c r="B148" s="137"/>
      <c r="C148" s="137"/>
      <c r="D148" s="147"/>
    </row>
    <row r="149" spans="2:4" s="135" customFormat="1">
      <c r="B149" s="137"/>
      <c r="C149" s="137"/>
      <c r="D149" s="147"/>
    </row>
    <row r="150" spans="2:4" s="135" customFormat="1">
      <c r="B150" s="137"/>
      <c r="C150" s="137"/>
      <c r="D150" s="147"/>
    </row>
    <row r="151" spans="2:4" s="135" customFormat="1">
      <c r="B151" s="137"/>
      <c r="C151" s="137"/>
      <c r="D151" s="147"/>
    </row>
    <row r="152" spans="2:4" s="135" customFormat="1">
      <c r="B152" s="137"/>
      <c r="C152" s="137"/>
      <c r="D152" s="147"/>
    </row>
    <row r="153" spans="2:4" s="135" customFormat="1">
      <c r="B153" s="137"/>
      <c r="C153" s="137"/>
      <c r="D153" s="147"/>
    </row>
    <row r="154" spans="2:4" s="135" customFormat="1">
      <c r="B154" s="137"/>
      <c r="C154" s="137"/>
      <c r="D154" s="147"/>
    </row>
    <row r="155" spans="2:4" s="135" customFormat="1">
      <c r="B155" s="137"/>
      <c r="C155" s="137"/>
      <c r="D155" s="147"/>
    </row>
    <row r="156" spans="2:4" s="135" customFormat="1">
      <c r="B156" s="137"/>
      <c r="C156" s="137"/>
      <c r="D156" s="147"/>
    </row>
    <row r="157" spans="2:4" s="135" customFormat="1">
      <c r="B157" s="137"/>
      <c r="C157" s="137"/>
      <c r="D157" s="147"/>
    </row>
    <row r="158" spans="2:4" s="135" customFormat="1">
      <c r="B158" s="137"/>
      <c r="C158" s="137"/>
      <c r="D158" s="147"/>
    </row>
    <row r="159" spans="2:4" s="135" customFormat="1">
      <c r="B159" s="137"/>
      <c r="C159" s="137"/>
      <c r="D159" s="147"/>
    </row>
    <row r="160" spans="2:4" s="135" customFormat="1">
      <c r="B160" s="137"/>
      <c r="C160" s="137"/>
      <c r="D160" s="147"/>
    </row>
    <row r="161" spans="2:4" s="135" customFormat="1">
      <c r="B161" s="137"/>
      <c r="C161" s="137"/>
      <c r="D161" s="147"/>
    </row>
    <row r="162" spans="2:4" s="135" customFormat="1">
      <c r="B162" s="137"/>
      <c r="C162" s="137"/>
      <c r="D162" s="147"/>
    </row>
    <row r="163" spans="2:4" s="135" customFormat="1">
      <c r="B163" s="137"/>
      <c r="C163" s="137"/>
      <c r="D163" s="147"/>
    </row>
    <row r="164" spans="2:4" s="135" customFormat="1">
      <c r="B164" s="137"/>
      <c r="C164" s="137"/>
      <c r="D164" s="147"/>
    </row>
    <row r="165" spans="2:4" s="135" customFormat="1">
      <c r="B165" s="137"/>
      <c r="C165" s="137"/>
      <c r="D165" s="147"/>
    </row>
    <row r="166" spans="2:4" s="135" customFormat="1">
      <c r="B166" s="137"/>
      <c r="C166" s="137"/>
      <c r="D166" s="147"/>
    </row>
    <row r="167" spans="2:4" s="135" customFormat="1">
      <c r="B167" s="137"/>
      <c r="C167" s="137"/>
      <c r="D167" s="147"/>
    </row>
    <row r="168" spans="2:4" s="135" customFormat="1">
      <c r="B168" s="137"/>
      <c r="C168" s="137"/>
      <c r="D168" s="147"/>
    </row>
    <row r="169" spans="2:4" s="135" customFormat="1">
      <c r="B169" s="137"/>
      <c r="C169" s="137"/>
      <c r="D169" s="147"/>
    </row>
    <row r="170" spans="2:4" s="135" customFormat="1">
      <c r="B170" s="137"/>
      <c r="C170" s="137"/>
      <c r="D170" s="147"/>
    </row>
    <row r="171" spans="2:4" s="135" customFormat="1">
      <c r="B171" s="137"/>
      <c r="C171" s="137"/>
      <c r="D171" s="147"/>
    </row>
    <row r="172" spans="2:4" s="135" customFormat="1">
      <c r="B172" s="137"/>
      <c r="C172" s="137"/>
      <c r="D172" s="147"/>
    </row>
    <row r="173" spans="2:4" s="135" customFormat="1">
      <c r="B173" s="137"/>
      <c r="C173" s="137"/>
      <c r="D173" s="147"/>
    </row>
    <row r="174" spans="2:4">
      <c r="D174" s="147"/>
    </row>
    <row r="175" spans="2:4">
      <c r="D175" s="147"/>
    </row>
    <row r="176" spans="2:4">
      <c r="D176" s="147"/>
    </row>
    <row r="177" spans="4:4">
      <c r="D177" s="147"/>
    </row>
    <row r="178" spans="4:4">
      <c r="D178" s="147"/>
    </row>
    <row r="179" spans="4:4">
      <c r="D179" s="147"/>
    </row>
    <row r="180" spans="4:4">
      <c r="D180" s="147"/>
    </row>
    <row r="181" spans="4:4">
      <c r="D181" s="147"/>
    </row>
    <row r="182" spans="4:4">
      <c r="D182" s="147"/>
    </row>
    <row r="183" spans="4:4">
      <c r="D183" s="147"/>
    </row>
    <row r="184" spans="4:4">
      <c r="D184" s="147"/>
    </row>
    <row r="185" spans="4:4">
      <c r="D185" s="147"/>
    </row>
    <row r="186" spans="4:4">
      <c r="D186" s="147"/>
    </row>
    <row r="187" spans="4:4">
      <c r="D187" s="147"/>
    </row>
    <row r="188" spans="4:4">
      <c r="D188" s="147"/>
    </row>
    <row r="189" spans="4:4">
      <c r="D189" s="147"/>
    </row>
    <row r="190" spans="4:4">
      <c r="D190" s="147"/>
    </row>
    <row r="191" spans="4:4">
      <c r="D191" s="147"/>
    </row>
    <row r="192" spans="4:4">
      <c r="D192" s="147"/>
    </row>
    <row r="193" spans="4:4">
      <c r="D193" s="147"/>
    </row>
    <row r="194" spans="4:4">
      <c r="D194" s="147"/>
    </row>
    <row r="195" spans="4:4">
      <c r="D195" s="147"/>
    </row>
    <row r="196" spans="4:4">
      <c r="D196" s="147"/>
    </row>
    <row r="197" spans="4:4">
      <c r="D197" s="147"/>
    </row>
    <row r="198" spans="4:4">
      <c r="D198" s="147"/>
    </row>
    <row r="199" spans="4:4">
      <c r="D199" s="147"/>
    </row>
    <row r="200" spans="4:4">
      <c r="D200" s="147"/>
    </row>
    <row r="201" spans="4:4">
      <c r="D201" s="147"/>
    </row>
    <row r="202" spans="4:4">
      <c r="D202" s="147"/>
    </row>
    <row r="203" spans="4:4">
      <c r="D203" s="147"/>
    </row>
    <row r="204" spans="4:4">
      <c r="D204" s="147"/>
    </row>
    <row r="205" spans="4:4">
      <c r="D205" s="147"/>
    </row>
    <row r="206" spans="4:4">
      <c r="D206" s="147"/>
    </row>
    <row r="207" spans="4:4">
      <c r="D207" s="147"/>
    </row>
    <row r="208" spans="4:4">
      <c r="D208" s="147"/>
    </row>
    <row r="209" spans="4:4">
      <c r="D209" s="147"/>
    </row>
    <row r="210" spans="4:4">
      <c r="D210" s="147"/>
    </row>
    <row r="211" spans="4:4">
      <c r="D211" s="147"/>
    </row>
    <row r="212" spans="4:4">
      <c r="D212" s="147"/>
    </row>
    <row r="213" spans="4:4">
      <c r="D213" s="147"/>
    </row>
    <row r="214" spans="4:4">
      <c r="D214" s="147"/>
    </row>
    <row r="215" spans="4:4">
      <c r="D215" s="147"/>
    </row>
    <row r="216" spans="4:4">
      <c r="D216" s="147"/>
    </row>
    <row r="217" spans="4:4">
      <c r="D217" s="147"/>
    </row>
    <row r="218" spans="4:4">
      <c r="D218" s="147"/>
    </row>
    <row r="219" spans="4:4">
      <c r="D219" s="147"/>
    </row>
    <row r="220" spans="4:4">
      <c r="D220" s="147"/>
    </row>
    <row r="221" spans="4:4">
      <c r="D221" s="147"/>
    </row>
    <row r="222" spans="4:4">
      <c r="D222" s="147"/>
    </row>
    <row r="223" spans="4:4">
      <c r="D223" s="147"/>
    </row>
    <row r="224" spans="4:4">
      <c r="D224" s="147"/>
    </row>
    <row r="225" spans="4:4">
      <c r="D225" s="147"/>
    </row>
    <row r="226" spans="4:4">
      <c r="D226" s="147"/>
    </row>
    <row r="227" spans="4:4">
      <c r="D227" s="147"/>
    </row>
    <row r="228" spans="4:4">
      <c r="D228" s="147"/>
    </row>
    <row r="229" spans="4:4">
      <c r="D229" s="147"/>
    </row>
    <row r="230" spans="4:4">
      <c r="D230" s="147"/>
    </row>
    <row r="231" spans="4:4">
      <c r="D231" s="147"/>
    </row>
    <row r="232" spans="4:4">
      <c r="D232" s="147"/>
    </row>
    <row r="233" spans="4:4">
      <c r="D233" s="147"/>
    </row>
    <row r="234" spans="4:4">
      <c r="D234" s="147"/>
    </row>
    <row r="235" spans="4:4">
      <c r="D235" s="147"/>
    </row>
    <row r="236" spans="4:4">
      <c r="D236" s="147"/>
    </row>
    <row r="237" spans="4:4">
      <c r="D237" s="147"/>
    </row>
    <row r="238" spans="4:4">
      <c r="D238" s="147"/>
    </row>
    <row r="239" spans="4:4">
      <c r="D239" s="147"/>
    </row>
    <row r="240" spans="4:4">
      <c r="D240" s="147"/>
    </row>
    <row r="241" spans="4:4">
      <c r="D241" s="147"/>
    </row>
    <row r="242" spans="4:4">
      <c r="D242" s="147"/>
    </row>
    <row r="243" spans="4:4">
      <c r="D243" s="147"/>
    </row>
    <row r="244" spans="4:4">
      <c r="D244" s="147"/>
    </row>
    <row r="245" spans="4:4">
      <c r="D245" s="147"/>
    </row>
    <row r="246" spans="4:4">
      <c r="D246" s="147"/>
    </row>
    <row r="247" spans="4:4">
      <c r="D247" s="147"/>
    </row>
    <row r="248" spans="4:4">
      <c r="D248" s="147"/>
    </row>
    <row r="249" spans="4:4">
      <c r="D249" s="147"/>
    </row>
    <row r="250" spans="4:4">
      <c r="D250" s="147"/>
    </row>
    <row r="251" spans="4:4">
      <c r="D251" s="147"/>
    </row>
    <row r="252" spans="4:4">
      <c r="D252" s="147"/>
    </row>
    <row r="253" spans="4:4">
      <c r="D253" s="147"/>
    </row>
    <row r="254" spans="4:4">
      <c r="D254" s="147"/>
    </row>
    <row r="255" spans="4:4">
      <c r="D255" s="147"/>
    </row>
    <row r="256" spans="4:4">
      <c r="D256" s="147"/>
    </row>
    <row r="257" spans="4:4">
      <c r="D257" s="147"/>
    </row>
    <row r="258" spans="4:4">
      <c r="D258" s="147"/>
    </row>
    <row r="259" spans="4:4">
      <c r="D259" s="147"/>
    </row>
    <row r="260" spans="4:4">
      <c r="D260" s="147"/>
    </row>
    <row r="261" spans="4:4">
      <c r="D261" s="147"/>
    </row>
    <row r="262" spans="4:4">
      <c r="D262" s="147"/>
    </row>
    <row r="263" spans="4:4">
      <c r="D263" s="147"/>
    </row>
    <row r="264" spans="4:4">
      <c r="D264" s="147"/>
    </row>
    <row r="265" spans="4:4">
      <c r="D265" s="147"/>
    </row>
    <row r="266" spans="4:4">
      <c r="D266" s="147"/>
    </row>
    <row r="267" spans="4:4">
      <c r="D267" s="147"/>
    </row>
    <row r="268" spans="4:4">
      <c r="D268" s="147"/>
    </row>
    <row r="269" spans="4:4">
      <c r="D269" s="147"/>
    </row>
    <row r="270" spans="4:4">
      <c r="D270" s="147"/>
    </row>
    <row r="271" spans="4:4">
      <c r="D271" s="147"/>
    </row>
    <row r="272" spans="4:4">
      <c r="D272" s="147"/>
    </row>
    <row r="273" spans="4:4">
      <c r="D273" s="147"/>
    </row>
    <row r="274" spans="4:4">
      <c r="D274" s="147"/>
    </row>
    <row r="275" spans="4:4">
      <c r="D275" s="147"/>
    </row>
    <row r="276" spans="4:4">
      <c r="D276" s="147"/>
    </row>
    <row r="277" spans="4:4">
      <c r="D277" s="147"/>
    </row>
    <row r="278" spans="4:4">
      <c r="D278" s="147"/>
    </row>
    <row r="279" spans="4:4">
      <c r="D279" s="147"/>
    </row>
    <row r="280" spans="4:4">
      <c r="D280" s="147"/>
    </row>
    <row r="281" spans="4:4">
      <c r="D281" s="147"/>
    </row>
    <row r="282" spans="4:4">
      <c r="D282" s="147"/>
    </row>
    <row r="283" spans="4:4">
      <c r="D283" s="147"/>
    </row>
    <row r="284" spans="4:4">
      <c r="D284" s="147"/>
    </row>
    <row r="285" spans="4:4">
      <c r="D285" s="147"/>
    </row>
    <row r="286" spans="4:4">
      <c r="D286" s="147"/>
    </row>
    <row r="287" spans="4:4">
      <c r="D287" s="147"/>
    </row>
    <row r="288" spans="4:4">
      <c r="D288" s="147"/>
    </row>
    <row r="289" spans="4:4">
      <c r="D289" s="147"/>
    </row>
    <row r="290" spans="4:4">
      <c r="D290" s="147"/>
    </row>
    <row r="291" spans="4:4">
      <c r="D291" s="147"/>
    </row>
    <row r="292" spans="4:4">
      <c r="D292" s="147"/>
    </row>
    <row r="293" spans="4:4">
      <c r="D293" s="147"/>
    </row>
    <row r="294" spans="4:4">
      <c r="D294" s="147"/>
    </row>
    <row r="295" spans="4:4">
      <c r="D295" s="147"/>
    </row>
    <row r="296" spans="4:4">
      <c r="D296" s="147"/>
    </row>
    <row r="297" spans="4:4">
      <c r="D297" s="147"/>
    </row>
    <row r="298" spans="4:4">
      <c r="D298" s="147"/>
    </row>
    <row r="299" spans="4:4">
      <c r="D299" s="147"/>
    </row>
    <row r="300" spans="4:4">
      <c r="D300" s="147"/>
    </row>
    <row r="301" spans="4:4">
      <c r="D301" s="147"/>
    </row>
    <row r="302" spans="4:4">
      <c r="D302" s="147"/>
    </row>
    <row r="303" spans="4:4">
      <c r="D303" s="147"/>
    </row>
    <row r="304" spans="4:4">
      <c r="D304" s="147"/>
    </row>
    <row r="305" spans="4:4">
      <c r="D305" s="147"/>
    </row>
    <row r="306" spans="4:4">
      <c r="D306" s="147"/>
    </row>
    <row r="307" spans="4:4">
      <c r="D307" s="147"/>
    </row>
    <row r="308" spans="4:4">
      <c r="D308" s="147"/>
    </row>
    <row r="309" spans="4:4">
      <c r="D309" s="147"/>
    </row>
    <row r="310" spans="4:4">
      <c r="D310" s="147"/>
    </row>
    <row r="311" spans="4:4">
      <c r="D311" s="147"/>
    </row>
    <row r="312" spans="4:4">
      <c r="D312" s="147"/>
    </row>
    <row r="313" spans="4:4">
      <c r="D313" s="147"/>
    </row>
    <row r="314" spans="4:4">
      <c r="D314" s="147"/>
    </row>
    <row r="315" spans="4:4">
      <c r="D315" s="147"/>
    </row>
    <row r="316" spans="4:4">
      <c r="D316" s="147"/>
    </row>
    <row r="317" spans="4:4">
      <c r="D317" s="147"/>
    </row>
    <row r="318" spans="4:4">
      <c r="D318" s="147"/>
    </row>
    <row r="319" spans="4:4">
      <c r="D319" s="147"/>
    </row>
    <row r="320" spans="4:4">
      <c r="D320" s="147"/>
    </row>
    <row r="321" spans="4:4">
      <c r="D321" s="147"/>
    </row>
    <row r="322" spans="4:4">
      <c r="D322" s="147"/>
    </row>
    <row r="323" spans="4:4">
      <c r="D323" s="147"/>
    </row>
    <row r="324" spans="4:4">
      <c r="D324" s="147"/>
    </row>
    <row r="325" spans="4:4">
      <c r="D325" s="147"/>
    </row>
    <row r="326" spans="4:4">
      <c r="D326" s="147"/>
    </row>
    <row r="327" spans="4:4">
      <c r="D327" s="147"/>
    </row>
    <row r="328" spans="4:4">
      <c r="D328" s="147"/>
    </row>
    <row r="329" spans="4:4">
      <c r="D329" s="147"/>
    </row>
    <row r="330" spans="4:4">
      <c r="D330" s="147"/>
    </row>
    <row r="331" spans="4:4">
      <c r="D331" s="147"/>
    </row>
    <row r="332" spans="4:4">
      <c r="D332" s="147"/>
    </row>
    <row r="333" spans="4:4">
      <c r="D333" s="147"/>
    </row>
    <row r="334" spans="4:4">
      <c r="D334" s="147"/>
    </row>
    <row r="335" spans="4:4">
      <c r="D335" s="147"/>
    </row>
    <row r="336" spans="4:4">
      <c r="D336" s="147"/>
    </row>
    <row r="337" spans="4:4">
      <c r="D337" s="147"/>
    </row>
    <row r="338" spans="4:4">
      <c r="D338" s="147"/>
    </row>
    <row r="339" spans="4:4">
      <c r="D339" s="147"/>
    </row>
    <row r="340" spans="4:4">
      <c r="D340" s="147"/>
    </row>
    <row r="341" spans="4:4">
      <c r="D341" s="147"/>
    </row>
    <row r="342" spans="4:4">
      <c r="D342" s="147"/>
    </row>
    <row r="343" spans="4:4">
      <c r="D343" s="147"/>
    </row>
    <row r="344" spans="4:4">
      <c r="D344" s="147"/>
    </row>
    <row r="345" spans="4:4">
      <c r="D345" s="147"/>
    </row>
    <row r="346" spans="4:4">
      <c r="D346" s="147"/>
    </row>
    <row r="347" spans="4:4">
      <c r="D347" s="147"/>
    </row>
    <row r="348" spans="4:4">
      <c r="D348" s="147"/>
    </row>
    <row r="349" spans="4:4">
      <c r="D349" s="147"/>
    </row>
    <row r="350" spans="4:4">
      <c r="D350" s="147"/>
    </row>
    <row r="351" spans="4:4">
      <c r="D351" s="147"/>
    </row>
    <row r="352" spans="4:4">
      <c r="D352" s="147"/>
    </row>
    <row r="353" spans="4:4">
      <c r="D353" s="147"/>
    </row>
    <row r="354" spans="4:4">
      <c r="D354" s="147"/>
    </row>
    <row r="355" spans="4:4">
      <c r="D355" s="147"/>
    </row>
    <row r="356" spans="4:4">
      <c r="D356" s="147"/>
    </row>
    <row r="357" spans="4:4">
      <c r="D357" s="147"/>
    </row>
    <row r="358" spans="4:4">
      <c r="D358" s="147"/>
    </row>
    <row r="359" spans="4:4">
      <c r="D359" s="147"/>
    </row>
    <row r="360" spans="4:4">
      <c r="D360" s="147"/>
    </row>
    <row r="361" spans="4:4">
      <c r="D361" s="147"/>
    </row>
    <row r="362" spans="4:4">
      <c r="D362" s="147"/>
    </row>
    <row r="363" spans="4:4">
      <c r="D363" s="147"/>
    </row>
    <row r="364" spans="4:4">
      <c r="D364" s="147"/>
    </row>
    <row r="365" spans="4:4">
      <c r="D365" s="147"/>
    </row>
    <row r="366" spans="4:4">
      <c r="D366" s="147"/>
    </row>
    <row r="367" spans="4:4">
      <c r="D367" s="147"/>
    </row>
    <row r="368" spans="4:4">
      <c r="D368" s="147"/>
    </row>
    <row r="369" spans="4:4">
      <c r="D369" s="147"/>
    </row>
    <row r="370" spans="4:4">
      <c r="D370" s="147"/>
    </row>
    <row r="371" spans="4:4">
      <c r="D371" s="147"/>
    </row>
    <row r="372" spans="4:4">
      <c r="D372" s="147"/>
    </row>
    <row r="373" spans="4:4">
      <c r="D373" s="147"/>
    </row>
    <row r="374" spans="4:4">
      <c r="D374" s="147"/>
    </row>
    <row r="375" spans="4:4">
      <c r="D375" s="147"/>
    </row>
    <row r="376" spans="4:4">
      <c r="D376" s="147"/>
    </row>
    <row r="377" spans="4:4">
      <c r="D377" s="147"/>
    </row>
    <row r="378" spans="4:4">
      <c r="D378" s="147"/>
    </row>
    <row r="379" spans="4:4">
      <c r="D379" s="147"/>
    </row>
    <row r="380" spans="4:4">
      <c r="D380" s="147"/>
    </row>
    <row r="381" spans="4:4">
      <c r="D381" s="147"/>
    </row>
    <row r="382" spans="4:4">
      <c r="D382" s="147"/>
    </row>
    <row r="383" spans="4:4">
      <c r="D383" s="147"/>
    </row>
    <row r="384" spans="4:4">
      <c r="D384" s="147"/>
    </row>
    <row r="385" spans="4:4">
      <c r="D385" s="147"/>
    </row>
    <row r="386" spans="4:4">
      <c r="D386" s="147"/>
    </row>
    <row r="387" spans="4:4">
      <c r="D387" s="147"/>
    </row>
    <row r="388" spans="4:4">
      <c r="D388" s="147"/>
    </row>
    <row r="389" spans="4:4">
      <c r="D389" s="147"/>
    </row>
    <row r="390" spans="4:4">
      <c r="D390" s="147"/>
    </row>
    <row r="391" spans="4:4">
      <c r="D391" s="147"/>
    </row>
    <row r="392" spans="4:4">
      <c r="D392" s="147"/>
    </row>
    <row r="393" spans="4:4">
      <c r="D393" s="147"/>
    </row>
    <row r="394" spans="4:4">
      <c r="D394" s="147"/>
    </row>
    <row r="395" spans="4:4">
      <c r="D395" s="147"/>
    </row>
    <row r="396" spans="4:4">
      <c r="D396" s="147"/>
    </row>
    <row r="397" spans="4:4">
      <c r="D397" s="147"/>
    </row>
    <row r="398" spans="4:4">
      <c r="D398" s="147"/>
    </row>
    <row r="399" spans="4:4">
      <c r="D399" s="147"/>
    </row>
    <row r="400" spans="4:4">
      <c r="D400" s="147"/>
    </row>
    <row r="401" spans="4:4">
      <c r="D401" s="147"/>
    </row>
    <row r="402" spans="4:4">
      <c r="D402" s="147"/>
    </row>
    <row r="403" spans="4:4">
      <c r="D403" s="147"/>
    </row>
    <row r="404" spans="4:4">
      <c r="D404" s="147"/>
    </row>
    <row r="405" spans="4:4">
      <c r="D405" s="147"/>
    </row>
    <row r="406" spans="4:4">
      <c r="D406" s="147"/>
    </row>
    <row r="407" spans="4:4">
      <c r="D407" s="147"/>
    </row>
    <row r="408" spans="4:4">
      <c r="D408" s="147"/>
    </row>
    <row r="409" spans="4:4">
      <c r="D409" s="147"/>
    </row>
    <row r="410" spans="4:4">
      <c r="D410" s="147"/>
    </row>
    <row r="411" spans="4:4">
      <c r="D411" s="147"/>
    </row>
    <row r="412" spans="4:4">
      <c r="D412" s="147"/>
    </row>
    <row r="413" spans="4:4">
      <c r="D413" s="147"/>
    </row>
    <row r="414" spans="4:4">
      <c r="D414" s="147"/>
    </row>
    <row r="415" spans="4:4">
      <c r="D415" s="147"/>
    </row>
    <row r="416" spans="4:4">
      <c r="D416" s="147"/>
    </row>
    <row r="417" spans="4:4">
      <c r="D417" s="147"/>
    </row>
    <row r="418" spans="4:4">
      <c r="D418" s="147"/>
    </row>
    <row r="419" spans="4:4">
      <c r="D419" s="147"/>
    </row>
    <row r="420" spans="4:4">
      <c r="D420" s="147"/>
    </row>
    <row r="421" spans="4:4">
      <c r="D421" s="147"/>
    </row>
    <row r="422" spans="4:4">
      <c r="D422" s="147"/>
    </row>
    <row r="423" spans="4:4">
      <c r="D423" s="147"/>
    </row>
    <row r="424" spans="4:4">
      <c r="D424" s="147"/>
    </row>
    <row r="425" spans="4:4">
      <c r="D425" s="147"/>
    </row>
    <row r="426" spans="4:4">
      <c r="D426" s="147"/>
    </row>
    <row r="427" spans="4:4">
      <c r="D427" s="147"/>
    </row>
    <row r="428" spans="4:4">
      <c r="D428" s="147"/>
    </row>
    <row r="429" spans="4:4">
      <c r="D429" s="147"/>
    </row>
    <row r="430" spans="4:4">
      <c r="D430" s="147"/>
    </row>
    <row r="431" spans="4:4">
      <c r="D431" s="147"/>
    </row>
    <row r="432" spans="4:4">
      <c r="D432" s="147"/>
    </row>
    <row r="433" spans="4:4">
      <c r="D433" s="147"/>
    </row>
    <row r="434" spans="4:4">
      <c r="D434" s="147"/>
    </row>
    <row r="435" spans="4:4">
      <c r="D435" s="147"/>
    </row>
    <row r="436" spans="4:4">
      <c r="D436" s="147"/>
    </row>
    <row r="437" spans="4:4">
      <c r="D437" s="147"/>
    </row>
    <row r="438" spans="4:4">
      <c r="D438" s="147"/>
    </row>
    <row r="439" spans="4:4">
      <c r="D439" s="147"/>
    </row>
    <row r="440" spans="4:4">
      <c r="D440" s="147"/>
    </row>
    <row r="441" spans="4:4">
      <c r="D441" s="147"/>
    </row>
    <row r="442" spans="4:4">
      <c r="D442" s="147"/>
    </row>
    <row r="443" spans="4:4">
      <c r="D443" s="147"/>
    </row>
    <row r="444" spans="4:4">
      <c r="D444" s="147"/>
    </row>
    <row r="445" spans="4:4">
      <c r="D445" s="147"/>
    </row>
    <row r="446" spans="4:4">
      <c r="D446" s="147"/>
    </row>
    <row r="447" spans="4:4">
      <c r="D447" s="147"/>
    </row>
    <row r="448" spans="4:4">
      <c r="D448" s="147"/>
    </row>
    <row r="449" spans="4:4">
      <c r="D449" s="147"/>
    </row>
    <row r="450" spans="4:4">
      <c r="D450" s="147"/>
    </row>
    <row r="451" spans="4:4">
      <c r="D451" s="147"/>
    </row>
    <row r="452" spans="4:4">
      <c r="D452" s="147"/>
    </row>
    <row r="453" spans="4:4">
      <c r="D453" s="147"/>
    </row>
    <row r="454" spans="4:4">
      <c r="D454" s="147"/>
    </row>
    <row r="455" spans="4:4">
      <c r="D455" s="147"/>
    </row>
    <row r="456" spans="4:4">
      <c r="D456" s="147"/>
    </row>
    <row r="457" spans="4:4">
      <c r="D457" s="147"/>
    </row>
    <row r="458" spans="4:4">
      <c r="D458" s="147"/>
    </row>
    <row r="459" spans="4:4">
      <c r="D459" s="147"/>
    </row>
    <row r="460" spans="4:4">
      <c r="D460" s="147"/>
    </row>
    <row r="461" spans="4:4">
      <c r="D461" s="147"/>
    </row>
    <row r="462" spans="4:4">
      <c r="D462" s="147"/>
    </row>
    <row r="463" spans="4:4">
      <c r="D463" s="147"/>
    </row>
    <row r="464" spans="4:4">
      <c r="D464" s="147"/>
    </row>
    <row r="465" spans="4:4">
      <c r="D465" s="147"/>
    </row>
    <row r="466" spans="4:4">
      <c r="D466" s="147"/>
    </row>
    <row r="467" spans="4:4">
      <c r="D467" s="147"/>
    </row>
    <row r="468" spans="4:4">
      <c r="D468" s="147"/>
    </row>
    <row r="469" spans="4:4">
      <c r="D469" s="147"/>
    </row>
    <row r="470" spans="4:4">
      <c r="D470" s="147"/>
    </row>
    <row r="471" spans="4:4">
      <c r="D471" s="147"/>
    </row>
    <row r="472" spans="4:4">
      <c r="D472" s="147"/>
    </row>
    <row r="473" spans="4:4">
      <c r="D473" s="147"/>
    </row>
    <row r="474" spans="4:4">
      <c r="D474" s="147"/>
    </row>
    <row r="475" spans="4:4">
      <c r="D475" s="147"/>
    </row>
    <row r="476" spans="4:4">
      <c r="D476" s="147"/>
    </row>
    <row r="477" spans="4:4">
      <c r="D477" s="147"/>
    </row>
    <row r="478" spans="4:4">
      <c r="D478" s="147"/>
    </row>
    <row r="479" spans="4:4">
      <c r="D479" s="147"/>
    </row>
    <row r="480" spans="4:4">
      <c r="D480" s="147"/>
    </row>
    <row r="481" spans="4:4">
      <c r="D481" s="147"/>
    </row>
    <row r="482" spans="4:4">
      <c r="D482" s="147"/>
    </row>
    <row r="483" spans="4:4">
      <c r="D483" s="147"/>
    </row>
    <row r="484" spans="4:4">
      <c r="D484" s="147"/>
    </row>
    <row r="485" spans="4:4">
      <c r="D485" s="147"/>
    </row>
    <row r="486" spans="4:4">
      <c r="D486" s="147"/>
    </row>
    <row r="487" spans="4:4">
      <c r="D487" s="147"/>
    </row>
    <row r="488" spans="4:4">
      <c r="D488" s="147"/>
    </row>
    <row r="489" spans="4:4">
      <c r="D489" s="147"/>
    </row>
    <row r="490" spans="4:4">
      <c r="D490" s="147"/>
    </row>
    <row r="491" spans="4:4">
      <c r="D491" s="147"/>
    </row>
    <row r="492" spans="4:4">
      <c r="D492" s="147"/>
    </row>
    <row r="493" spans="4:4">
      <c r="D493" s="147"/>
    </row>
    <row r="494" spans="4:4">
      <c r="D494" s="147"/>
    </row>
    <row r="495" spans="4:4">
      <c r="D495" s="147"/>
    </row>
    <row r="496" spans="4:4">
      <c r="D496" s="147"/>
    </row>
    <row r="497" spans="4:4">
      <c r="D497" s="147"/>
    </row>
    <row r="498" spans="4:4">
      <c r="D498" s="147"/>
    </row>
    <row r="499" spans="4:4">
      <c r="D499" s="147"/>
    </row>
    <row r="500" spans="4:4">
      <c r="D500" s="147"/>
    </row>
    <row r="501" spans="4:4">
      <c r="D501" s="147"/>
    </row>
    <row r="502" spans="4:4">
      <c r="D502" s="147"/>
    </row>
    <row r="503" spans="4:4">
      <c r="D503" s="147"/>
    </row>
    <row r="504" spans="4:4">
      <c r="D504" s="147"/>
    </row>
    <row r="505" spans="4:4">
      <c r="D505" s="147"/>
    </row>
    <row r="506" spans="4:4">
      <c r="D506" s="147"/>
    </row>
    <row r="507" spans="4:4">
      <c r="D507" s="147"/>
    </row>
    <row r="508" spans="4:4">
      <c r="D508" s="147"/>
    </row>
    <row r="509" spans="4:4">
      <c r="D509" s="147"/>
    </row>
    <row r="510" spans="4:4">
      <c r="D510" s="147"/>
    </row>
    <row r="511" spans="4:4">
      <c r="D511" s="147"/>
    </row>
    <row r="512" spans="4:4">
      <c r="D512" s="147"/>
    </row>
    <row r="513" spans="4:5">
      <c r="D513" s="147"/>
      <c r="E513" s="146"/>
    </row>
    <row r="514" spans="4:5">
      <c r="D514" s="147"/>
      <c r="E514" s="146"/>
    </row>
    <row r="515" spans="4:5">
      <c r="D515" s="147"/>
      <c r="E515" s="146"/>
    </row>
    <row r="516" spans="4:5">
      <c r="D516" s="147"/>
      <c r="E516" s="146"/>
    </row>
    <row r="517" spans="4:5">
      <c r="D517" s="146"/>
      <c r="E517" s="148"/>
    </row>
  </sheetData>
  <sheetProtection sheet="1" objects="1" scenarios="1"/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190</v>
      </c>
      <c r="C1" s="77" t="s" vm="1">
        <v>266</v>
      </c>
    </row>
    <row r="2" spans="2:18">
      <c r="B2" s="56" t="s">
        <v>189</v>
      </c>
      <c r="C2" s="77" t="s">
        <v>267</v>
      </c>
    </row>
    <row r="3" spans="2:18">
      <c r="B3" s="56" t="s">
        <v>191</v>
      </c>
      <c r="C3" s="77" t="s">
        <v>268</v>
      </c>
    </row>
    <row r="4" spans="2:18">
      <c r="B4" s="56" t="s">
        <v>192</v>
      </c>
      <c r="C4" s="77">
        <v>414</v>
      </c>
    </row>
    <row r="6" spans="2:18" ht="26.25" customHeight="1">
      <c r="B6" s="200" t="s">
        <v>231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2"/>
    </row>
    <row r="7" spans="2:18" s="3" customFormat="1" ht="78.75">
      <c r="B7" s="22" t="s">
        <v>127</v>
      </c>
      <c r="C7" s="30" t="s">
        <v>48</v>
      </c>
      <c r="D7" s="30" t="s">
        <v>69</v>
      </c>
      <c r="E7" s="30" t="s">
        <v>15</v>
      </c>
      <c r="F7" s="30" t="s">
        <v>70</v>
      </c>
      <c r="G7" s="30" t="s">
        <v>113</v>
      </c>
      <c r="H7" s="30" t="s">
        <v>18</v>
      </c>
      <c r="I7" s="30" t="s">
        <v>112</v>
      </c>
      <c r="J7" s="30" t="s">
        <v>17</v>
      </c>
      <c r="K7" s="30" t="s">
        <v>228</v>
      </c>
      <c r="L7" s="30" t="s">
        <v>250</v>
      </c>
      <c r="M7" s="30" t="s">
        <v>229</v>
      </c>
      <c r="N7" s="30" t="s">
        <v>63</v>
      </c>
      <c r="O7" s="30" t="s">
        <v>193</v>
      </c>
      <c r="P7" s="31" t="s">
        <v>195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257</v>
      </c>
      <c r="M8" s="32" t="s">
        <v>253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190</v>
      </c>
      <c r="C1" s="77" t="s" vm="1">
        <v>266</v>
      </c>
    </row>
    <row r="2" spans="2:18">
      <c r="B2" s="56" t="s">
        <v>189</v>
      </c>
      <c r="C2" s="77" t="s">
        <v>267</v>
      </c>
    </row>
    <row r="3" spans="2:18">
      <c r="B3" s="56" t="s">
        <v>191</v>
      </c>
      <c r="C3" s="77" t="s">
        <v>268</v>
      </c>
    </row>
    <row r="4" spans="2:18">
      <c r="B4" s="56" t="s">
        <v>192</v>
      </c>
      <c r="C4" s="77">
        <v>414</v>
      </c>
    </row>
    <row r="6" spans="2:18" ht="26.25" customHeight="1">
      <c r="B6" s="200" t="s">
        <v>233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2"/>
    </row>
    <row r="7" spans="2:18" s="3" customFormat="1" ht="78.75">
      <c r="B7" s="22" t="s">
        <v>127</v>
      </c>
      <c r="C7" s="30" t="s">
        <v>48</v>
      </c>
      <c r="D7" s="30" t="s">
        <v>69</v>
      </c>
      <c r="E7" s="30" t="s">
        <v>15</v>
      </c>
      <c r="F7" s="30" t="s">
        <v>70</v>
      </c>
      <c r="G7" s="30" t="s">
        <v>113</v>
      </c>
      <c r="H7" s="30" t="s">
        <v>18</v>
      </c>
      <c r="I7" s="30" t="s">
        <v>112</v>
      </c>
      <c r="J7" s="30" t="s">
        <v>17</v>
      </c>
      <c r="K7" s="30" t="s">
        <v>228</v>
      </c>
      <c r="L7" s="30" t="s">
        <v>250</v>
      </c>
      <c r="M7" s="30" t="s">
        <v>229</v>
      </c>
      <c r="N7" s="30" t="s">
        <v>63</v>
      </c>
      <c r="O7" s="30" t="s">
        <v>193</v>
      </c>
      <c r="P7" s="31" t="s">
        <v>195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257</v>
      </c>
      <c r="M8" s="32" t="s">
        <v>253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31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6" t="s">
        <v>190</v>
      </c>
      <c r="C1" s="77" t="s" vm="1">
        <v>266</v>
      </c>
    </row>
    <row r="2" spans="2:53">
      <c r="B2" s="56" t="s">
        <v>189</v>
      </c>
      <c r="C2" s="77" t="s">
        <v>267</v>
      </c>
    </row>
    <row r="3" spans="2:53">
      <c r="B3" s="56" t="s">
        <v>191</v>
      </c>
      <c r="C3" s="77" t="s">
        <v>268</v>
      </c>
    </row>
    <row r="4" spans="2:53">
      <c r="B4" s="56" t="s">
        <v>192</v>
      </c>
      <c r="C4" s="77">
        <v>414</v>
      </c>
    </row>
    <row r="6" spans="2:53" ht="21.75" customHeight="1">
      <c r="B6" s="191" t="s">
        <v>220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3"/>
    </row>
    <row r="7" spans="2:53" ht="27.75" customHeight="1">
      <c r="B7" s="194" t="s">
        <v>97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6"/>
      <c r="AU7" s="3"/>
      <c r="AV7" s="3"/>
    </row>
    <row r="8" spans="2:53" s="3" customFormat="1" ht="66" customHeight="1">
      <c r="B8" s="22" t="s">
        <v>126</v>
      </c>
      <c r="C8" s="30" t="s">
        <v>48</v>
      </c>
      <c r="D8" s="30" t="s">
        <v>130</v>
      </c>
      <c r="E8" s="30" t="s">
        <v>15</v>
      </c>
      <c r="F8" s="30" t="s">
        <v>70</v>
      </c>
      <c r="G8" s="30" t="s">
        <v>113</v>
      </c>
      <c r="H8" s="30" t="s">
        <v>18</v>
      </c>
      <c r="I8" s="30" t="s">
        <v>112</v>
      </c>
      <c r="J8" s="30" t="s">
        <v>17</v>
      </c>
      <c r="K8" s="30" t="s">
        <v>19</v>
      </c>
      <c r="L8" s="30" t="s">
        <v>250</v>
      </c>
      <c r="M8" s="30" t="s">
        <v>249</v>
      </c>
      <c r="N8" s="30" t="s">
        <v>264</v>
      </c>
      <c r="O8" s="30" t="s">
        <v>66</v>
      </c>
      <c r="P8" s="30" t="s">
        <v>252</v>
      </c>
      <c r="Q8" s="30" t="s">
        <v>193</v>
      </c>
      <c r="R8" s="71" t="s">
        <v>195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257</v>
      </c>
      <c r="M9" s="32"/>
      <c r="N9" s="16" t="s">
        <v>253</v>
      </c>
      <c r="O9" s="32" t="s">
        <v>258</v>
      </c>
      <c r="P9" s="32" t="s">
        <v>20</v>
      </c>
      <c r="Q9" s="32" t="s">
        <v>20</v>
      </c>
      <c r="R9" s="33" t="s">
        <v>20</v>
      </c>
      <c r="AU9" s="1"/>
      <c r="AV9" s="1"/>
    </row>
    <row r="10" spans="2:53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124</v>
      </c>
      <c r="R10" s="20" t="s">
        <v>125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34" customFormat="1" ht="18" customHeight="1">
      <c r="B11" s="78" t="s">
        <v>27</v>
      </c>
      <c r="C11" s="79"/>
      <c r="D11" s="79"/>
      <c r="E11" s="79"/>
      <c r="F11" s="79"/>
      <c r="G11" s="79"/>
      <c r="H11" s="87">
        <v>5.8447470577302356</v>
      </c>
      <c r="I11" s="79"/>
      <c r="J11" s="79"/>
      <c r="K11" s="88">
        <v>5.4495458534282162E-3</v>
      </c>
      <c r="L11" s="87"/>
      <c r="M11" s="89"/>
      <c r="N11" s="79"/>
      <c r="O11" s="87">
        <v>314110.75781553797</v>
      </c>
      <c r="P11" s="79"/>
      <c r="Q11" s="88">
        <v>1</v>
      </c>
      <c r="R11" s="88">
        <f>O11/'סכום נכסי הקרן'!$C$42</f>
        <v>0.16966610818167979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U11" s="135"/>
      <c r="AV11" s="135"/>
      <c r="AW11" s="140"/>
      <c r="BA11" s="135"/>
    </row>
    <row r="12" spans="2:53" s="135" customFormat="1" ht="22.5" customHeight="1">
      <c r="B12" s="80" t="s">
        <v>244</v>
      </c>
      <c r="C12" s="81"/>
      <c r="D12" s="81"/>
      <c r="E12" s="81"/>
      <c r="F12" s="81"/>
      <c r="G12" s="81"/>
      <c r="H12" s="90">
        <v>5.844747057730233</v>
      </c>
      <c r="I12" s="81"/>
      <c r="J12" s="81"/>
      <c r="K12" s="91">
        <v>5.4495458534282171E-3</v>
      </c>
      <c r="L12" s="90"/>
      <c r="M12" s="92"/>
      <c r="N12" s="81"/>
      <c r="O12" s="90">
        <v>314110.75781553803</v>
      </c>
      <c r="P12" s="81"/>
      <c r="Q12" s="91">
        <v>1.0000000000000002</v>
      </c>
      <c r="R12" s="91">
        <f>O12/'סכום נכסי הקרן'!$C$42</f>
        <v>0.16966610818167982</v>
      </c>
      <c r="AW12" s="134"/>
    </row>
    <row r="13" spans="2:53" s="136" customFormat="1">
      <c r="B13" s="118" t="s">
        <v>25</v>
      </c>
      <c r="C13" s="119"/>
      <c r="D13" s="119"/>
      <c r="E13" s="119"/>
      <c r="F13" s="119"/>
      <c r="G13" s="119"/>
      <c r="H13" s="120">
        <v>5.7861130952196822</v>
      </c>
      <c r="I13" s="119"/>
      <c r="J13" s="119"/>
      <c r="K13" s="121">
        <v>-5.1186871813854208E-3</v>
      </c>
      <c r="L13" s="120"/>
      <c r="M13" s="122"/>
      <c r="N13" s="119"/>
      <c r="O13" s="120">
        <v>122752.15043311099</v>
      </c>
      <c r="P13" s="119"/>
      <c r="Q13" s="121">
        <v>0.39079257038753629</v>
      </c>
      <c r="R13" s="121">
        <f>O13/'סכום נכסי הקרן'!$C$42</f>
        <v>6.6304254523968445E-2</v>
      </c>
    </row>
    <row r="14" spans="2:53" s="135" customFormat="1">
      <c r="B14" s="84" t="s">
        <v>24</v>
      </c>
      <c r="C14" s="81"/>
      <c r="D14" s="81"/>
      <c r="E14" s="81"/>
      <c r="F14" s="81"/>
      <c r="G14" s="81"/>
      <c r="H14" s="90">
        <v>5.7861130952196822</v>
      </c>
      <c r="I14" s="81"/>
      <c r="J14" s="81"/>
      <c r="K14" s="91">
        <v>-5.1186871813854208E-3</v>
      </c>
      <c r="L14" s="90"/>
      <c r="M14" s="92"/>
      <c r="N14" s="81"/>
      <c r="O14" s="90">
        <v>122752.15043311099</v>
      </c>
      <c r="P14" s="81"/>
      <c r="Q14" s="91">
        <v>0.39079257038753629</v>
      </c>
      <c r="R14" s="91">
        <f>O14/'סכום נכסי הקרן'!$C$42</f>
        <v>6.6304254523968445E-2</v>
      </c>
    </row>
    <row r="15" spans="2:53" s="135" customFormat="1">
      <c r="B15" s="85" t="s">
        <v>269</v>
      </c>
      <c r="C15" s="83" t="s">
        <v>270</v>
      </c>
      <c r="D15" s="96" t="s">
        <v>131</v>
      </c>
      <c r="E15" s="83" t="s">
        <v>271</v>
      </c>
      <c r="F15" s="83"/>
      <c r="G15" s="83"/>
      <c r="H15" s="93">
        <v>2.2300000000000471</v>
      </c>
      <c r="I15" s="96" t="s">
        <v>175</v>
      </c>
      <c r="J15" s="97">
        <v>0.04</v>
      </c>
      <c r="K15" s="94">
        <v>-1.1700000000000432E-2</v>
      </c>
      <c r="L15" s="93">
        <v>10258464.915064</v>
      </c>
      <c r="M15" s="95">
        <v>150.09</v>
      </c>
      <c r="N15" s="83"/>
      <c r="O15" s="93">
        <v>15396.929838449001</v>
      </c>
      <c r="P15" s="94">
        <v>6.598014057586385E-4</v>
      </c>
      <c r="Q15" s="94">
        <v>4.9017518360485034E-2</v>
      </c>
      <c r="R15" s="94">
        <f>O15/'סכום נכסי הקרן'!$C$42</f>
        <v>8.3166115729475295E-3</v>
      </c>
    </row>
    <row r="16" spans="2:53" s="135" customFormat="1" ht="20.25">
      <c r="B16" s="85" t="s">
        <v>272</v>
      </c>
      <c r="C16" s="83" t="s">
        <v>273</v>
      </c>
      <c r="D16" s="96" t="s">
        <v>131</v>
      </c>
      <c r="E16" s="83" t="s">
        <v>271</v>
      </c>
      <c r="F16" s="83"/>
      <c r="G16" s="83"/>
      <c r="H16" s="93">
        <v>4.8599999999999417</v>
      </c>
      <c r="I16" s="96" t="s">
        <v>175</v>
      </c>
      <c r="J16" s="97">
        <v>0.04</v>
      </c>
      <c r="K16" s="94">
        <v>-4.6999999999999846E-3</v>
      </c>
      <c r="L16" s="93">
        <v>4202016.5749319997</v>
      </c>
      <c r="M16" s="95">
        <v>156.80000000000001</v>
      </c>
      <c r="N16" s="83"/>
      <c r="O16" s="93">
        <v>6588.7621909830004</v>
      </c>
      <c r="P16" s="94">
        <v>3.6168487807962439E-4</v>
      </c>
      <c r="Q16" s="94">
        <v>2.0975920203447032E-2</v>
      </c>
      <c r="R16" s="94">
        <f>O16/'סכום נכסי הקרן'!$C$42</f>
        <v>3.5589027464483268E-3</v>
      </c>
      <c r="AU16" s="134"/>
    </row>
    <row r="17" spans="2:48" s="135" customFormat="1" ht="20.25">
      <c r="B17" s="85" t="s">
        <v>274</v>
      </c>
      <c r="C17" s="83" t="s">
        <v>275</v>
      </c>
      <c r="D17" s="96" t="s">
        <v>131</v>
      </c>
      <c r="E17" s="83" t="s">
        <v>271</v>
      </c>
      <c r="F17" s="83"/>
      <c r="G17" s="83"/>
      <c r="H17" s="93">
        <v>7.91999999999992</v>
      </c>
      <c r="I17" s="96" t="s">
        <v>175</v>
      </c>
      <c r="J17" s="97">
        <v>7.4999999999999997E-3</v>
      </c>
      <c r="K17" s="94">
        <v>-3.9999999999962293E-4</v>
      </c>
      <c r="L17" s="93">
        <v>17628405.994275</v>
      </c>
      <c r="M17" s="95">
        <v>108.29</v>
      </c>
      <c r="N17" s="83"/>
      <c r="O17" s="93">
        <v>19089.801162867996</v>
      </c>
      <c r="P17" s="94">
        <v>1.2647400609497258E-3</v>
      </c>
      <c r="Q17" s="94">
        <v>6.077410813824629E-2</v>
      </c>
      <c r="R17" s="94">
        <f>O17/'סכום נכסי הקרן'!$C$42</f>
        <v>1.0311306406028802E-2</v>
      </c>
      <c r="AV17" s="134"/>
    </row>
    <row r="18" spans="2:48" s="135" customFormat="1">
      <c r="B18" s="85" t="s">
        <v>276</v>
      </c>
      <c r="C18" s="83" t="s">
        <v>277</v>
      </c>
      <c r="D18" s="96" t="s">
        <v>131</v>
      </c>
      <c r="E18" s="83" t="s">
        <v>271</v>
      </c>
      <c r="F18" s="83"/>
      <c r="G18" s="83"/>
      <c r="H18" s="93">
        <v>13.360000000000685</v>
      </c>
      <c r="I18" s="96" t="s">
        <v>175</v>
      </c>
      <c r="J18" s="97">
        <v>0.04</v>
      </c>
      <c r="K18" s="94">
        <v>8.7000000000003845E-3</v>
      </c>
      <c r="L18" s="93">
        <v>8454618.7757450007</v>
      </c>
      <c r="M18" s="95">
        <v>182.1</v>
      </c>
      <c r="N18" s="83"/>
      <c r="O18" s="93">
        <v>15395.860382642999</v>
      </c>
      <c r="P18" s="94">
        <v>5.2119502466833889E-4</v>
      </c>
      <c r="Q18" s="94">
        <v>4.9014113651224392E-2</v>
      </c>
      <c r="R18" s="94">
        <f>O18/'סכום נכסי הקרן'!$C$42</f>
        <v>8.3160339091777873E-3</v>
      </c>
      <c r="AU18" s="140"/>
    </row>
    <row r="19" spans="2:48" s="135" customFormat="1">
      <c r="B19" s="85" t="s">
        <v>278</v>
      </c>
      <c r="C19" s="83" t="s">
        <v>279</v>
      </c>
      <c r="D19" s="96" t="s">
        <v>131</v>
      </c>
      <c r="E19" s="83" t="s">
        <v>271</v>
      </c>
      <c r="F19" s="83"/>
      <c r="G19" s="83"/>
      <c r="H19" s="93">
        <v>17.589999999994841</v>
      </c>
      <c r="I19" s="96" t="s">
        <v>175</v>
      </c>
      <c r="J19" s="97">
        <v>2.75E-2</v>
      </c>
      <c r="K19" s="94">
        <v>1.1999999999999122E-2</v>
      </c>
      <c r="L19" s="93">
        <v>1610175.275408</v>
      </c>
      <c r="M19" s="95">
        <v>141.22999999999999</v>
      </c>
      <c r="N19" s="83"/>
      <c r="O19" s="93">
        <v>2274.0506691859996</v>
      </c>
      <c r="P19" s="94">
        <v>9.1098680158213823E-5</v>
      </c>
      <c r="Q19" s="94">
        <v>7.2396459293554011E-3</v>
      </c>
      <c r="R19" s="94">
        <f>O19/'סכום נכסי הקרן'!$C$42</f>
        <v>1.2283225494470712E-3</v>
      </c>
      <c r="AV19" s="140"/>
    </row>
    <row r="20" spans="2:48" s="135" customFormat="1">
      <c r="B20" s="85" t="s">
        <v>280</v>
      </c>
      <c r="C20" s="83" t="s">
        <v>281</v>
      </c>
      <c r="D20" s="96" t="s">
        <v>131</v>
      </c>
      <c r="E20" s="83" t="s">
        <v>271</v>
      </c>
      <c r="F20" s="83"/>
      <c r="G20" s="83"/>
      <c r="H20" s="93">
        <v>4.3399999999998133</v>
      </c>
      <c r="I20" s="96" t="s">
        <v>175</v>
      </c>
      <c r="J20" s="97">
        <v>1.7500000000000002E-2</v>
      </c>
      <c r="K20" s="94">
        <v>-6.2999999999996869E-3</v>
      </c>
      <c r="L20" s="93">
        <v>7033612.2981990008</v>
      </c>
      <c r="M20" s="95">
        <v>113.75</v>
      </c>
      <c r="N20" s="83"/>
      <c r="O20" s="93">
        <v>8000.7340780750001</v>
      </c>
      <c r="P20" s="94">
        <v>4.9113700211150281E-4</v>
      </c>
      <c r="Q20" s="94">
        <v>2.5471060379197337E-2</v>
      </c>
      <c r="R20" s="94">
        <f>O20/'סכום נכסי הקרן'!$C$42</f>
        <v>4.3215756857989934E-3</v>
      </c>
    </row>
    <row r="21" spans="2:48" s="135" customFormat="1">
      <c r="B21" s="85" t="s">
        <v>282</v>
      </c>
      <c r="C21" s="83" t="s">
        <v>283</v>
      </c>
      <c r="D21" s="96" t="s">
        <v>131</v>
      </c>
      <c r="E21" s="83" t="s">
        <v>271</v>
      </c>
      <c r="F21" s="83"/>
      <c r="G21" s="83"/>
      <c r="H21" s="93">
        <v>0.5800000000001293</v>
      </c>
      <c r="I21" s="96" t="s">
        <v>175</v>
      </c>
      <c r="J21" s="97">
        <v>0.03</v>
      </c>
      <c r="K21" s="94">
        <v>-2.0599999999997079E-2</v>
      </c>
      <c r="L21" s="93">
        <v>3631749.643623</v>
      </c>
      <c r="M21" s="95">
        <v>114.9</v>
      </c>
      <c r="N21" s="83"/>
      <c r="O21" s="93">
        <v>4172.8801008870005</v>
      </c>
      <c r="P21" s="94">
        <v>2.3690073622520012E-4</v>
      </c>
      <c r="Q21" s="94">
        <v>1.3284741120956865E-2</v>
      </c>
      <c r="R21" s="94">
        <f>O21/'סכום נכסי הקרן'!$C$42</f>
        <v>2.2539703241938776E-3</v>
      </c>
    </row>
    <row r="22" spans="2:48" s="135" customFormat="1">
      <c r="B22" s="85" t="s">
        <v>284</v>
      </c>
      <c r="C22" s="83" t="s">
        <v>285</v>
      </c>
      <c r="D22" s="96" t="s">
        <v>131</v>
      </c>
      <c r="E22" s="83" t="s">
        <v>271</v>
      </c>
      <c r="F22" s="83"/>
      <c r="G22" s="83"/>
      <c r="H22" s="93">
        <v>1.5799999999999932</v>
      </c>
      <c r="I22" s="96" t="s">
        <v>175</v>
      </c>
      <c r="J22" s="97">
        <v>1E-3</v>
      </c>
      <c r="K22" s="94">
        <v>-1.3499999999999977E-2</v>
      </c>
      <c r="L22" s="93">
        <v>19359476.798087001</v>
      </c>
      <c r="M22" s="95">
        <v>103.3</v>
      </c>
      <c r="N22" s="83"/>
      <c r="O22" s="93">
        <v>19998.339446082999</v>
      </c>
      <c r="P22" s="94">
        <v>1.2773946566699255E-3</v>
      </c>
      <c r="Q22" s="94">
        <v>6.3666521914626864E-2</v>
      </c>
      <c r="R22" s="94">
        <f>O22/'סכום נכסי הקרן'!$C$42</f>
        <v>1.0802050994718369E-2</v>
      </c>
    </row>
    <row r="23" spans="2:48" s="135" customFormat="1">
      <c r="B23" s="85" t="s">
        <v>286</v>
      </c>
      <c r="C23" s="83" t="s">
        <v>287</v>
      </c>
      <c r="D23" s="96" t="s">
        <v>131</v>
      </c>
      <c r="E23" s="83" t="s">
        <v>271</v>
      </c>
      <c r="F23" s="83"/>
      <c r="G23" s="83"/>
      <c r="H23" s="93">
        <v>6.4399999999992987</v>
      </c>
      <c r="I23" s="96" t="s">
        <v>175</v>
      </c>
      <c r="J23" s="97">
        <v>7.4999999999999997E-3</v>
      </c>
      <c r="K23" s="94">
        <v>-2.6999999999997226E-3</v>
      </c>
      <c r="L23" s="93">
        <v>5023074.0583180003</v>
      </c>
      <c r="M23" s="95">
        <v>107.6</v>
      </c>
      <c r="N23" s="83"/>
      <c r="O23" s="93">
        <v>5404.8280055449995</v>
      </c>
      <c r="P23" s="94">
        <v>3.6287542785802817E-4</v>
      </c>
      <c r="Q23" s="94">
        <v>1.7206758670516447E-2</v>
      </c>
      <c r="R23" s="94">
        <f>O23/'סכום נכסי הקרן'!$C$42</f>
        <v>2.9194037780479001E-3</v>
      </c>
    </row>
    <row r="24" spans="2:48" s="135" customFormat="1">
      <c r="B24" s="85" t="s">
        <v>288</v>
      </c>
      <c r="C24" s="83" t="s">
        <v>289</v>
      </c>
      <c r="D24" s="96" t="s">
        <v>131</v>
      </c>
      <c r="E24" s="83" t="s">
        <v>271</v>
      </c>
      <c r="F24" s="83"/>
      <c r="G24" s="83"/>
      <c r="H24" s="93">
        <v>9.9399999999991717</v>
      </c>
      <c r="I24" s="96" t="s">
        <v>175</v>
      </c>
      <c r="J24" s="97">
        <v>5.0000000000000001E-3</v>
      </c>
      <c r="K24" s="94">
        <v>2.5999999999997141E-3</v>
      </c>
      <c r="L24" s="93">
        <v>3418714.0170639995</v>
      </c>
      <c r="M24" s="95">
        <v>102.54</v>
      </c>
      <c r="N24" s="83"/>
      <c r="O24" s="93">
        <v>3505.5490792850005</v>
      </c>
      <c r="P24" s="94">
        <v>1.6403208259310402E-3</v>
      </c>
      <c r="Q24" s="94">
        <v>1.1160232472342255E-2</v>
      </c>
      <c r="R24" s="94">
        <f>O24/'סכום נכסי הקרן'!$C$42</f>
        <v>1.8935132099851168E-3</v>
      </c>
    </row>
    <row r="25" spans="2:48" s="135" customFormat="1">
      <c r="B25" s="85" t="s">
        <v>290</v>
      </c>
      <c r="C25" s="83" t="s">
        <v>291</v>
      </c>
      <c r="D25" s="96" t="s">
        <v>131</v>
      </c>
      <c r="E25" s="83" t="s">
        <v>271</v>
      </c>
      <c r="F25" s="83"/>
      <c r="G25" s="83"/>
      <c r="H25" s="93">
        <v>22.739999999994001</v>
      </c>
      <c r="I25" s="96" t="s">
        <v>175</v>
      </c>
      <c r="J25" s="97">
        <v>0.01</v>
      </c>
      <c r="K25" s="94">
        <v>1.4799999999996564E-2</v>
      </c>
      <c r="L25" s="93">
        <v>1785040.5407199999</v>
      </c>
      <c r="M25" s="95">
        <v>91.35</v>
      </c>
      <c r="N25" s="83"/>
      <c r="O25" s="93">
        <v>1630.634530997</v>
      </c>
      <c r="P25" s="94">
        <v>1.4992570998878144E-4</v>
      </c>
      <c r="Q25" s="94">
        <v>5.1912724745154784E-3</v>
      </c>
      <c r="R25" s="94">
        <f>O25/'סכום נכסי הקרן'!$C$42</f>
        <v>8.8078299726171969E-4</v>
      </c>
    </row>
    <row r="26" spans="2:48" s="135" customFormat="1">
      <c r="B26" s="85" t="s">
        <v>292</v>
      </c>
      <c r="C26" s="83" t="s">
        <v>293</v>
      </c>
      <c r="D26" s="96" t="s">
        <v>131</v>
      </c>
      <c r="E26" s="83" t="s">
        <v>271</v>
      </c>
      <c r="F26" s="83"/>
      <c r="G26" s="83"/>
      <c r="H26" s="93">
        <v>3.3599999999999723</v>
      </c>
      <c r="I26" s="96" t="s">
        <v>175</v>
      </c>
      <c r="J26" s="97">
        <v>2.75E-2</v>
      </c>
      <c r="K26" s="94">
        <v>-8.5999999999997172E-3</v>
      </c>
      <c r="L26" s="93">
        <v>17972468.763165001</v>
      </c>
      <c r="M26" s="95">
        <v>118.48</v>
      </c>
      <c r="N26" s="83"/>
      <c r="O26" s="93">
        <v>21293.780948109998</v>
      </c>
      <c r="P26" s="94">
        <v>1.0839037830201481E-3</v>
      </c>
      <c r="Q26" s="94">
        <v>6.7790677072622915E-2</v>
      </c>
      <c r="R26" s="94">
        <f>O26/'סכום נכסי הקרן'!$C$42</f>
        <v>1.1501780349912959E-2</v>
      </c>
    </row>
    <row r="27" spans="2:48" s="135" customFormat="1">
      <c r="B27" s="86"/>
      <c r="C27" s="83"/>
      <c r="D27" s="83"/>
      <c r="E27" s="83"/>
      <c r="F27" s="83"/>
      <c r="G27" s="83"/>
      <c r="H27" s="83"/>
      <c r="I27" s="83"/>
      <c r="J27" s="83"/>
      <c r="K27" s="94"/>
      <c r="L27" s="93"/>
      <c r="M27" s="95"/>
      <c r="N27" s="83"/>
      <c r="O27" s="83"/>
      <c r="P27" s="83"/>
      <c r="Q27" s="94"/>
      <c r="R27" s="83"/>
    </row>
    <row r="28" spans="2:48" s="136" customFormat="1">
      <c r="B28" s="118" t="s">
        <v>49</v>
      </c>
      <c r="C28" s="119"/>
      <c r="D28" s="119"/>
      <c r="E28" s="119"/>
      <c r="F28" s="119"/>
      <c r="G28" s="119"/>
      <c r="H28" s="120">
        <v>5.8823593976455237</v>
      </c>
      <c r="I28" s="119"/>
      <c r="J28" s="119"/>
      <c r="K28" s="121">
        <v>1.2228824554537476E-2</v>
      </c>
      <c r="L28" s="120"/>
      <c r="M28" s="122"/>
      <c r="N28" s="119"/>
      <c r="O28" s="120">
        <v>191358.60738242706</v>
      </c>
      <c r="P28" s="119"/>
      <c r="Q28" s="121">
        <v>0.60920742961246399</v>
      </c>
      <c r="R28" s="121">
        <f>O28/'סכום נכסי הקרן'!$C$42</f>
        <v>0.10336185365771139</v>
      </c>
    </row>
    <row r="29" spans="2:48" s="135" customFormat="1">
      <c r="B29" s="84" t="s">
        <v>23</v>
      </c>
      <c r="C29" s="81"/>
      <c r="D29" s="81"/>
      <c r="E29" s="81"/>
      <c r="F29" s="81"/>
      <c r="G29" s="81"/>
      <c r="H29" s="90">
        <v>5.8823593976455237</v>
      </c>
      <c r="I29" s="81"/>
      <c r="J29" s="81"/>
      <c r="K29" s="91">
        <v>1.2228824554537476E-2</v>
      </c>
      <c r="L29" s="90"/>
      <c r="M29" s="92"/>
      <c r="N29" s="81"/>
      <c r="O29" s="90">
        <v>191358.60738242706</v>
      </c>
      <c r="P29" s="81"/>
      <c r="Q29" s="91">
        <v>0.60920742961246399</v>
      </c>
      <c r="R29" s="91">
        <f>O29/'סכום נכסי הקרן'!$C$42</f>
        <v>0.10336185365771139</v>
      </c>
    </row>
    <row r="30" spans="2:48" s="135" customFormat="1">
      <c r="B30" s="85" t="s">
        <v>294</v>
      </c>
      <c r="C30" s="83" t="s">
        <v>295</v>
      </c>
      <c r="D30" s="96" t="s">
        <v>131</v>
      </c>
      <c r="E30" s="83" t="s">
        <v>271</v>
      </c>
      <c r="F30" s="83"/>
      <c r="G30" s="83"/>
      <c r="H30" s="93">
        <v>6.3500000000000103</v>
      </c>
      <c r="I30" s="96" t="s">
        <v>175</v>
      </c>
      <c r="J30" s="97">
        <v>6.25E-2</v>
      </c>
      <c r="K30" s="94">
        <v>1.5199999999999656E-2</v>
      </c>
      <c r="L30" s="93">
        <v>6004355.4995570006</v>
      </c>
      <c r="M30" s="95">
        <v>136.28</v>
      </c>
      <c r="N30" s="83"/>
      <c r="O30" s="93">
        <v>8182.7356584140007</v>
      </c>
      <c r="P30" s="94">
        <v>3.5398049295499908E-4</v>
      </c>
      <c r="Q30" s="94">
        <v>2.6050478867136809E-2</v>
      </c>
      <c r="R30" s="94">
        <f>O30/'סכום נכסי הקרן'!$C$42</f>
        <v>4.4198833656561975E-3</v>
      </c>
    </row>
    <row r="31" spans="2:48" s="135" customFormat="1">
      <c r="B31" s="85" t="s">
        <v>296</v>
      </c>
      <c r="C31" s="83" t="s">
        <v>297</v>
      </c>
      <c r="D31" s="96" t="s">
        <v>131</v>
      </c>
      <c r="E31" s="83" t="s">
        <v>271</v>
      </c>
      <c r="F31" s="83"/>
      <c r="G31" s="83"/>
      <c r="H31" s="93">
        <v>4.6800000000000335</v>
      </c>
      <c r="I31" s="96" t="s">
        <v>175</v>
      </c>
      <c r="J31" s="97">
        <v>3.7499999999999999E-2</v>
      </c>
      <c r="K31" s="94">
        <v>1.1099999999999628E-2</v>
      </c>
      <c r="L31" s="93">
        <v>6401834.4086279999</v>
      </c>
      <c r="M31" s="95">
        <v>112.79</v>
      </c>
      <c r="N31" s="83"/>
      <c r="O31" s="93">
        <v>7220.629029456999</v>
      </c>
      <c r="P31" s="94">
        <v>3.9451777481215551E-4</v>
      </c>
      <c r="Q31" s="94">
        <v>2.2987525418334525E-2</v>
      </c>
      <c r="R31" s="94">
        <f>O31/'סכום נכסי הקרן'!$C$42</f>
        <v>3.9002039744562597E-3</v>
      </c>
    </row>
    <row r="32" spans="2:48" s="135" customFormat="1">
      <c r="B32" s="85" t="s">
        <v>298</v>
      </c>
      <c r="C32" s="83" t="s">
        <v>299</v>
      </c>
      <c r="D32" s="96" t="s">
        <v>131</v>
      </c>
      <c r="E32" s="83" t="s">
        <v>271</v>
      </c>
      <c r="F32" s="83"/>
      <c r="G32" s="83"/>
      <c r="H32" s="93">
        <v>18.410000000000103</v>
      </c>
      <c r="I32" s="96" t="s">
        <v>175</v>
      </c>
      <c r="J32" s="97">
        <v>3.7499999999999999E-2</v>
      </c>
      <c r="K32" s="94">
        <v>3.1000000000000298E-2</v>
      </c>
      <c r="L32" s="93">
        <v>15204345.989495998</v>
      </c>
      <c r="M32" s="95">
        <v>112.1</v>
      </c>
      <c r="N32" s="83"/>
      <c r="O32" s="93">
        <v>17044.071854225</v>
      </c>
      <c r="P32" s="94">
        <v>1.4404805802924114E-3</v>
      </c>
      <c r="Q32" s="94">
        <v>5.4261343905432739E-2</v>
      </c>
      <c r="R32" s="94">
        <f>O32/'סכום נכסי הקרן'!$C$42</f>
        <v>9.2063110451424818E-3</v>
      </c>
    </row>
    <row r="33" spans="2:18" s="135" customFormat="1">
      <c r="B33" s="85" t="s">
        <v>300</v>
      </c>
      <c r="C33" s="83" t="s">
        <v>301</v>
      </c>
      <c r="D33" s="96" t="s">
        <v>131</v>
      </c>
      <c r="E33" s="83" t="s">
        <v>271</v>
      </c>
      <c r="F33" s="83"/>
      <c r="G33" s="83"/>
      <c r="H33" s="93">
        <v>0.16000000000006104</v>
      </c>
      <c r="I33" s="96" t="s">
        <v>175</v>
      </c>
      <c r="J33" s="97">
        <v>2.2499999999999999E-2</v>
      </c>
      <c r="K33" s="94">
        <v>2.3999999999970993E-3</v>
      </c>
      <c r="L33" s="93">
        <v>2563353.1729879999</v>
      </c>
      <c r="M33" s="95">
        <v>102.21</v>
      </c>
      <c r="N33" s="83"/>
      <c r="O33" s="93">
        <v>2620.0033448490003</v>
      </c>
      <c r="P33" s="94">
        <v>1.7210931210345098E-4</v>
      </c>
      <c r="Q33" s="94">
        <v>8.341017554029783E-3</v>
      </c>
      <c r="R33" s="94">
        <f>O33/'סכום נכסי הקרן'!$C$42</f>
        <v>1.4151879866673076E-3</v>
      </c>
    </row>
    <row r="34" spans="2:18" s="135" customFormat="1">
      <c r="B34" s="85" t="s">
        <v>302</v>
      </c>
      <c r="C34" s="83" t="s">
        <v>303</v>
      </c>
      <c r="D34" s="96" t="s">
        <v>131</v>
      </c>
      <c r="E34" s="83" t="s">
        <v>271</v>
      </c>
      <c r="F34" s="83"/>
      <c r="G34" s="83"/>
      <c r="H34" s="93">
        <v>0.66000000000005854</v>
      </c>
      <c r="I34" s="96" t="s">
        <v>175</v>
      </c>
      <c r="J34" s="97">
        <v>0</v>
      </c>
      <c r="K34" s="94">
        <v>3.199999999999707E-3</v>
      </c>
      <c r="L34" s="93">
        <v>6840207.7249660008</v>
      </c>
      <c r="M34" s="95">
        <v>99.79</v>
      </c>
      <c r="N34" s="83"/>
      <c r="O34" s="93">
        <v>6825.8432888100006</v>
      </c>
      <c r="P34" s="94">
        <v>5.9616147510325752E-3</v>
      </c>
      <c r="Q34" s="94">
        <v>2.1730689315704644E-2</v>
      </c>
      <c r="R34" s="94">
        <f>O34/'סכום נכסי הקרן'!$C$42</f>
        <v>3.6869614843008176E-3</v>
      </c>
    </row>
    <row r="35" spans="2:18" s="135" customFormat="1">
      <c r="B35" s="85" t="s">
        <v>304</v>
      </c>
      <c r="C35" s="83" t="s">
        <v>305</v>
      </c>
      <c r="D35" s="96" t="s">
        <v>131</v>
      </c>
      <c r="E35" s="83" t="s">
        <v>271</v>
      </c>
      <c r="F35" s="83"/>
      <c r="G35" s="83"/>
      <c r="H35" s="93">
        <v>3.5999999999995462</v>
      </c>
      <c r="I35" s="96" t="s">
        <v>175</v>
      </c>
      <c r="J35" s="97">
        <v>1.2500000000000001E-2</v>
      </c>
      <c r="K35" s="94">
        <v>8.6999999999987157E-3</v>
      </c>
      <c r="L35" s="93">
        <v>6496508.9111710005</v>
      </c>
      <c r="M35" s="95">
        <v>101.77</v>
      </c>
      <c r="N35" s="83"/>
      <c r="O35" s="93">
        <v>6611.497350355</v>
      </c>
      <c r="P35" s="94">
        <v>5.5916550507291093E-4</v>
      </c>
      <c r="Q35" s="94">
        <v>2.1048299639064294E-2</v>
      </c>
      <c r="R35" s="94">
        <f>O35/'סכום נכסי הקרן'!$C$42</f>
        <v>3.5711830836018944E-3</v>
      </c>
    </row>
    <row r="36" spans="2:18" s="135" customFormat="1">
      <c r="B36" s="85" t="s">
        <v>306</v>
      </c>
      <c r="C36" s="83" t="s">
        <v>307</v>
      </c>
      <c r="D36" s="96" t="s">
        <v>131</v>
      </c>
      <c r="E36" s="83" t="s">
        <v>271</v>
      </c>
      <c r="F36" s="83"/>
      <c r="G36" s="83"/>
      <c r="H36" s="93">
        <v>4.5199999999988254</v>
      </c>
      <c r="I36" s="96" t="s">
        <v>175</v>
      </c>
      <c r="J36" s="97">
        <v>1.4999999999999999E-2</v>
      </c>
      <c r="K36" s="94">
        <v>1.0799999999993794E-2</v>
      </c>
      <c r="L36" s="93">
        <v>1195805.4114310001</v>
      </c>
      <c r="M36" s="95">
        <v>102.39</v>
      </c>
      <c r="N36" s="83"/>
      <c r="O36" s="93">
        <v>1224.3851641469998</v>
      </c>
      <c r="P36" s="94">
        <v>1.6733652911786565E-4</v>
      </c>
      <c r="Q36" s="94">
        <v>3.8979408813053832E-3</v>
      </c>
      <c r="R36" s="94">
        <f>O36/'סכום נכסי הקרן'!$C$42</f>
        <v>6.6134845925335146E-4</v>
      </c>
    </row>
    <row r="37" spans="2:18" s="135" customFormat="1">
      <c r="B37" s="85" t="s">
        <v>308</v>
      </c>
      <c r="C37" s="83" t="s">
        <v>309</v>
      </c>
      <c r="D37" s="96" t="s">
        <v>131</v>
      </c>
      <c r="E37" s="83" t="s">
        <v>271</v>
      </c>
      <c r="F37" s="83"/>
      <c r="G37" s="83"/>
      <c r="H37" s="93">
        <v>1.8299999999999068</v>
      </c>
      <c r="I37" s="96" t="s">
        <v>175</v>
      </c>
      <c r="J37" s="97">
        <v>5.0000000000000001E-3</v>
      </c>
      <c r="K37" s="94">
        <v>4.8000000000000004E-3</v>
      </c>
      <c r="L37" s="93">
        <v>16004614.820960999</v>
      </c>
      <c r="M37" s="95">
        <v>100.12</v>
      </c>
      <c r="N37" s="83"/>
      <c r="O37" s="93">
        <v>16023.820665649999</v>
      </c>
      <c r="P37" s="94">
        <v>1.1472392316201651E-3</v>
      </c>
      <c r="Q37" s="94">
        <v>5.1013281993544497E-2</v>
      </c>
      <c r="R37" s="94">
        <f>O37/'סכום נכסי הקרן'!$C$42</f>
        <v>8.6552250214192578E-3</v>
      </c>
    </row>
    <row r="38" spans="2:18" s="135" customFormat="1">
      <c r="B38" s="85" t="s">
        <v>310</v>
      </c>
      <c r="C38" s="83" t="s">
        <v>311</v>
      </c>
      <c r="D38" s="96" t="s">
        <v>131</v>
      </c>
      <c r="E38" s="83" t="s">
        <v>271</v>
      </c>
      <c r="F38" s="83"/>
      <c r="G38" s="83"/>
      <c r="H38" s="93">
        <v>2.7000000000000179</v>
      </c>
      <c r="I38" s="96" t="s">
        <v>175</v>
      </c>
      <c r="J38" s="97">
        <v>5.5E-2</v>
      </c>
      <c r="K38" s="94">
        <v>6.8000000000000725E-3</v>
      </c>
      <c r="L38" s="93">
        <v>14381261.549192</v>
      </c>
      <c r="M38" s="95">
        <v>114.42</v>
      </c>
      <c r="N38" s="83"/>
      <c r="O38" s="93">
        <v>16455.039622340999</v>
      </c>
      <c r="P38" s="94">
        <v>8.0085861162638105E-4</v>
      </c>
      <c r="Q38" s="94">
        <v>5.2386106533811386E-2</v>
      </c>
      <c r="R38" s="94">
        <f>O38/'סכום נכסי הקרן'!$C$42</f>
        <v>8.8881468183826459E-3</v>
      </c>
    </row>
    <row r="39" spans="2:18" s="135" customFormat="1">
      <c r="B39" s="85" t="s">
        <v>312</v>
      </c>
      <c r="C39" s="83" t="s">
        <v>313</v>
      </c>
      <c r="D39" s="96" t="s">
        <v>131</v>
      </c>
      <c r="E39" s="83" t="s">
        <v>271</v>
      </c>
      <c r="F39" s="83"/>
      <c r="G39" s="83"/>
      <c r="H39" s="93">
        <v>15.100000000000435</v>
      </c>
      <c r="I39" s="96" t="s">
        <v>175</v>
      </c>
      <c r="J39" s="97">
        <v>5.5E-2</v>
      </c>
      <c r="K39" s="94">
        <v>2.770000000000096E-2</v>
      </c>
      <c r="L39" s="93">
        <v>12034422.432394</v>
      </c>
      <c r="M39" s="95">
        <v>146.6</v>
      </c>
      <c r="N39" s="83"/>
      <c r="O39" s="93">
        <v>17642.463236403</v>
      </c>
      <c r="P39" s="94">
        <v>6.5820764614163516E-4</v>
      </c>
      <c r="Q39" s="94">
        <v>5.6166376978287268E-2</v>
      </c>
      <c r="R39" s="94">
        <f>O39/'סכום נכסי הקרן'!$C$42</f>
        <v>9.5295305925710977E-3</v>
      </c>
    </row>
    <row r="40" spans="2:18" s="135" customFormat="1">
      <c r="B40" s="85" t="s">
        <v>314</v>
      </c>
      <c r="C40" s="83" t="s">
        <v>315</v>
      </c>
      <c r="D40" s="96" t="s">
        <v>131</v>
      </c>
      <c r="E40" s="83" t="s">
        <v>271</v>
      </c>
      <c r="F40" s="83"/>
      <c r="G40" s="83"/>
      <c r="H40" s="93">
        <v>3.7800000000004919</v>
      </c>
      <c r="I40" s="96" t="s">
        <v>175</v>
      </c>
      <c r="J40" s="97">
        <v>4.2500000000000003E-2</v>
      </c>
      <c r="K40" s="94">
        <v>9.4000000000028037E-3</v>
      </c>
      <c r="L40" s="93">
        <v>3851205.4885920002</v>
      </c>
      <c r="M40" s="95">
        <v>112.96</v>
      </c>
      <c r="N40" s="83"/>
      <c r="O40" s="93">
        <v>4350.3217199870005</v>
      </c>
      <c r="P40" s="94">
        <v>2.1495864134499307E-4</v>
      </c>
      <c r="Q40" s="94">
        <v>1.384964255997158E-2</v>
      </c>
      <c r="R40" s="94">
        <f>O40/'סכום נכסי הקרן'!$C$42</f>
        <v>2.349814952857735E-3</v>
      </c>
    </row>
    <row r="41" spans="2:18" s="135" customFormat="1">
      <c r="B41" s="85" t="s">
        <v>316</v>
      </c>
      <c r="C41" s="83" t="s">
        <v>317</v>
      </c>
      <c r="D41" s="96" t="s">
        <v>131</v>
      </c>
      <c r="E41" s="83" t="s">
        <v>271</v>
      </c>
      <c r="F41" s="83"/>
      <c r="G41" s="83"/>
      <c r="H41" s="93">
        <v>7.4799999999996167</v>
      </c>
      <c r="I41" s="96" t="s">
        <v>175</v>
      </c>
      <c r="J41" s="97">
        <v>0.02</v>
      </c>
      <c r="K41" s="94">
        <v>1.6199999999999042E-2</v>
      </c>
      <c r="L41" s="93">
        <v>16041072.764191</v>
      </c>
      <c r="M41" s="95">
        <v>102.81</v>
      </c>
      <c r="N41" s="83"/>
      <c r="O41" s="93">
        <v>16491.826908809002</v>
      </c>
      <c r="P41" s="94">
        <v>1.1245631011682817E-3</v>
      </c>
      <c r="Q41" s="94">
        <v>5.2503222186658927E-2</v>
      </c>
      <c r="R41" s="94">
        <f>O41/'סכום נכסי הקרן'!$C$42</f>
        <v>8.9080173754084446E-3</v>
      </c>
    </row>
    <row r="42" spans="2:18" s="135" customFormat="1">
      <c r="B42" s="85" t="s">
        <v>318</v>
      </c>
      <c r="C42" s="83" t="s">
        <v>319</v>
      </c>
      <c r="D42" s="96" t="s">
        <v>131</v>
      </c>
      <c r="E42" s="83" t="s">
        <v>271</v>
      </c>
      <c r="F42" s="83"/>
      <c r="G42" s="83"/>
      <c r="H42" s="93">
        <v>2.050000000000102</v>
      </c>
      <c r="I42" s="96" t="s">
        <v>175</v>
      </c>
      <c r="J42" s="97">
        <v>0.01</v>
      </c>
      <c r="K42" s="94">
        <v>5.1000000000002866E-3</v>
      </c>
      <c r="L42" s="93">
        <v>12038537.625607003</v>
      </c>
      <c r="M42" s="95">
        <v>101.93</v>
      </c>
      <c r="N42" s="83"/>
      <c r="O42" s="93">
        <v>12270.881936714999</v>
      </c>
      <c r="P42" s="94">
        <v>8.2661808520920286E-4</v>
      </c>
      <c r="Q42" s="94">
        <v>3.9065462202097175E-2</v>
      </c>
      <c r="R42" s="94">
        <f>O42/'סכום נכסי הקרן'!$C$42</f>
        <v>6.6280849361483431E-3</v>
      </c>
    </row>
    <row r="43" spans="2:18" s="135" customFormat="1">
      <c r="B43" s="85" t="s">
        <v>320</v>
      </c>
      <c r="C43" s="83" t="s">
        <v>321</v>
      </c>
      <c r="D43" s="96" t="s">
        <v>131</v>
      </c>
      <c r="E43" s="83" t="s">
        <v>271</v>
      </c>
      <c r="F43" s="83"/>
      <c r="G43" s="83"/>
      <c r="H43" s="93">
        <v>0.41000000000007264</v>
      </c>
      <c r="I43" s="96" t="s">
        <v>175</v>
      </c>
      <c r="J43" s="97">
        <v>0</v>
      </c>
      <c r="K43" s="94">
        <v>2.899999999999273E-3</v>
      </c>
      <c r="L43" s="93">
        <v>11027458.399999999</v>
      </c>
      <c r="M43" s="95">
        <v>99.88</v>
      </c>
      <c r="N43" s="83"/>
      <c r="O43" s="93">
        <v>11014.225449920001</v>
      </c>
      <c r="P43" s="94">
        <v>5.0452453730201532E-3</v>
      </c>
      <c r="Q43" s="94">
        <v>3.5064782647107301E-2</v>
      </c>
      <c r="R43" s="94">
        <f>O43/'סכום נכסי הקרן'!$C$42</f>
        <v>5.949305205971196E-3</v>
      </c>
    </row>
    <row r="44" spans="2:18" s="135" customFormat="1">
      <c r="B44" s="85" t="s">
        <v>322</v>
      </c>
      <c r="C44" s="83" t="s">
        <v>323</v>
      </c>
      <c r="D44" s="96" t="s">
        <v>131</v>
      </c>
      <c r="E44" s="83" t="s">
        <v>271</v>
      </c>
      <c r="F44" s="83"/>
      <c r="G44" s="83"/>
      <c r="H44" s="93">
        <v>6.0800000000001972</v>
      </c>
      <c r="I44" s="96" t="s">
        <v>175</v>
      </c>
      <c r="J44" s="97">
        <v>1.7500000000000002E-2</v>
      </c>
      <c r="K44" s="94">
        <v>1.4000000000001057E-2</v>
      </c>
      <c r="L44" s="93">
        <v>11042387.131837999</v>
      </c>
      <c r="M44" s="95">
        <v>103.15</v>
      </c>
      <c r="N44" s="83"/>
      <c r="O44" s="93">
        <v>11390.222644121999</v>
      </c>
      <c r="P44" s="94">
        <v>6.0061068095713162E-4</v>
      </c>
      <c r="Q44" s="94">
        <v>3.6261803713233294E-2</v>
      </c>
      <c r="R44" s="94">
        <f>O44/'סכום נכסי הקרן'!$C$42</f>
        <v>6.1523991116722784E-3</v>
      </c>
    </row>
    <row r="45" spans="2:18" s="135" customFormat="1">
      <c r="B45" s="85" t="s">
        <v>324</v>
      </c>
      <c r="C45" s="83" t="s">
        <v>325</v>
      </c>
      <c r="D45" s="96" t="s">
        <v>131</v>
      </c>
      <c r="E45" s="83" t="s">
        <v>271</v>
      </c>
      <c r="F45" s="83"/>
      <c r="G45" s="83"/>
      <c r="H45" s="93">
        <v>8.5899999999999253</v>
      </c>
      <c r="I45" s="96" t="s">
        <v>175</v>
      </c>
      <c r="J45" s="97">
        <v>2.2499999999999999E-2</v>
      </c>
      <c r="K45" s="94">
        <v>1.8299999999999778E-2</v>
      </c>
      <c r="L45" s="93">
        <v>10190253.758272</v>
      </c>
      <c r="M45" s="95">
        <v>104.76</v>
      </c>
      <c r="N45" s="83"/>
      <c r="O45" s="93">
        <v>10675.309613781001</v>
      </c>
      <c r="P45" s="94">
        <v>1.100170544673639E-3</v>
      </c>
      <c r="Q45" s="94">
        <v>3.3985813437342034E-2</v>
      </c>
      <c r="R45" s="94">
        <f>O45/'סכום נכסי הקרן'!$C$42</f>
        <v>5.7662406993024612E-3</v>
      </c>
    </row>
    <row r="46" spans="2:18" s="135" customFormat="1">
      <c r="B46" s="85" t="s">
        <v>326</v>
      </c>
      <c r="C46" s="83" t="s">
        <v>327</v>
      </c>
      <c r="D46" s="96" t="s">
        <v>131</v>
      </c>
      <c r="E46" s="83" t="s">
        <v>271</v>
      </c>
      <c r="F46" s="83"/>
      <c r="G46" s="83"/>
      <c r="H46" s="93">
        <v>0.84000000000002817</v>
      </c>
      <c r="I46" s="96" t="s">
        <v>175</v>
      </c>
      <c r="J46" s="97">
        <v>0.05</v>
      </c>
      <c r="K46" s="94">
        <v>2.8999999999999282E-3</v>
      </c>
      <c r="L46" s="93">
        <v>24167379.563800998</v>
      </c>
      <c r="M46" s="95">
        <v>104.75</v>
      </c>
      <c r="N46" s="83"/>
      <c r="O46" s="93">
        <v>25315.329894442006</v>
      </c>
      <c r="P46" s="94">
        <v>1.3056976387272362E-3</v>
      </c>
      <c r="Q46" s="94">
        <v>8.0593641779402134E-2</v>
      </c>
      <c r="R46" s="94">
        <f>O46/'סכום נכסי הקרן'!$C$42</f>
        <v>1.3674009544899592E-2</v>
      </c>
    </row>
    <row r="47" spans="2:18" s="135" customFormat="1">
      <c r="B47" s="137"/>
    </row>
    <row r="48" spans="2:18" s="135" customFormat="1">
      <c r="B48" s="137"/>
    </row>
    <row r="49" spans="2:4">
      <c r="C49" s="1"/>
      <c r="D49" s="1"/>
    </row>
    <row r="50" spans="2:4">
      <c r="B50" s="98" t="s">
        <v>123</v>
      </c>
      <c r="C50" s="99"/>
      <c r="D50" s="99"/>
    </row>
    <row r="51" spans="2:4">
      <c r="B51" s="98" t="s">
        <v>248</v>
      </c>
      <c r="C51" s="99"/>
      <c r="D51" s="99"/>
    </row>
    <row r="52" spans="2:4">
      <c r="B52" s="197" t="s">
        <v>256</v>
      </c>
      <c r="C52" s="197"/>
      <c r="D52" s="197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2:D52"/>
  </mergeCells>
  <phoneticPr fontId="5" type="noConversion"/>
  <dataValidations count="1">
    <dataValidation allowBlank="1" showInputMessage="1" showErrorMessage="1" sqref="N10:Q10 N9 N1:N7 N32:N1048576 C5:C29 O1:Q9 O11:Q1048576 B53:B1048576 J1:M1048576 E1:I30 B50:B52 D1:D29 R1:AF1048576 AJ1:XFD1048576 AG1:AI27 AG31:AI1048576 C50:D51 A1:A1048576 B1:B49 E32:I1048576 C32:D49 C53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6" t="s">
        <v>190</v>
      </c>
      <c r="C1" s="77" t="s" vm="1">
        <v>266</v>
      </c>
    </row>
    <row r="2" spans="2:67">
      <c r="B2" s="56" t="s">
        <v>189</v>
      </c>
      <c r="C2" s="77" t="s">
        <v>267</v>
      </c>
    </row>
    <row r="3" spans="2:67">
      <c r="B3" s="56" t="s">
        <v>191</v>
      </c>
      <c r="C3" s="77" t="s">
        <v>268</v>
      </c>
    </row>
    <row r="4" spans="2:67">
      <c r="B4" s="56" t="s">
        <v>192</v>
      </c>
      <c r="C4" s="77">
        <v>414</v>
      </c>
    </row>
    <row r="6" spans="2:67" ht="26.25" customHeight="1">
      <c r="B6" s="194" t="s">
        <v>220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9"/>
      <c r="BO6" s="3"/>
    </row>
    <row r="7" spans="2:67" ht="26.25" customHeight="1">
      <c r="B7" s="194" t="s">
        <v>98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9"/>
      <c r="AZ7" s="43"/>
      <c r="BJ7" s="3"/>
      <c r="BO7" s="3"/>
    </row>
    <row r="8" spans="2:67" s="3" customFormat="1" ht="78.75">
      <c r="B8" s="37" t="s">
        <v>126</v>
      </c>
      <c r="C8" s="13" t="s">
        <v>48</v>
      </c>
      <c r="D8" s="13" t="s">
        <v>130</v>
      </c>
      <c r="E8" s="13" t="s">
        <v>236</v>
      </c>
      <c r="F8" s="13" t="s">
        <v>128</v>
      </c>
      <c r="G8" s="13" t="s">
        <v>69</v>
      </c>
      <c r="H8" s="13" t="s">
        <v>15</v>
      </c>
      <c r="I8" s="13" t="s">
        <v>70</v>
      </c>
      <c r="J8" s="13" t="s">
        <v>113</v>
      </c>
      <c r="K8" s="13" t="s">
        <v>18</v>
      </c>
      <c r="L8" s="13" t="s">
        <v>112</v>
      </c>
      <c r="M8" s="13" t="s">
        <v>17</v>
      </c>
      <c r="N8" s="13" t="s">
        <v>19</v>
      </c>
      <c r="O8" s="13" t="s">
        <v>250</v>
      </c>
      <c r="P8" s="13" t="s">
        <v>249</v>
      </c>
      <c r="Q8" s="13" t="s">
        <v>66</v>
      </c>
      <c r="R8" s="13" t="s">
        <v>63</v>
      </c>
      <c r="S8" s="13" t="s">
        <v>193</v>
      </c>
      <c r="T8" s="38" t="s">
        <v>195</v>
      </c>
      <c r="V8" s="1"/>
      <c r="AZ8" s="43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257</v>
      </c>
      <c r="P9" s="16"/>
      <c r="Q9" s="16" t="s">
        <v>253</v>
      </c>
      <c r="R9" s="16" t="s">
        <v>20</v>
      </c>
      <c r="S9" s="16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124</v>
      </c>
      <c r="R10" s="19" t="s">
        <v>125</v>
      </c>
      <c r="S10" s="45" t="s">
        <v>196</v>
      </c>
      <c r="T10" s="72" t="s">
        <v>237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8" t="s">
        <v>265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8" t="s">
        <v>123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8" t="s">
        <v>248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8" t="s">
        <v>256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zoomScale="80" zoomScaleNormal="80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31.2851562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28515625" style="1" bestFit="1" customWidth="1"/>
    <col min="11" max="11" width="6.7109375" style="1" bestFit="1" customWidth="1"/>
    <col min="12" max="12" width="9.28515625" style="1" bestFit="1" customWidth="1"/>
    <col min="13" max="13" width="7.42578125" style="1" bestFit="1" customWidth="1"/>
    <col min="14" max="14" width="10" style="1" bestFit="1" customWidth="1"/>
    <col min="15" max="15" width="14.28515625" style="1" bestFit="1" customWidth="1"/>
    <col min="16" max="16" width="13" style="1" bestFit="1" customWidth="1"/>
    <col min="17" max="17" width="8.85546875" style="1" bestFit="1" customWidth="1"/>
    <col min="18" max="18" width="12.28515625" style="1" bestFit="1" customWidth="1"/>
    <col min="19" max="19" width="12.42578125" style="1" bestFit="1" customWidth="1"/>
    <col min="20" max="20" width="13" style="1" bestFit="1" customWidth="1"/>
    <col min="21" max="21" width="10.7109375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6" t="s">
        <v>190</v>
      </c>
      <c r="C1" s="77" t="s" vm="1">
        <v>266</v>
      </c>
    </row>
    <row r="2" spans="2:66">
      <c r="B2" s="56" t="s">
        <v>189</v>
      </c>
      <c r="C2" s="77" t="s">
        <v>267</v>
      </c>
    </row>
    <row r="3" spans="2:66">
      <c r="B3" s="56" t="s">
        <v>191</v>
      </c>
      <c r="C3" s="77" t="s">
        <v>268</v>
      </c>
    </row>
    <row r="4" spans="2:66">
      <c r="B4" s="56" t="s">
        <v>192</v>
      </c>
      <c r="C4" s="77">
        <v>414</v>
      </c>
    </row>
    <row r="6" spans="2:66" ht="26.25" customHeight="1">
      <c r="B6" s="200" t="s">
        <v>220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2"/>
    </row>
    <row r="7" spans="2:66" ht="26.25" customHeight="1">
      <c r="B7" s="200" t="s">
        <v>99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2"/>
      <c r="BN7" s="3"/>
    </row>
    <row r="8" spans="2:66" s="3" customFormat="1" ht="78.75">
      <c r="B8" s="22" t="s">
        <v>126</v>
      </c>
      <c r="C8" s="30" t="s">
        <v>48</v>
      </c>
      <c r="D8" s="30" t="s">
        <v>130</v>
      </c>
      <c r="E8" s="30" t="s">
        <v>236</v>
      </c>
      <c r="F8" s="30" t="s">
        <v>128</v>
      </c>
      <c r="G8" s="30" t="s">
        <v>69</v>
      </c>
      <c r="H8" s="30" t="s">
        <v>15</v>
      </c>
      <c r="I8" s="30" t="s">
        <v>70</v>
      </c>
      <c r="J8" s="30" t="s">
        <v>113</v>
      </c>
      <c r="K8" s="30" t="s">
        <v>18</v>
      </c>
      <c r="L8" s="30" t="s">
        <v>112</v>
      </c>
      <c r="M8" s="30" t="s">
        <v>17</v>
      </c>
      <c r="N8" s="30" t="s">
        <v>19</v>
      </c>
      <c r="O8" s="13" t="s">
        <v>250</v>
      </c>
      <c r="P8" s="30" t="s">
        <v>249</v>
      </c>
      <c r="Q8" s="30" t="s">
        <v>264</v>
      </c>
      <c r="R8" s="30" t="s">
        <v>66</v>
      </c>
      <c r="S8" s="13" t="s">
        <v>63</v>
      </c>
      <c r="T8" s="30" t="s">
        <v>193</v>
      </c>
      <c r="U8" s="14" t="s">
        <v>195</v>
      </c>
      <c r="V8" s="1"/>
      <c r="W8" s="1"/>
      <c r="BJ8" s="1"/>
      <c r="BK8" s="1"/>
    </row>
    <row r="9" spans="2:6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257</v>
      </c>
      <c r="P9" s="32"/>
      <c r="Q9" s="16" t="s">
        <v>253</v>
      </c>
      <c r="R9" s="32" t="s">
        <v>253</v>
      </c>
      <c r="S9" s="16" t="s">
        <v>20</v>
      </c>
      <c r="T9" s="32" t="s">
        <v>253</v>
      </c>
      <c r="U9" s="17" t="s">
        <v>20</v>
      </c>
      <c r="BI9" s="1"/>
      <c r="BJ9" s="1"/>
      <c r="BK9" s="1"/>
      <c r="BN9" s="4"/>
    </row>
    <row r="10" spans="2:6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124</v>
      </c>
      <c r="R10" s="19" t="s">
        <v>125</v>
      </c>
      <c r="S10" s="19" t="s">
        <v>196</v>
      </c>
      <c r="T10" s="20" t="s">
        <v>237</v>
      </c>
      <c r="U10" s="20" t="s">
        <v>259</v>
      </c>
      <c r="V10" s="5"/>
      <c r="BI10" s="1"/>
      <c r="BJ10" s="3"/>
      <c r="BK10" s="1"/>
    </row>
    <row r="11" spans="2:66" s="134" customFormat="1" ht="18" customHeight="1">
      <c r="B11" s="78" t="s">
        <v>34</v>
      </c>
      <c r="C11" s="79"/>
      <c r="D11" s="79"/>
      <c r="E11" s="79"/>
      <c r="F11" s="79"/>
      <c r="G11" s="79"/>
      <c r="H11" s="79"/>
      <c r="I11" s="79"/>
      <c r="J11" s="79"/>
      <c r="K11" s="87">
        <v>4.0159432924823992</v>
      </c>
      <c r="L11" s="79"/>
      <c r="M11" s="79"/>
      <c r="N11" s="102">
        <v>1.0380353281378006E-2</v>
      </c>
      <c r="O11" s="87"/>
      <c r="P11" s="89"/>
      <c r="Q11" s="87">
        <v>650.128495638</v>
      </c>
      <c r="R11" s="87">
        <v>328764.41577817197</v>
      </c>
      <c r="S11" s="79"/>
      <c r="T11" s="88">
        <v>1</v>
      </c>
      <c r="U11" s="88">
        <f>R11/'סכום נכסי הקרן'!$C$42</f>
        <v>0.17758124338569481</v>
      </c>
      <c r="V11" s="139"/>
      <c r="BI11" s="135"/>
      <c r="BJ11" s="140"/>
      <c r="BK11" s="135"/>
      <c r="BN11" s="135"/>
    </row>
    <row r="12" spans="2:66" s="135" customFormat="1">
      <c r="B12" s="80" t="s">
        <v>244</v>
      </c>
      <c r="C12" s="81"/>
      <c r="D12" s="81"/>
      <c r="E12" s="81"/>
      <c r="F12" s="81"/>
      <c r="G12" s="81"/>
      <c r="H12" s="81"/>
      <c r="I12" s="81"/>
      <c r="J12" s="81"/>
      <c r="K12" s="90">
        <v>4.0159432924824028</v>
      </c>
      <c r="L12" s="81"/>
      <c r="M12" s="81"/>
      <c r="N12" s="103">
        <v>1.0380353281378006E-2</v>
      </c>
      <c r="O12" s="90"/>
      <c r="P12" s="92"/>
      <c r="Q12" s="90">
        <v>650.128495638</v>
      </c>
      <c r="R12" s="90">
        <v>328764.41577817203</v>
      </c>
      <c r="S12" s="81"/>
      <c r="T12" s="91">
        <v>1.0000000000000002</v>
      </c>
      <c r="U12" s="91">
        <f>R12/'סכום נכסי הקרן'!$C$42</f>
        <v>0.17758124338569484</v>
      </c>
      <c r="BJ12" s="140"/>
    </row>
    <row r="13" spans="2:66" s="135" customFormat="1" ht="20.25">
      <c r="B13" s="101" t="s">
        <v>33</v>
      </c>
      <c r="C13" s="81"/>
      <c r="D13" s="81"/>
      <c r="E13" s="81"/>
      <c r="F13" s="81"/>
      <c r="G13" s="81"/>
      <c r="H13" s="81"/>
      <c r="I13" s="81"/>
      <c r="J13" s="81"/>
      <c r="K13" s="90">
        <v>4.0267216219837767</v>
      </c>
      <c r="L13" s="81"/>
      <c r="M13" s="81"/>
      <c r="N13" s="103">
        <v>5.5801744158809974E-3</v>
      </c>
      <c r="O13" s="90"/>
      <c r="P13" s="92"/>
      <c r="Q13" s="90">
        <v>589.03277399299998</v>
      </c>
      <c r="R13" s="90">
        <v>256991.25625986993</v>
      </c>
      <c r="S13" s="81"/>
      <c r="T13" s="91">
        <v>0.78168817525942424</v>
      </c>
      <c r="U13" s="91">
        <f>R13/'סכום נכסי הקרן'!$C$42</f>
        <v>0.13881315810246347</v>
      </c>
      <c r="BJ13" s="134"/>
    </row>
    <row r="14" spans="2:66" s="135" customFormat="1">
      <c r="B14" s="86" t="s">
        <v>328</v>
      </c>
      <c r="C14" s="83" t="s">
        <v>329</v>
      </c>
      <c r="D14" s="96" t="s">
        <v>131</v>
      </c>
      <c r="E14" s="96" t="s">
        <v>330</v>
      </c>
      <c r="F14" s="83" t="s">
        <v>331</v>
      </c>
      <c r="G14" s="96" t="s">
        <v>332</v>
      </c>
      <c r="H14" s="83" t="s">
        <v>333</v>
      </c>
      <c r="I14" s="83" t="s">
        <v>334</v>
      </c>
      <c r="J14" s="83"/>
      <c r="K14" s="93">
        <v>3.5500000000000003</v>
      </c>
      <c r="L14" s="96" t="s">
        <v>175</v>
      </c>
      <c r="M14" s="97">
        <v>6.1999999999999998E-3</v>
      </c>
      <c r="N14" s="97">
        <v>-7.000000000003297E-4</v>
      </c>
      <c r="O14" s="93">
        <v>5853287.4609120004</v>
      </c>
      <c r="P14" s="95">
        <v>103.66</v>
      </c>
      <c r="Q14" s="83"/>
      <c r="R14" s="93">
        <v>6067.5174771399998</v>
      </c>
      <c r="S14" s="94">
        <v>1.2417422701811926E-3</v>
      </c>
      <c r="T14" s="94">
        <v>1.8455517647122586E-2</v>
      </c>
      <c r="U14" s="94">
        <f>R14/'סכום נכסי הקרן'!$C$42</f>
        <v>3.2773537711026611E-3</v>
      </c>
    </row>
    <row r="15" spans="2:66" s="135" customFormat="1">
      <c r="B15" s="86" t="s">
        <v>335</v>
      </c>
      <c r="C15" s="83" t="s">
        <v>336</v>
      </c>
      <c r="D15" s="96" t="s">
        <v>131</v>
      </c>
      <c r="E15" s="96" t="s">
        <v>330</v>
      </c>
      <c r="F15" s="83" t="s">
        <v>337</v>
      </c>
      <c r="G15" s="96" t="s">
        <v>338</v>
      </c>
      <c r="H15" s="83" t="s">
        <v>333</v>
      </c>
      <c r="I15" s="83" t="s">
        <v>171</v>
      </c>
      <c r="J15" s="83"/>
      <c r="K15" s="93">
        <v>1.240000000000167</v>
      </c>
      <c r="L15" s="96" t="s">
        <v>175</v>
      </c>
      <c r="M15" s="97">
        <v>5.8999999999999999E-3</v>
      </c>
      <c r="N15" s="97">
        <v>-9.8999999999999297E-3</v>
      </c>
      <c r="O15" s="93">
        <v>7016274.5973080005</v>
      </c>
      <c r="P15" s="95">
        <v>102.33</v>
      </c>
      <c r="Q15" s="83"/>
      <c r="R15" s="93">
        <v>7179.7537000950006</v>
      </c>
      <c r="S15" s="94">
        <v>1.3143642053789787E-3</v>
      </c>
      <c r="T15" s="94">
        <v>2.1838597352760385E-2</v>
      </c>
      <c r="U15" s="94">
        <f>R15/'סכום נכסי הקרן'!$C$42</f>
        <v>3.878125271702732E-3</v>
      </c>
    </row>
    <row r="16" spans="2:66" s="135" customFormat="1">
      <c r="B16" s="86" t="s">
        <v>339</v>
      </c>
      <c r="C16" s="83" t="s">
        <v>340</v>
      </c>
      <c r="D16" s="96" t="s">
        <v>131</v>
      </c>
      <c r="E16" s="96" t="s">
        <v>330</v>
      </c>
      <c r="F16" s="83" t="s">
        <v>337</v>
      </c>
      <c r="G16" s="96" t="s">
        <v>338</v>
      </c>
      <c r="H16" s="83" t="s">
        <v>333</v>
      </c>
      <c r="I16" s="83" t="s">
        <v>171</v>
      </c>
      <c r="J16" s="83"/>
      <c r="K16" s="93">
        <v>6.0799999999990799</v>
      </c>
      <c r="L16" s="96" t="s">
        <v>175</v>
      </c>
      <c r="M16" s="97">
        <v>8.3000000000000001E-3</v>
      </c>
      <c r="N16" s="97">
        <v>4.300000000000863E-3</v>
      </c>
      <c r="O16" s="93">
        <v>2359975.2832379998</v>
      </c>
      <c r="P16" s="95">
        <v>103.11</v>
      </c>
      <c r="Q16" s="83"/>
      <c r="R16" s="93">
        <v>2433.3704973530002</v>
      </c>
      <c r="S16" s="94">
        <v>1.8351713362193516E-3</v>
      </c>
      <c r="T16" s="94">
        <v>7.401562883845904E-3</v>
      </c>
      <c r="U16" s="94">
        <f>R16/'סכום נכסי הקרן'!$C$42</f>
        <v>1.3143787399107645E-3</v>
      </c>
    </row>
    <row r="17" spans="2:61" s="135" customFormat="1" ht="20.25">
      <c r="B17" s="86" t="s">
        <v>341</v>
      </c>
      <c r="C17" s="83" t="s">
        <v>342</v>
      </c>
      <c r="D17" s="96" t="s">
        <v>131</v>
      </c>
      <c r="E17" s="96" t="s">
        <v>330</v>
      </c>
      <c r="F17" s="83" t="s">
        <v>343</v>
      </c>
      <c r="G17" s="96" t="s">
        <v>338</v>
      </c>
      <c r="H17" s="83" t="s">
        <v>333</v>
      </c>
      <c r="I17" s="83" t="s">
        <v>171</v>
      </c>
      <c r="J17" s="83"/>
      <c r="K17" s="93">
        <v>2.2299999999996984</v>
      </c>
      <c r="L17" s="96" t="s">
        <v>175</v>
      </c>
      <c r="M17" s="97">
        <v>0.04</v>
      </c>
      <c r="N17" s="97">
        <v>-4.6999999999988475E-3</v>
      </c>
      <c r="O17" s="93">
        <v>3550483.316722</v>
      </c>
      <c r="P17" s="95">
        <v>114.9</v>
      </c>
      <c r="Q17" s="83"/>
      <c r="R17" s="93">
        <v>4079.5052846010003</v>
      </c>
      <c r="S17" s="94">
        <v>1.7138051706051466E-3</v>
      </c>
      <c r="T17" s="94">
        <v>1.2408597429697426E-2</v>
      </c>
      <c r="U17" s="94">
        <f>R17/'סכום נכסי הקרן'!$C$42</f>
        <v>2.2035341602382051E-3</v>
      </c>
      <c r="BI17" s="134"/>
    </row>
    <row r="18" spans="2:61" s="135" customFormat="1">
      <c r="B18" s="86" t="s">
        <v>344</v>
      </c>
      <c r="C18" s="83" t="s">
        <v>345</v>
      </c>
      <c r="D18" s="96" t="s">
        <v>131</v>
      </c>
      <c r="E18" s="96" t="s">
        <v>330</v>
      </c>
      <c r="F18" s="83" t="s">
        <v>343</v>
      </c>
      <c r="G18" s="96" t="s">
        <v>338</v>
      </c>
      <c r="H18" s="83" t="s">
        <v>333</v>
      </c>
      <c r="I18" s="83" t="s">
        <v>171</v>
      </c>
      <c r="J18" s="83"/>
      <c r="K18" s="93">
        <v>3.4300000000001436</v>
      </c>
      <c r="L18" s="96" t="s">
        <v>175</v>
      </c>
      <c r="M18" s="97">
        <v>9.8999999999999991E-3</v>
      </c>
      <c r="N18" s="97">
        <v>-2.2000000000006919E-3</v>
      </c>
      <c r="O18" s="93">
        <v>4650205.1792649999</v>
      </c>
      <c r="P18" s="95">
        <v>105.7</v>
      </c>
      <c r="Q18" s="83"/>
      <c r="R18" s="93">
        <v>4915.2670023030005</v>
      </c>
      <c r="S18" s="94">
        <v>1.5429328430004042E-3</v>
      </c>
      <c r="T18" s="94">
        <v>1.495072692301192E-2</v>
      </c>
      <c r="U18" s="94">
        <f>R18/'סכום נכסי הקרן'!$C$42</f>
        <v>2.6549686765084397E-3</v>
      </c>
    </row>
    <row r="19" spans="2:61" s="135" customFormat="1">
      <c r="B19" s="86" t="s">
        <v>346</v>
      </c>
      <c r="C19" s="83" t="s">
        <v>347</v>
      </c>
      <c r="D19" s="96" t="s">
        <v>131</v>
      </c>
      <c r="E19" s="96" t="s">
        <v>330</v>
      </c>
      <c r="F19" s="83" t="s">
        <v>343</v>
      </c>
      <c r="G19" s="96" t="s">
        <v>338</v>
      </c>
      <c r="H19" s="83" t="s">
        <v>333</v>
      </c>
      <c r="I19" s="83" t="s">
        <v>171</v>
      </c>
      <c r="J19" s="83"/>
      <c r="K19" s="93">
        <v>5.3799999999995389</v>
      </c>
      <c r="L19" s="96" t="s">
        <v>175</v>
      </c>
      <c r="M19" s="97">
        <v>8.6E-3</v>
      </c>
      <c r="N19" s="97">
        <v>3.7000000000009326E-3</v>
      </c>
      <c r="O19" s="93">
        <v>3911591.8448039996</v>
      </c>
      <c r="P19" s="95">
        <v>104.15</v>
      </c>
      <c r="Q19" s="83"/>
      <c r="R19" s="93">
        <v>4073.9227451260003</v>
      </c>
      <c r="S19" s="94">
        <v>1.5637916649058846E-3</v>
      </c>
      <c r="T19" s="94">
        <v>1.2391617065621871E-2</v>
      </c>
      <c r="U19" s="94">
        <f>R19/'סכום נכסי הקרן'!$C$42</f>
        <v>2.2005187660725269E-3</v>
      </c>
      <c r="BI19" s="140"/>
    </row>
    <row r="20" spans="2:61" s="135" customFormat="1">
      <c r="B20" s="86" t="s">
        <v>348</v>
      </c>
      <c r="C20" s="83" t="s">
        <v>349</v>
      </c>
      <c r="D20" s="96" t="s">
        <v>131</v>
      </c>
      <c r="E20" s="96" t="s">
        <v>330</v>
      </c>
      <c r="F20" s="83" t="s">
        <v>343</v>
      </c>
      <c r="G20" s="96" t="s">
        <v>338</v>
      </c>
      <c r="H20" s="83" t="s">
        <v>333</v>
      </c>
      <c r="I20" s="83" t="s">
        <v>171</v>
      </c>
      <c r="J20" s="83"/>
      <c r="K20" s="93">
        <v>8.0799999999790231</v>
      </c>
      <c r="L20" s="96" t="s">
        <v>175</v>
      </c>
      <c r="M20" s="97">
        <v>1.2199999999999999E-2</v>
      </c>
      <c r="N20" s="97">
        <v>8.8999999999728064E-3</v>
      </c>
      <c r="O20" s="93">
        <v>148060.36000000002</v>
      </c>
      <c r="P20" s="95">
        <v>104.32</v>
      </c>
      <c r="Q20" s="83"/>
      <c r="R20" s="93">
        <v>154.45656177800001</v>
      </c>
      <c r="S20" s="94">
        <v>1.8470419456891651E-4</v>
      </c>
      <c r="T20" s="94">
        <v>4.6980924444760123E-4</v>
      </c>
      <c r="U20" s="94">
        <f>R20/'סכום נכסי הקרן'!$C$42</f>
        <v>8.3429309783098862E-5</v>
      </c>
    </row>
    <row r="21" spans="2:61" s="135" customFormat="1">
      <c r="B21" s="86" t="s">
        <v>350</v>
      </c>
      <c r="C21" s="83" t="s">
        <v>351</v>
      </c>
      <c r="D21" s="96" t="s">
        <v>131</v>
      </c>
      <c r="E21" s="96" t="s">
        <v>330</v>
      </c>
      <c r="F21" s="83" t="s">
        <v>343</v>
      </c>
      <c r="G21" s="96" t="s">
        <v>338</v>
      </c>
      <c r="H21" s="83" t="s">
        <v>333</v>
      </c>
      <c r="I21" s="83" t="s">
        <v>171</v>
      </c>
      <c r="J21" s="83"/>
      <c r="K21" s="93">
        <v>10.849999999999955</v>
      </c>
      <c r="L21" s="96" t="s">
        <v>175</v>
      </c>
      <c r="M21" s="97">
        <v>5.6000000000000008E-3</v>
      </c>
      <c r="N21" s="97">
        <v>4.4999999999967939E-3</v>
      </c>
      <c r="O21" s="93">
        <v>2136875.1048369999</v>
      </c>
      <c r="P21" s="95">
        <v>102.17</v>
      </c>
      <c r="Q21" s="83"/>
      <c r="R21" s="93">
        <v>2183.2452564659998</v>
      </c>
      <c r="S21" s="94">
        <v>3.044298203142207E-3</v>
      </c>
      <c r="T21" s="94">
        <v>6.6407590106683147E-3</v>
      </c>
      <c r="U21" s="94">
        <f>R21/'סכום נכסי הקרן'!$C$42</f>
        <v>1.1792742421392359E-3</v>
      </c>
    </row>
    <row r="22" spans="2:61" s="135" customFormat="1">
      <c r="B22" s="86" t="s">
        <v>352</v>
      </c>
      <c r="C22" s="83" t="s">
        <v>353</v>
      </c>
      <c r="D22" s="96" t="s">
        <v>131</v>
      </c>
      <c r="E22" s="96" t="s">
        <v>330</v>
      </c>
      <c r="F22" s="83" t="s">
        <v>343</v>
      </c>
      <c r="G22" s="96" t="s">
        <v>338</v>
      </c>
      <c r="H22" s="83" t="s">
        <v>333</v>
      </c>
      <c r="I22" s="83" t="s">
        <v>171</v>
      </c>
      <c r="J22" s="83"/>
      <c r="K22" s="93">
        <v>1.4500000000014337</v>
      </c>
      <c r="L22" s="96" t="s">
        <v>175</v>
      </c>
      <c r="M22" s="97">
        <v>4.0999999999999995E-3</v>
      </c>
      <c r="N22" s="97">
        <v>-8.9000000000028674E-3</v>
      </c>
      <c r="O22" s="93">
        <v>719310.92208800022</v>
      </c>
      <c r="P22" s="95">
        <v>101.83</v>
      </c>
      <c r="Q22" s="83"/>
      <c r="R22" s="93">
        <v>732.47434151099992</v>
      </c>
      <c r="S22" s="94">
        <v>5.8345985526285006E-4</v>
      </c>
      <c r="T22" s="94">
        <v>2.2279611367831977E-3</v>
      </c>
      <c r="U22" s="94">
        <f>R22/'סכום נכסי הקרן'!$C$42</f>
        <v>3.9564410888496632E-4</v>
      </c>
    </row>
    <row r="23" spans="2:61" s="135" customFormat="1">
      <c r="B23" s="86" t="s">
        <v>354</v>
      </c>
      <c r="C23" s="83" t="s">
        <v>355</v>
      </c>
      <c r="D23" s="96" t="s">
        <v>131</v>
      </c>
      <c r="E23" s="96" t="s">
        <v>330</v>
      </c>
      <c r="F23" s="83" t="s">
        <v>343</v>
      </c>
      <c r="G23" s="96" t="s">
        <v>338</v>
      </c>
      <c r="H23" s="83" t="s">
        <v>333</v>
      </c>
      <c r="I23" s="83" t="s">
        <v>171</v>
      </c>
      <c r="J23" s="83"/>
      <c r="K23" s="93">
        <v>0.84000000000000796</v>
      </c>
      <c r="L23" s="96" t="s">
        <v>175</v>
      </c>
      <c r="M23" s="97">
        <v>6.4000000000000003E-3</v>
      </c>
      <c r="N23" s="97">
        <v>-1.1400000000001662E-2</v>
      </c>
      <c r="O23" s="93">
        <v>4976433.3371069999</v>
      </c>
      <c r="P23" s="95">
        <v>101.61</v>
      </c>
      <c r="Q23" s="83"/>
      <c r="R23" s="93">
        <v>5056.5537602939994</v>
      </c>
      <c r="S23" s="94">
        <v>1.5797724630866687E-3</v>
      </c>
      <c r="T23" s="94">
        <v>1.5380477684378776E-2</v>
      </c>
      <c r="U23" s="94">
        <f>R23/'סכום נכסי הקרן'!$C$42</f>
        <v>2.731284351057915E-3</v>
      </c>
    </row>
    <row r="24" spans="2:61" s="135" customFormat="1">
      <c r="B24" s="86" t="s">
        <v>356</v>
      </c>
      <c r="C24" s="83" t="s">
        <v>357</v>
      </c>
      <c r="D24" s="96" t="s">
        <v>131</v>
      </c>
      <c r="E24" s="96" t="s">
        <v>330</v>
      </c>
      <c r="F24" s="83" t="s">
        <v>358</v>
      </c>
      <c r="G24" s="96" t="s">
        <v>338</v>
      </c>
      <c r="H24" s="83" t="s">
        <v>333</v>
      </c>
      <c r="I24" s="83" t="s">
        <v>171</v>
      </c>
      <c r="J24" s="83"/>
      <c r="K24" s="93">
        <v>3.1500000000000266</v>
      </c>
      <c r="L24" s="96" t="s">
        <v>175</v>
      </c>
      <c r="M24" s="97">
        <v>0.05</v>
      </c>
      <c r="N24" s="97">
        <v>-3.1000000000001053E-3</v>
      </c>
      <c r="O24" s="93">
        <v>6174325.7078149999</v>
      </c>
      <c r="P24" s="95">
        <v>122.55</v>
      </c>
      <c r="Q24" s="83"/>
      <c r="R24" s="93">
        <v>7566.6362561320011</v>
      </c>
      <c r="S24" s="94">
        <v>1.959103945325353E-3</v>
      </c>
      <c r="T24" s="94">
        <v>2.3015374818537101E-2</v>
      </c>
      <c r="U24" s="94">
        <f>R24/'סכום נכסי הקרן'!$C$42</f>
        <v>4.087098877263628E-3</v>
      </c>
    </row>
    <row r="25" spans="2:61" s="135" customFormat="1">
      <c r="B25" s="86" t="s">
        <v>359</v>
      </c>
      <c r="C25" s="83" t="s">
        <v>360</v>
      </c>
      <c r="D25" s="96" t="s">
        <v>131</v>
      </c>
      <c r="E25" s="96" t="s">
        <v>330</v>
      </c>
      <c r="F25" s="83" t="s">
        <v>358</v>
      </c>
      <c r="G25" s="96" t="s">
        <v>338</v>
      </c>
      <c r="H25" s="83" t="s">
        <v>333</v>
      </c>
      <c r="I25" s="83" t="s">
        <v>171</v>
      </c>
      <c r="J25" s="83"/>
      <c r="K25" s="93">
        <v>0.96000000000034369</v>
      </c>
      <c r="L25" s="96" t="s">
        <v>175</v>
      </c>
      <c r="M25" s="97">
        <v>1.6E-2</v>
      </c>
      <c r="N25" s="97">
        <v>-1.0500000000002865E-2</v>
      </c>
      <c r="O25" s="93">
        <v>338560.99521800003</v>
      </c>
      <c r="P25" s="95">
        <v>103.13</v>
      </c>
      <c r="Q25" s="83"/>
      <c r="R25" s="93">
        <v>349.15795797800001</v>
      </c>
      <c r="S25" s="94">
        <v>1.6128020021250719E-4</v>
      </c>
      <c r="T25" s="94">
        <v>1.062030868369855E-3</v>
      </c>
      <c r="U25" s="94">
        <f>R25/'סכום נכסי הקרן'!$C$42</f>
        <v>1.88596762119108E-4</v>
      </c>
    </row>
    <row r="26" spans="2:61" s="135" customFormat="1">
      <c r="B26" s="86" t="s">
        <v>361</v>
      </c>
      <c r="C26" s="83" t="s">
        <v>362</v>
      </c>
      <c r="D26" s="96" t="s">
        <v>131</v>
      </c>
      <c r="E26" s="96" t="s">
        <v>330</v>
      </c>
      <c r="F26" s="83" t="s">
        <v>358</v>
      </c>
      <c r="G26" s="96" t="s">
        <v>338</v>
      </c>
      <c r="H26" s="83" t="s">
        <v>333</v>
      </c>
      <c r="I26" s="83" t="s">
        <v>171</v>
      </c>
      <c r="J26" s="83"/>
      <c r="K26" s="93">
        <v>2.4799999999995381</v>
      </c>
      <c r="L26" s="96" t="s">
        <v>175</v>
      </c>
      <c r="M26" s="97">
        <v>6.9999999999999993E-3</v>
      </c>
      <c r="N26" s="97">
        <v>-3.299999999998267E-3</v>
      </c>
      <c r="O26" s="93">
        <v>2491256.1388320001</v>
      </c>
      <c r="P26" s="95">
        <v>104.24</v>
      </c>
      <c r="Q26" s="83"/>
      <c r="R26" s="93">
        <v>2596.8853759649996</v>
      </c>
      <c r="S26" s="94">
        <v>8.7615884940078152E-4</v>
      </c>
      <c r="T26" s="94">
        <v>7.8989247355687135E-3</v>
      </c>
      <c r="U26" s="94">
        <f>R26/'סכום נכסי הקרן'!$C$42</f>
        <v>1.4027008759523126E-3</v>
      </c>
    </row>
    <row r="27" spans="2:61" s="135" customFormat="1">
      <c r="B27" s="86" t="s">
        <v>363</v>
      </c>
      <c r="C27" s="83" t="s">
        <v>364</v>
      </c>
      <c r="D27" s="96" t="s">
        <v>131</v>
      </c>
      <c r="E27" s="96" t="s">
        <v>330</v>
      </c>
      <c r="F27" s="83" t="s">
        <v>358</v>
      </c>
      <c r="G27" s="96" t="s">
        <v>338</v>
      </c>
      <c r="H27" s="83" t="s">
        <v>333</v>
      </c>
      <c r="I27" s="83" t="s">
        <v>171</v>
      </c>
      <c r="J27" s="83"/>
      <c r="K27" s="93">
        <v>4.5299999999971057</v>
      </c>
      <c r="L27" s="96" t="s">
        <v>175</v>
      </c>
      <c r="M27" s="97">
        <v>6.0000000000000001E-3</v>
      </c>
      <c r="N27" s="97">
        <v>1.4000000000018672E-3</v>
      </c>
      <c r="O27" s="93">
        <v>517470.95819999999</v>
      </c>
      <c r="P27" s="95">
        <v>103.49</v>
      </c>
      <c r="Q27" s="83"/>
      <c r="R27" s="93">
        <v>535.53071803500006</v>
      </c>
      <c r="S27" s="94">
        <v>2.3266062158717169E-4</v>
      </c>
      <c r="T27" s="94">
        <v>1.6289193487300645E-3</v>
      </c>
      <c r="U27" s="94">
        <f>R27/'סכום נכסי הקרן'!$C$42</f>
        <v>2.8926552332250109E-4</v>
      </c>
    </row>
    <row r="28" spans="2:61" s="135" customFormat="1">
      <c r="B28" s="86" t="s">
        <v>365</v>
      </c>
      <c r="C28" s="83" t="s">
        <v>366</v>
      </c>
      <c r="D28" s="96" t="s">
        <v>131</v>
      </c>
      <c r="E28" s="96" t="s">
        <v>330</v>
      </c>
      <c r="F28" s="83" t="s">
        <v>358</v>
      </c>
      <c r="G28" s="96" t="s">
        <v>338</v>
      </c>
      <c r="H28" s="83" t="s">
        <v>333</v>
      </c>
      <c r="I28" s="83" t="s">
        <v>171</v>
      </c>
      <c r="J28" s="83"/>
      <c r="K28" s="93">
        <v>5.9299999999993904</v>
      </c>
      <c r="L28" s="96" t="s">
        <v>175</v>
      </c>
      <c r="M28" s="97">
        <v>1.7500000000000002E-2</v>
      </c>
      <c r="N28" s="97">
        <v>4.8999999999988428E-3</v>
      </c>
      <c r="O28" s="93">
        <v>4663901.3400000008</v>
      </c>
      <c r="P28" s="95">
        <v>107.52</v>
      </c>
      <c r="Q28" s="83"/>
      <c r="R28" s="93">
        <v>5014.6269403420001</v>
      </c>
      <c r="S28" s="94">
        <v>2.3299154888205159E-3</v>
      </c>
      <c r="T28" s="94">
        <v>1.5252949223451032E-2</v>
      </c>
      <c r="U28" s="94">
        <f>R28/'סכום נכסי הקרן'!$C$42</f>
        <v>2.7086376883993018E-3</v>
      </c>
    </row>
    <row r="29" spans="2:61" s="135" customFormat="1">
      <c r="B29" s="86" t="s">
        <v>367</v>
      </c>
      <c r="C29" s="83" t="s">
        <v>368</v>
      </c>
      <c r="D29" s="96" t="s">
        <v>131</v>
      </c>
      <c r="E29" s="96" t="s">
        <v>330</v>
      </c>
      <c r="F29" s="83" t="s">
        <v>369</v>
      </c>
      <c r="G29" s="96" t="s">
        <v>338</v>
      </c>
      <c r="H29" s="83" t="s">
        <v>370</v>
      </c>
      <c r="I29" s="83" t="s">
        <v>171</v>
      </c>
      <c r="J29" s="83"/>
      <c r="K29" s="93">
        <v>1.4999999999993052</v>
      </c>
      <c r="L29" s="96" t="s">
        <v>175</v>
      </c>
      <c r="M29" s="97">
        <v>8.0000000000000002E-3</v>
      </c>
      <c r="N29" s="97">
        <v>-5.3999999999988883E-3</v>
      </c>
      <c r="O29" s="93">
        <v>1389161.5665259999</v>
      </c>
      <c r="P29" s="95">
        <v>103.67</v>
      </c>
      <c r="Q29" s="83"/>
      <c r="R29" s="93">
        <v>1440.1437652040004</v>
      </c>
      <c r="S29" s="94">
        <v>3.2329123231936447E-3</v>
      </c>
      <c r="T29" s="94">
        <v>4.3804733605224237E-3</v>
      </c>
      <c r="U29" s="94">
        <f>R29/'סכום נכסי הקרן'!$C$42</f>
        <v>7.7788990597948493E-4</v>
      </c>
    </row>
    <row r="30" spans="2:61" s="135" customFormat="1">
      <c r="B30" s="86" t="s">
        <v>371</v>
      </c>
      <c r="C30" s="83" t="s">
        <v>372</v>
      </c>
      <c r="D30" s="96" t="s">
        <v>131</v>
      </c>
      <c r="E30" s="96" t="s">
        <v>330</v>
      </c>
      <c r="F30" s="83" t="s">
        <v>337</v>
      </c>
      <c r="G30" s="96" t="s">
        <v>338</v>
      </c>
      <c r="H30" s="83" t="s">
        <v>370</v>
      </c>
      <c r="I30" s="83" t="s">
        <v>171</v>
      </c>
      <c r="J30" s="83"/>
      <c r="K30" s="93">
        <v>1.5800000000005459</v>
      </c>
      <c r="L30" s="96" t="s">
        <v>175</v>
      </c>
      <c r="M30" s="97">
        <v>3.4000000000000002E-2</v>
      </c>
      <c r="N30" s="97">
        <v>-6.40000000000405E-3</v>
      </c>
      <c r="O30" s="93">
        <v>2038684.2639860001</v>
      </c>
      <c r="P30" s="95">
        <v>111.42</v>
      </c>
      <c r="Q30" s="83"/>
      <c r="R30" s="93">
        <v>2271.5020859219999</v>
      </c>
      <c r="S30" s="94">
        <v>1.0897713285274049E-3</v>
      </c>
      <c r="T30" s="94">
        <v>6.9092090777082647E-3</v>
      </c>
      <c r="U30" s="94">
        <f>R30/'סכום נכסי הקרן'!$C$42</f>
        <v>1.2269459388311631E-3</v>
      </c>
    </row>
    <row r="31" spans="2:61" s="135" customFormat="1">
      <c r="B31" s="86" t="s">
        <v>373</v>
      </c>
      <c r="C31" s="83" t="s">
        <v>374</v>
      </c>
      <c r="D31" s="96" t="s">
        <v>131</v>
      </c>
      <c r="E31" s="96" t="s">
        <v>330</v>
      </c>
      <c r="F31" s="83" t="s">
        <v>343</v>
      </c>
      <c r="G31" s="96" t="s">
        <v>338</v>
      </c>
      <c r="H31" s="83" t="s">
        <v>370</v>
      </c>
      <c r="I31" s="83" t="s">
        <v>171</v>
      </c>
      <c r="J31" s="83"/>
      <c r="K31" s="93">
        <v>0.46999999999995801</v>
      </c>
      <c r="L31" s="96" t="s">
        <v>175</v>
      </c>
      <c r="M31" s="97">
        <v>0.03</v>
      </c>
      <c r="N31" s="97">
        <v>-1.949999999999431E-2</v>
      </c>
      <c r="O31" s="93">
        <v>1508324.5306309997</v>
      </c>
      <c r="P31" s="95">
        <v>110.81</v>
      </c>
      <c r="Q31" s="83"/>
      <c r="R31" s="93">
        <v>1671.3743418810002</v>
      </c>
      <c r="S31" s="94">
        <v>3.1423427721479161E-3</v>
      </c>
      <c r="T31" s="94">
        <v>5.0838054900951652E-3</v>
      </c>
      <c r="U31" s="94">
        <f>R31/'סכום נכסי הקרן'!$C$42</f>
        <v>9.0278850006212091E-4</v>
      </c>
    </row>
    <row r="32" spans="2:61" s="135" customFormat="1">
      <c r="B32" s="86" t="s">
        <v>375</v>
      </c>
      <c r="C32" s="83" t="s">
        <v>376</v>
      </c>
      <c r="D32" s="96" t="s">
        <v>131</v>
      </c>
      <c r="E32" s="96" t="s">
        <v>330</v>
      </c>
      <c r="F32" s="83" t="s">
        <v>377</v>
      </c>
      <c r="G32" s="96" t="s">
        <v>378</v>
      </c>
      <c r="H32" s="83" t="s">
        <v>370</v>
      </c>
      <c r="I32" s="83" t="s">
        <v>171</v>
      </c>
      <c r="J32" s="83"/>
      <c r="K32" s="93">
        <v>6.219999999999807</v>
      </c>
      <c r="L32" s="96" t="s">
        <v>175</v>
      </c>
      <c r="M32" s="97">
        <v>8.3000000000000001E-3</v>
      </c>
      <c r="N32" s="97">
        <v>4.7000000000016933E-3</v>
      </c>
      <c r="O32" s="93">
        <v>3997756.7628409998</v>
      </c>
      <c r="P32" s="95">
        <v>103.4</v>
      </c>
      <c r="Q32" s="83"/>
      <c r="R32" s="93">
        <v>4133.6803529899998</v>
      </c>
      <c r="S32" s="94">
        <v>2.6104866998391037E-3</v>
      </c>
      <c r="T32" s="94">
        <v>1.2573381286431949E-2</v>
      </c>
      <c r="U32" s="94">
        <f>R32/'סכום נכסי הקרן'!$C$42</f>
        <v>2.232796682407012E-3</v>
      </c>
    </row>
    <row r="33" spans="2:21" s="135" customFormat="1">
      <c r="B33" s="86" t="s">
        <v>379</v>
      </c>
      <c r="C33" s="83" t="s">
        <v>380</v>
      </c>
      <c r="D33" s="96" t="s">
        <v>131</v>
      </c>
      <c r="E33" s="96" t="s">
        <v>330</v>
      </c>
      <c r="F33" s="83" t="s">
        <v>377</v>
      </c>
      <c r="G33" s="96" t="s">
        <v>378</v>
      </c>
      <c r="H33" s="83" t="s">
        <v>370</v>
      </c>
      <c r="I33" s="83" t="s">
        <v>171</v>
      </c>
      <c r="J33" s="83"/>
      <c r="K33" s="93">
        <v>9.8699999999941497</v>
      </c>
      <c r="L33" s="96" t="s">
        <v>175</v>
      </c>
      <c r="M33" s="97">
        <v>1.6500000000000001E-2</v>
      </c>
      <c r="N33" s="97">
        <v>1.3999999999993623E-2</v>
      </c>
      <c r="O33" s="93">
        <v>604081.66711199994</v>
      </c>
      <c r="P33" s="95">
        <v>103.87</v>
      </c>
      <c r="Q33" s="83"/>
      <c r="R33" s="93">
        <v>627.45962734099999</v>
      </c>
      <c r="S33" s="94">
        <v>1.428544966152318E-3</v>
      </c>
      <c r="T33" s="94">
        <v>1.9085387506303827E-3</v>
      </c>
      <c r="U33" s="94">
        <f>R33/'סכום נכסי הקרן'!$C$42</f>
        <v>3.3892068438672382E-4</v>
      </c>
    </row>
    <row r="34" spans="2:21" s="135" customFormat="1">
      <c r="B34" s="86" t="s">
        <v>381</v>
      </c>
      <c r="C34" s="83" t="s">
        <v>382</v>
      </c>
      <c r="D34" s="96" t="s">
        <v>131</v>
      </c>
      <c r="E34" s="96" t="s">
        <v>330</v>
      </c>
      <c r="F34" s="83" t="s">
        <v>383</v>
      </c>
      <c r="G34" s="96" t="s">
        <v>384</v>
      </c>
      <c r="H34" s="83" t="s">
        <v>370</v>
      </c>
      <c r="I34" s="83" t="s">
        <v>171</v>
      </c>
      <c r="J34" s="83"/>
      <c r="K34" s="93">
        <v>9.5400000000169189</v>
      </c>
      <c r="L34" s="96" t="s">
        <v>175</v>
      </c>
      <c r="M34" s="97">
        <v>2.6499999999999999E-2</v>
      </c>
      <c r="N34" s="97">
        <v>1.4100000000095163E-2</v>
      </c>
      <c r="O34" s="93">
        <v>83172.375291999997</v>
      </c>
      <c r="P34" s="95">
        <v>113.71</v>
      </c>
      <c r="Q34" s="83"/>
      <c r="R34" s="93">
        <v>94.575308609999993</v>
      </c>
      <c r="S34" s="94">
        <v>7.0813204997394698E-5</v>
      </c>
      <c r="T34" s="94">
        <v>2.8766893274061943E-4</v>
      </c>
      <c r="U34" s="94">
        <f>R34/'סכום נכסי הקרן'!$C$42</f>
        <v>5.1084606759515008E-5</v>
      </c>
    </row>
    <row r="35" spans="2:21" s="135" customFormat="1">
      <c r="B35" s="86" t="s">
        <v>385</v>
      </c>
      <c r="C35" s="83" t="s">
        <v>386</v>
      </c>
      <c r="D35" s="96" t="s">
        <v>131</v>
      </c>
      <c r="E35" s="96" t="s">
        <v>330</v>
      </c>
      <c r="F35" s="83" t="s">
        <v>387</v>
      </c>
      <c r="G35" s="96" t="s">
        <v>388</v>
      </c>
      <c r="H35" s="83" t="s">
        <v>370</v>
      </c>
      <c r="I35" s="83" t="s">
        <v>334</v>
      </c>
      <c r="J35" s="83"/>
      <c r="K35" s="93">
        <v>3.4800000000010956</v>
      </c>
      <c r="L35" s="96" t="s">
        <v>175</v>
      </c>
      <c r="M35" s="97">
        <v>6.5000000000000006E-3</v>
      </c>
      <c r="N35" s="94">
        <v>-1E-4</v>
      </c>
      <c r="O35" s="93">
        <v>1373012.3254420001</v>
      </c>
      <c r="P35" s="95">
        <v>102.25</v>
      </c>
      <c r="Q35" s="93">
        <v>234.04138726600002</v>
      </c>
      <c r="R35" s="93">
        <v>1643.0952861399999</v>
      </c>
      <c r="S35" s="94">
        <v>1.7684695484917507E-3</v>
      </c>
      <c r="T35" s="94">
        <v>4.997789320510434E-3</v>
      </c>
      <c r="U35" s="94">
        <f>R35/'סכום נכסי הקרן'!$C$42</f>
        <v>8.8751364171598963E-4</v>
      </c>
    </row>
    <row r="36" spans="2:21" s="135" customFormat="1">
      <c r="B36" s="86" t="s">
        <v>389</v>
      </c>
      <c r="C36" s="83" t="s">
        <v>390</v>
      </c>
      <c r="D36" s="96" t="s">
        <v>131</v>
      </c>
      <c r="E36" s="96" t="s">
        <v>330</v>
      </c>
      <c r="F36" s="83" t="s">
        <v>387</v>
      </c>
      <c r="G36" s="96" t="s">
        <v>388</v>
      </c>
      <c r="H36" s="83" t="s">
        <v>370</v>
      </c>
      <c r="I36" s="83" t="s">
        <v>334</v>
      </c>
      <c r="J36" s="83"/>
      <c r="K36" s="93">
        <v>4.1499999999999844</v>
      </c>
      <c r="L36" s="96" t="s">
        <v>175</v>
      </c>
      <c r="M36" s="97">
        <v>1.6399999999999998E-2</v>
      </c>
      <c r="N36" s="97">
        <v>2.9999999999996761E-3</v>
      </c>
      <c r="O36" s="93">
        <v>2912031.7918729996</v>
      </c>
      <c r="P36" s="95">
        <v>106.03</v>
      </c>
      <c r="Q36" s="83"/>
      <c r="R36" s="93">
        <v>3087.627309087</v>
      </c>
      <c r="S36" s="94">
        <v>2.7324187073238999E-3</v>
      </c>
      <c r="T36" s="94">
        <v>9.3916104082575717E-3</v>
      </c>
      <c r="U36" s="94">
        <f>R36/'סכום נכסי הקרן'!$C$42</f>
        <v>1.6677738536924125E-3</v>
      </c>
    </row>
    <row r="37" spans="2:21" s="135" customFormat="1">
      <c r="B37" s="86" t="s">
        <v>391</v>
      </c>
      <c r="C37" s="83" t="s">
        <v>392</v>
      </c>
      <c r="D37" s="96" t="s">
        <v>131</v>
      </c>
      <c r="E37" s="96" t="s">
        <v>330</v>
      </c>
      <c r="F37" s="83" t="s">
        <v>387</v>
      </c>
      <c r="G37" s="96" t="s">
        <v>388</v>
      </c>
      <c r="H37" s="83" t="s">
        <v>370</v>
      </c>
      <c r="I37" s="83" t="s">
        <v>171</v>
      </c>
      <c r="J37" s="83"/>
      <c r="K37" s="93">
        <v>5.5500000000001721</v>
      </c>
      <c r="L37" s="96" t="s">
        <v>175</v>
      </c>
      <c r="M37" s="97">
        <v>1.34E-2</v>
      </c>
      <c r="N37" s="97">
        <v>7.7000000000006378E-3</v>
      </c>
      <c r="O37" s="93">
        <v>9727738.3897099998</v>
      </c>
      <c r="P37" s="95">
        <v>104.85</v>
      </c>
      <c r="Q37" s="83"/>
      <c r="R37" s="93">
        <v>10199.533440154999</v>
      </c>
      <c r="S37" s="94">
        <v>2.3265681407417717E-3</v>
      </c>
      <c r="T37" s="94">
        <v>3.1023836372355319E-2</v>
      </c>
      <c r="U37" s="94">
        <f>R37/'סכום נכסי הקרן'!$C$42</f>
        <v>5.5092514375972013E-3</v>
      </c>
    </row>
    <row r="38" spans="2:21" s="135" customFormat="1">
      <c r="B38" s="86" t="s">
        <v>393</v>
      </c>
      <c r="C38" s="83" t="s">
        <v>394</v>
      </c>
      <c r="D38" s="96" t="s">
        <v>131</v>
      </c>
      <c r="E38" s="96" t="s">
        <v>330</v>
      </c>
      <c r="F38" s="83" t="s">
        <v>387</v>
      </c>
      <c r="G38" s="96" t="s">
        <v>388</v>
      </c>
      <c r="H38" s="83" t="s">
        <v>370</v>
      </c>
      <c r="I38" s="83" t="s">
        <v>171</v>
      </c>
      <c r="J38" s="83"/>
      <c r="K38" s="93">
        <v>6.8800000000020258</v>
      </c>
      <c r="L38" s="96" t="s">
        <v>175</v>
      </c>
      <c r="M38" s="97">
        <v>1.77E-2</v>
      </c>
      <c r="N38" s="97">
        <v>1.1900000000001893E-2</v>
      </c>
      <c r="O38" s="93">
        <v>2326582.9102269998</v>
      </c>
      <c r="P38" s="95">
        <v>104.39</v>
      </c>
      <c r="Q38" s="83"/>
      <c r="R38" s="93">
        <v>2428.7198935659999</v>
      </c>
      <c r="S38" s="94">
        <v>1.9133728277244543E-3</v>
      </c>
      <c r="T38" s="94">
        <v>7.387417180832417E-3</v>
      </c>
      <c r="U38" s="94">
        <f>R38/'סכום נכסי הקרן'!$C$42</f>
        <v>1.3118667283810647E-3</v>
      </c>
    </row>
    <row r="39" spans="2:21" s="135" customFormat="1">
      <c r="B39" s="86" t="s">
        <v>395</v>
      </c>
      <c r="C39" s="83" t="s">
        <v>396</v>
      </c>
      <c r="D39" s="96" t="s">
        <v>131</v>
      </c>
      <c r="E39" s="96" t="s">
        <v>330</v>
      </c>
      <c r="F39" s="83" t="s">
        <v>387</v>
      </c>
      <c r="G39" s="96" t="s">
        <v>388</v>
      </c>
      <c r="H39" s="83" t="s">
        <v>370</v>
      </c>
      <c r="I39" s="83" t="s">
        <v>171</v>
      </c>
      <c r="J39" s="83"/>
      <c r="K39" s="93">
        <v>10.039999999986339</v>
      </c>
      <c r="L39" s="96" t="s">
        <v>175</v>
      </c>
      <c r="M39" s="97">
        <v>2.4799999999999999E-2</v>
      </c>
      <c r="N39" s="97">
        <v>1.8799999999982921E-2</v>
      </c>
      <c r="O39" s="93">
        <v>175636.34791699998</v>
      </c>
      <c r="P39" s="95">
        <v>106.69</v>
      </c>
      <c r="Q39" s="83"/>
      <c r="R39" s="93">
        <v>187.38641421400001</v>
      </c>
      <c r="S39" s="94">
        <v>6.6684770056153959E-4</v>
      </c>
      <c r="T39" s="94">
        <v>5.6997170381248232E-4</v>
      </c>
      <c r="U39" s="94">
        <f>R39/'סכום נכסי הקרן'!$C$42</f>
        <v>1.0121628385768356E-4</v>
      </c>
    </row>
    <row r="40" spans="2:21" s="135" customFormat="1">
      <c r="B40" s="86" t="s">
        <v>397</v>
      </c>
      <c r="C40" s="83" t="s">
        <v>398</v>
      </c>
      <c r="D40" s="96" t="s">
        <v>131</v>
      </c>
      <c r="E40" s="96" t="s">
        <v>330</v>
      </c>
      <c r="F40" s="83" t="s">
        <v>358</v>
      </c>
      <c r="G40" s="96" t="s">
        <v>338</v>
      </c>
      <c r="H40" s="83" t="s">
        <v>370</v>
      </c>
      <c r="I40" s="83" t="s">
        <v>171</v>
      </c>
      <c r="J40" s="83"/>
      <c r="K40" s="93">
        <v>2.9600000000027196</v>
      </c>
      <c r="L40" s="96" t="s">
        <v>175</v>
      </c>
      <c r="M40" s="97">
        <v>4.2000000000000003E-2</v>
      </c>
      <c r="N40" s="97">
        <v>-3.1999999999925825E-3</v>
      </c>
      <c r="O40" s="93">
        <v>672668.50862900005</v>
      </c>
      <c r="P40" s="95">
        <v>120.26</v>
      </c>
      <c r="Q40" s="83"/>
      <c r="R40" s="93">
        <v>808.95112583000002</v>
      </c>
      <c r="S40" s="94">
        <v>6.7419623730272799E-4</v>
      </c>
      <c r="T40" s="94">
        <v>2.4605799381154001E-3</v>
      </c>
      <c r="U40" s="94">
        <f>R40/'סכום נכסי הקרן'!$C$42</f>
        <v>4.3695284486042869E-4</v>
      </c>
    </row>
    <row r="41" spans="2:21" s="135" customFormat="1">
      <c r="B41" s="86" t="s">
        <v>399</v>
      </c>
      <c r="C41" s="83" t="s">
        <v>400</v>
      </c>
      <c r="D41" s="96" t="s">
        <v>131</v>
      </c>
      <c r="E41" s="96" t="s">
        <v>330</v>
      </c>
      <c r="F41" s="83" t="s">
        <v>358</v>
      </c>
      <c r="G41" s="96" t="s">
        <v>338</v>
      </c>
      <c r="H41" s="83" t="s">
        <v>370</v>
      </c>
      <c r="I41" s="83" t="s">
        <v>171</v>
      </c>
      <c r="J41" s="83"/>
      <c r="K41" s="93">
        <v>1.4900000000002911</v>
      </c>
      <c r="L41" s="96" t="s">
        <v>175</v>
      </c>
      <c r="M41" s="97">
        <v>4.0999999999999995E-2</v>
      </c>
      <c r="N41" s="97">
        <v>-4.4000000000015659E-3</v>
      </c>
      <c r="O41" s="93">
        <v>3152361.2187759997</v>
      </c>
      <c r="P41" s="95">
        <v>129.65</v>
      </c>
      <c r="Q41" s="83"/>
      <c r="R41" s="93">
        <v>4087.0362711690004</v>
      </c>
      <c r="S41" s="94">
        <v>2.0230490907821395E-3</v>
      </c>
      <c r="T41" s="94">
        <v>1.2431504369154892E-2</v>
      </c>
      <c r="U41" s="94">
        <f>R41/'סכום נכסי הקרן'!$C$42</f>
        <v>2.2076020030292231E-3</v>
      </c>
    </row>
    <row r="42" spans="2:21" s="135" customFormat="1">
      <c r="B42" s="86" t="s">
        <v>401</v>
      </c>
      <c r="C42" s="83" t="s">
        <v>402</v>
      </c>
      <c r="D42" s="96" t="s">
        <v>131</v>
      </c>
      <c r="E42" s="96" t="s">
        <v>330</v>
      </c>
      <c r="F42" s="83" t="s">
        <v>358</v>
      </c>
      <c r="G42" s="96" t="s">
        <v>338</v>
      </c>
      <c r="H42" s="83" t="s">
        <v>370</v>
      </c>
      <c r="I42" s="83" t="s">
        <v>171</v>
      </c>
      <c r="J42" s="83"/>
      <c r="K42" s="93">
        <v>2.120000000000108</v>
      </c>
      <c r="L42" s="96" t="s">
        <v>175</v>
      </c>
      <c r="M42" s="97">
        <v>0.04</v>
      </c>
      <c r="N42" s="97">
        <v>-4.6000000000011396E-3</v>
      </c>
      <c r="O42" s="93">
        <v>2833273.2081279997</v>
      </c>
      <c r="P42" s="95">
        <v>117.75</v>
      </c>
      <c r="Q42" s="83"/>
      <c r="R42" s="93">
        <v>3336.1792334470001</v>
      </c>
      <c r="S42" s="94">
        <v>9.7542167793118989E-4</v>
      </c>
      <c r="T42" s="94">
        <v>1.0147628737588281E-2</v>
      </c>
      <c r="U42" s="94">
        <f>R42/'סכום נכסי הקרן'!$C$42</f>
        <v>1.8020285286373355E-3</v>
      </c>
    </row>
    <row r="43" spans="2:21" s="135" customFormat="1">
      <c r="B43" s="86" t="s">
        <v>403</v>
      </c>
      <c r="C43" s="83" t="s">
        <v>404</v>
      </c>
      <c r="D43" s="96" t="s">
        <v>131</v>
      </c>
      <c r="E43" s="96" t="s">
        <v>330</v>
      </c>
      <c r="F43" s="83" t="s">
        <v>405</v>
      </c>
      <c r="G43" s="96" t="s">
        <v>388</v>
      </c>
      <c r="H43" s="83" t="s">
        <v>406</v>
      </c>
      <c r="I43" s="83" t="s">
        <v>334</v>
      </c>
      <c r="J43" s="83"/>
      <c r="K43" s="93">
        <v>0.87999999999851497</v>
      </c>
      <c r="L43" s="96" t="s">
        <v>175</v>
      </c>
      <c r="M43" s="97">
        <v>1.6399999999999998E-2</v>
      </c>
      <c r="N43" s="97">
        <v>-6.5999999999811279E-3</v>
      </c>
      <c r="O43" s="93">
        <v>633852.18270500004</v>
      </c>
      <c r="P43" s="95">
        <v>101.98</v>
      </c>
      <c r="Q43" s="83"/>
      <c r="R43" s="93">
        <v>646.40247006699985</v>
      </c>
      <c r="S43" s="94">
        <v>1.2868424275451181E-3</v>
      </c>
      <c r="T43" s="94">
        <v>1.9661570384282359E-3</v>
      </c>
      <c r="U43" s="94">
        <f>R43/'סכום נכסי הקרן'!$C$42</f>
        <v>3.4915261157562145E-4</v>
      </c>
    </row>
    <row r="44" spans="2:21" s="135" customFormat="1">
      <c r="B44" s="86" t="s">
        <v>407</v>
      </c>
      <c r="C44" s="83" t="s">
        <v>408</v>
      </c>
      <c r="D44" s="96" t="s">
        <v>131</v>
      </c>
      <c r="E44" s="96" t="s">
        <v>330</v>
      </c>
      <c r="F44" s="83" t="s">
        <v>405</v>
      </c>
      <c r="G44" s="96" t="s">
        <v>388</v>
      </c>
      <c r="H44" s="83" t="s">
        <v>406</v>
      </c>
      <c r="I44" s="83" t="s">
        <v>334</v>
      </c>
      <c r="J44" s="83"/>
      <c r="K44" s="93">
        <v>5.2499999999995142</v>
      </c>
      <c r="L44" s="96" t="s">
        <v>175</v>
      </c>
      <c r="M44" s="97">
        <v>2.3399999999999997E-2</v>
      </c>
      <c r="N44" s="97">
        <v>8.0999999999989518E-3</v>
      </c>
      <c r="O44" s="93">
        <v>4766140.0410219999</v>
      </c>
      <c r="P44" s="95">
        <v>108.15</v>
      </c>
      <c r="Q44" s="83"/>
      <c r="R44" s="93">
        <v>5154.5804871340006</v>
      </c>
      <c r="S44" s="94">
        <v>2.0071246100967582E-3</v>
      </c>
      <c r="T44" s="94">
        <v>1.5678644767358165E-2</v>
      </c>
      <c r="U44" s="94">
        <f>R44/'סכום נכסי הקרן'!$C$42</f>
        <v>2.7842332323900808E-3</v>
      </c>
    </row>
    <row r="45" spans="2:21" s="135" customFormat="1">
      <c r="B45" s="86" t="s">
        <v>409</v>
      </c>
      <c r="C45" s="83" t="s">
        <v>410</v>
      </c>
      <c r="D45" s="96" t="s">
        <v>131</v>
      </c>
      <c r="E45" s="96" t="s">
        <v>330</v>
      </c>
      <c r="F45" s="83" t="s">
        <v>405</v>
      </c>
      <c r="G45" s="96" t="s">
        <v>388</v>
      </c>
      <c r="H45" s="83" t="s">
        <v>406</v>
      </c>
      <c r="I45" s="83" t="s">
        <v>334</v>
      </c>
      <c r="J45" s="83"/>
      <c r="K45" s="93">
        <v>2.0800000000005894</v>
      </c>
      <c r="L45" s="96" t="s">
        <v>175</v>
      </c>
      <c r="M45" s="97">
        <v>0.03</v>
      </c>
      <c r="N45" s="97">
        <v>-4.2999999999985264E-3</v>
      </c>
      <c r="O45" s="93">
        <v>1556496.521859</v>
      </c>
      <c r="P45" s="95">
        <v>109</v>
      </c>
      <c r="Q45" s="83"/>
      <c r="R45" s="93">
        <v>1696.5811878749998</v>
      </c>
      <c r="S45" s="94">
        <v>3.2346634606615541E-3</v>
      </c>
      <c r="T45" s="94">
        <v>5.1604769447425184E-3</v>
      </c>
      <c r="U45" s="94">
        <f>R45/'סכום נכסי הקרן'!$C$42</f>
        <v>9.1640391231058785E-4</v>
      </c>
    </row>
    <row r="46" spans="2:21" s="135" customFormat="1">
      <c r="B46" s="86" t="s">
        <v>411</v>
      </c>
      <c r="C46" s="83" t="s">
        <v>412</v>
      </c>
      <c r="D46" s="96" t="s">
        <v>131</v>
      </c>
      <c r="E46" s="96" t="s">
        <v>330</v>
      </c>
      <c r="F46" s="83" t="s">
        <v>413</v>
      </c>
      <c r="G46" s="96" t="s">
        <v>388</v>
      </c>
      <c r="H46" s="83" t="s">
        <v>406</v>
      </c>
      <c r="I46" s="83" t="s">
        <v>171</v>
      </c>
      <c r="J46" s="83"/>
      <c r="K46" s="93">
        <v>0.26</v>
      </c>
      <c r="L46" s="96" t="s">
        <v>175</v>
      </c>
      <c r="M46" s="97">
        <v>4.9500000000000002E-2</v>
      </c>
      <c r="N46" s="97">
        <v>-2.58E-2</v>
      </c>
      <c r="O46" s="93">
        <v>49344.914837000004</v>
      </c>
      <c r="P46" s="95">
        <v>125.7</v>
      </c>
      <c r="Q46" s="83"/>
      <c r="R46" s="93">
        <v>62.026559299999995</v>
      </c>
      <c r="S46" s="94">
        <v>3.8256507231845225E-4</v>
      </c>
      <c r="T46" s="94">
        <v>1.8866567159704818E-4</v>
      </c>
      <c r="U46" s="94">
        <f>R46/'סכום נכסי הקרן'!$C$42</f>
        <v>3.3503484546400976E-5</v>
      </c>
    </row>
    <row r="47" spans="2:21" s="135" customFormat="1">
      <c r="B47" s="86" t="s">
        <v>414</v>
      </c>
      <c r="C47" s="83" t="s">
        <v>415</v>
      </c>
      <c r="D47" s="96" t="s">
        <v>131</v>
      </c>
      <c r="E47" s="96" t="s">
        <v>330</v>
      </c>
      <c r="F47" s="83" t="s">
        <v>413</v>
      </c>
      <c r="G47" s="96" t="s">
        <v>388</v>
      </c>
      <c r="H47" s="83" t="s">
        <v>406</v>
      </c>
      <c r="I47" s="83" t="s">
        <v>171</v>
      </c>
      <c r="J47" s="83"/>
      <c r="K47" s="93">
        <v>1.9699999999998041</v>
      </c>
      <c r="L47" s="96" t="s">
        <v>175</v>
      </c>
      <c r="M47" s="97">
        <v>4.8000000000000001E-2</v>
      </c>
      <c r="N47" s="97">
        <v>-4.7000000000008398E-3</v>
      </c>
      <c r="O47" s="93">
        <v>4590572.3738120003</v>
      </c>
      <c r="P47" s="95">
        <v>116.78</v>
      </c>
      <c r="Q47" s="83"/>
      <c r="R47" s="93">
        <v>5360.8703650650004</v>
      </c>
      <c r="S47" s="94">
        <v>3.3765480342790905E-3</v>
      </c>
      <c r="T47" s="94">
        <v>1.6306114980163041E-2</v>
      </c>
      <c r="U47" s="94">
        <f>R47/'סכום נכסי הקרן'!$C$42</f>
        <v>2.8956601729674568E-3</v>
      </c>
    </row>
    <row r="48" spans="2:21" s="135" customFormat="1">
      <c r="B48" s="86" t="s">
        <v>416</v>
      </c>
      <c r="C48" s="83" t="s">
        <v>417</v>
      </c>
      <c r="D48" s="96" t="s">
        <v>131</v>
      </c>
      <c r="E48" s="96" t="s">
        <v>330</v>
      </c>
      <c r="F48" s="83" t="s">
        <v>413</v>
      </c>
      <c r="G48" s="96" t="s">
        <v>388</v>
      </c>
      <c r="H48" s="83" t="s">
        <v>406</v>
      </c>
      <c r="I48" s="83" t="s">
        <v>171</v>
      </c>
      <c r="J48" s="83"/>
      <c r="K48" s="93">
        <v>5.9499999999994397</v>
      </c>
      <c r="L48" s="96" t="s">
        <v>175</v>
      </c>
      <c r="M48" s="97">
        <v>3.2000000000000001E-2</v>
      </c>
      <c r="N48" s="97">
        <v>1.0200000000000549E-2</v>
      </c>
      <c r="O48" s="93">
        <v>4085235.2941689999</v>
      </c>
      <c r="P48" s="95">
        <v>115.87</v>
      </c>
      <c r="Q48" s="83"/>
      <c r="R48" s="93">
        <v>4733.5623254869997</v>
      </c>
      <c r="S48" s="94">
        <v>2.4764765219111597E-3</v>
      </c>
      <c r="T48" s="94">
        <v>1.4398037312775626E-2</v>
      </c>
      <c r="U48" s="94">
        <f>R48/'סכום נכסי הקרן'!$C$42</f>
        <v>2.5568213683163235E-3</v>
      </c>
    </row>
    <row r="49" spans="2:21" s="135" customFormat="1">
      <c r="B49" s="86" t="s">
        <v>418</v>
      </c>
      <c r="C49" s="83" t="s">
        <v>419</v>
      </c>
      <c r="D49" s="96" t="s">
        <v>131</v>
      </c>
      <c r="E49" s="96" t="s">
        <v>330</v>
      </c>
      <c r="F49" s="83" t="s">
        <v>413</v>
      </c>
      <c r="G49" s="96" t="s">
        <v>388</v>
      </c>
      <c r="H49" s="83" t="s">
        <v>406</v>
      </c>
      <c r="I49" s="83" t="s">
        <v>171</v>
      </c>
      <c r="J49" s="83"/>
      <c r="K49" s="93">
        <v>1.2399999999979554</v>
      </c>
      <c r="L49" s="96" t="s">
        <v>175</v>
      </c>
      <c r="M49" s="97">
        <v>4.9000000000000002E-2</v>
      </c>
      <c r="N49" s="97">
        <v>-1.0600000000002874E-2</v>
      </c>
      <c r="O49" s="93">
        <v>531383.02356200002</v>
      </c>
      <c r="P49" s="95">
        <v>117.82</v>
      </c>
      <c r="Q49" s="83"/>
      <c r="R49" s="93">
        <v>626.07545729699996</v>
      </c>
      <c r="S49" s="94">
        <v>2.6823473651773509E-3</v>
      </c>
      <c r="T49" s="94">
        <v>1.904328532073962E-3</v>
      </c>
      <c r="U49" s="94">
        <f>R49/'סכום נכסי הקרן'!$C$42</f>
        <v>3.3817302854054915E-4</v>
      </c>
    </row>
    <row r="50" spans="2:21" s="135" customFormat="1">
      <c r="B50" s="86" t="s">
        <v>420</v>
      </c>
      <c r="C50" s="83" t="s">
        <v>421</v>
      </c>
      <c r="D50" s="96" t="s">
        <v>131</v>
      </c>
      <c r="E50" s="96" t="s">
        <v>330</v>
      </c>
      <c r="F50" s="83" t="s">
        <v>422</v>
      </c>
      <c r="G50" s="96" t="s">
        <v>423</v>
      </c>
      <c r="H50" s="83" t="s">
        <v>406</v>
      </c>
      <c r="I50" s="83" t="s">
        <v>171</v>
      </c>
      <c r="J50" s="83"/>
      <c r="K50" s="93">
        <v>2.1100000000003738</v>
      </c>
      <c r="L50" s="96" t="s">
        <v>175</v>
      </c>
      <c r="M50" s="97">
        <v>3.7000000000000005E-2</v>
      </c>
      <c r="N50" s="97">
        <v>-4.0000000000005621E-3</v>
      </c>
      <c r="O50" s="93">
        <v>3114790.0719670001</v>
      </c>
      <c r="P50" s="95">
        <v>114.22</v>
      </c>
      <c r="Q50" s="83"/>
      <c r="R50" s="93">
        <v>3557.7133090970005</v>
      </c>
      <c r="S50" s="94">
        <v>1.2978371529354298E-3</v>
      </c>
      <c r="T50" s="94">
        <v>1.0821467100312661E-2</v>
      </c>
      <c r="U50" s="94">
        <f>R50/'סכום נכסי הקרן'!$C$42</f>
        <v>1.9216895829309115E-3</v>
      </c>
    </row>
    <row r="51" spans="2:21" s="135" customFormat="1">
      <c r="B51" s="86" t="s">
        <v>424</v>
      </c>
      <c r="C51" s="83" t="s">
        <v>425</v>
      </c>
      <c r="D51" s="96" t="s">
        <v>131</v>
      </c>
      <c r="E51" s="96" t="s">
        <v>330</v>
      </c>
      <c r="F51" s="83" t="s">
        <v>422</v>
      </c>
      <c r="G51" s="96" t="s">
        <v>423</v>
      </c>
      <c r="H51" s="83" t="s">
        <v>406</v>
      </c>
      <c r="I51" s="83" t="s">
        <v>171</v>
      </c>
      <c r="J51" s="83"/>
      <c r="K51" s="93">
        <v>5.1599999999998172</v>
      </c>
      <c r="L51" s="96" t="s">
        <v>175</v>
      </c>
      <c r="M51" s="97">
        <v>2.2000000000000002E-2</v>
      </c>
      <c r="N51" s="97">
        <v>1.1099999999997645E-2</v>
      </c>
      <c r="O51" s="93">
        <v>2666772.0219450002</v>
      </c>
      <c r="P51" s="95">
        <v>106.68</v>
      </c>
      <c r="Q51" s="83"/>
      <c r="R51" s="93">
        <v>2844.9123799970002</v>
      </c>
      <c r="S51" s="94">
        <v>3.0246353599191881E-3</v>
      </c>
      <c r="T51" s="94">
        <v>8.6533464190861678E-3</v>
      </c>
      <c r="U51" s="94">
        <f>R51/'סכום נכסי הקרן'!$C$42</f>
        <v>1.5366720165484711E-3</v>
      </c>
    </row>
    <row r="52" spans="2:21" s="135" customFormat="1">
      <c r="B52" s="86" t="s">
        <v>426</v>
      </c>
      <c r="C52" s="83" t="s">
        <v>427</v>
      </c>
      <c r="D52" s="96" t="s">
        <v>131</v>
      </c>
      <c r="E52" s="96" t="s">
        <v>330</v>
      </c>
      <c r="F52" s="83" t="s">
        <v>428</v>
      </c>
      <c r="G52" s="96" t="s">
        <v>388</v>
      </c>
      <c r="H52" s="83" t="s">
        <v>406</v>
      </c>
      <c r="I52" s="83" t="s">
        <v>334</v>
      </c>
      <c r="J52" s="83"/>
      <c r="K52" s="93">
        <v>6.5400000000009344</v>
      </c>
      <c r="L52" s="96" t="s">
        <v>175</v>
      </c>
      <c r="M52" s="97">
        <v>1.8200000000000001E-2</v>
      </c>
      <c r="N52" s="97">
        <v>1.3099999999993254E-2</v>
      </c>
      <c r="O52" s="93">
        <v>925630.41673200007</v>
      </c>
      <c r="P52" s="95">
        <v>104.11</v>
      </c>
      <c r="Q52" s="83"/>
      <c r="R52" s="93">
        <v>963.67381661499985</v>
      </c>
      <c r="S52" s="94">
        <v>3.5195072879543729E-3</v>
      </c>
      <c r="T52" s="94">
        <v>2.9311986649589897E-3</v>
      </c>
      <c r="U52" s="94">
        <f>R52/'סכום נכסי הקרן'!$C$42</f>
        <v>5.2052590353390599E-4</v>
      </c>
    </row>
    <row r="53" spans="2:21" s="135" customFormat="1">
      <c r="B53" s="86" t="s">
        <v>429</v>
      </c>
      <c r="C53" s="83" t="s">
        <v>430</v>
      </c>
      <c r="D53" s="96" t="s">
        <v>131</v>
      </c>
      <c r="E53" s="96" t="s">
        <v>330</v>
      </c>
      <c r="F53" s="83" t="s">
        <v>369</v>
      </c>
      <c r="G53" s="96" t="s">
        <v>338</v>
      </c>
      <c r="H53" s="83" t="s">
        <v>406</v>
      </c>
      <c r="I53" s="83" t="s">
        <v>171</v>
      </c>
      <c r="J53" s="83"/>
      <c r="K53" s="93">
        <v>1.3199999999995689</v>
      </c>
      <c r="L53" s="96" t="s">
        <v>175</v>
      </c>
      <c r="M53" s="97">
        <v>3.1E-2</v>
      </c>
      <c r="N53" s="97">
        <v>-9.3000000000043118E-3</v>
      </c>
      <c r="O53" s="93">
        <v>826660.91687299998</v>
      </c>
      <c r="P53" s="95">
        <v>112.2</v>
      </c>
      <c r="Q53" s="83"/>
      <c r="R53" s="93">
        <v>927.5134995200001</v>
      </c>
      <c r="S53" s="94">
        <v>2.4028409825779251E-3</v>
      </c>
      <c r="T53" s="94">
        <v>2.8212101280018806E-3</v>
      </c>
      <c r="U53" s="94">
        <f>R53/'סכום נכסי הקרן'!$C$42</f>
        <v>5.0099400238288918E-4</v>
      </c>
    </row>
    <row r="54" spans="2:21" s="135" customFormat="1">
      <c r="B54" s="86" t="s">
        <v>431</v>
      </c>
      <c r="C54" s="83" t="s">
        <v>432</v>
      </c>
      <c r="D54" s="96" t="s">
        <v>131</v>
      </c>
      <c r="E54" s="96" t="s">
        <v>330</v>
      </c>
      <c r="F54" s="83" t="s">
        <v>369</v>
      </c>
      <c r="G54" s="96" t="s">
        <v>338</v>
      </c>
      <c r="H54" s="83" t="s">
        <v>406</v>
      </c>
      <c r="I54" s="83" t="s">
        <v>171</v>
      </c>
      <c r="J54" s="83"/>
      <c r="K54" s="93">
        <v>0.2699999999998432</v>
      </c>
      <c r="L54" s="96" t="s">
        <v>175</v>
      </c>
      <c r="M54" s="97">
        <v>2.7999999999999997E-2</v>
      </c>
      <c r="N54" s="97">
        <v>-2.2999999999994577E-2</v>
      </c>
      <c r="O54" s="93">
        <v>3143474.7921719998</v>
      </c>
      <c r="P54" s="95">
        <v>105.52</v>
      </c>
      <c r="Q54" s="83"/>
      <c r="R54" s="93">
        <v>3316.9944286759996</v>
      </c>
      <c r="S54" s="94">
        <v>3.1961050540978289E-3</v>
      </c>
      <c r="T54" s="94">
        <v>1.0089274475842555E-2</v>
      </c>
      <c r="U54" s="94">
        <f>R54/'סכום נכסי הקרן'!$C$42</f>
        <v>1.791665906279675E-3</v>
      </c>
    </row>
    <row r="55" spans="2:21" s="135" customFormat="1">
      <c r="B55" s="86" t="s">
        <v>433</v>
      </c>
      <c r="C55" s="83" t="s">
        <v>434</v>
      </c>
      <c r="D55" s="96" t="s">
        <v>131</v>
      </c>
      <c r="E55" s="96" t="s">
        <v>330</v>
      </c>
      <c r="F55" s="83" t="s">
        <v>369</v>
      </c>
      <c r="G55" s="96" t="s">
        <v>338</v>
      </c>
      <c r="H55" s="83" t="s">
        <v>406</v>
      </c>
      <c r="I55" s="83" t="s">
        <v>171</v>
      </c>
      <c r="J55" s="83"/>
      <c r="K55" s="93">
        <v>1.4500000000072568</v>
      </c>
      <c r="L55" s="96" t="s">
        <v>175</v>
      </c>
      <c r="M55" s="97">
        <v>4.2000000000000003E-2</v>
      </c>
      <c r="N55" s="97">
        <v>-2.199999999970973E-3</v>
      </c>
      <c r="O55" s="93">
        <v>47922.126391999998</v>
      </c>
      <c r="P55" s="95">
        <v>129.4</v>
      </c>
      <c r="Q55" s="83"/>
      <c r="R55" s="93">
        <v>62.011228218999996</v>
      </c>
      <c r="S55" s="94">
        <v>9.1864675060384152E-4</v>
      </c>
      <c r="T55" s="94">
        <v>1.886190391749726E-4</v>
      </c>
      <c r="U55" s="94">
        <f>R55/'סכום נכסי הקרן'!$C$42</f>
        <v>3.3495203502906709E-5</v>
      </c>
    </row>
    <row r="56" spans="2:21" s="135" customFormat="1">
      <c r="B56" s="86" t="s">
        <v>435</v>
      </c>
      <c r="C56" s="83" t="s">
        <v>436</v>
      </c>
      <c r="D56" s="96" t="s">
        <v>131</v>
      </c>
      <c r="E56" s="96" t="s">
        <v>330</v>
      </c>
      <c r="F56" s="83" t="s">
        <v>337</v>
      </c>
      <c r="G56" s="96" t="s">
        <v>338</v>
      </c>
      <c r="H56" s="83" t="s">
        <v>406</v>
      </c>
      <c r="I56" s="83" t="s">
        <v>171</v>
      </c>
      <c r="J56" s="83"/>
      <c r="K56" s="93">
        <v>1.7799999999997953</v>
      </c>
      <c r="L56" s="96" t="s">
        <v>175</v>
      </c>
      <c r="M56" s="97">
        <v>0.04</v>
      </c>
      <c r="N56" s="97">
        <v>-3.1999999999994884E-3</v>
      </c>
      <c r="O56" s="93">
        <v>3984685.3039099998</v>
      </c>
      <c r="P56" s="95">
        <v>117.66</v>
      </c>
      <c r="Q56" s="83"/>
      <c r="R56" s="93">
        <v>4688.3806812319999</v>
      </c>
      <c r="S56" s="94">
        <v>2.9516231164120241E-3</v>
      </c>
      <c r="T56" s="94">
        <v>1.426060867972829E-2</v>
      </c>
      <c r="U56" s="94">
        <f>R56/'סכום נכסי הקרן'!$C$42</f>
        <v>2.5324166207829815E-3</v>
      </c>
    </row>
    <row r="57" spans="2:21" s="135" customFormat="1">
      <c r="B57" s="86" t="s">
        <v>437</v>
      </c>
      <c r="C57" s="83" t="s">
        <v>438</v>
      </c>
      <c r="D57" s="96" t="s">
        <v>131</v>
      </c>
      <c r="E57" s="96" t="s">
        <v>330</v>
      </c>
      <c r="F57" s="83" t="s">
        <v>439</v>
      </c>
      <c r="G57" s="96" t="s">
        <v>388</v>
      </c>
      <c r="H57" s="83" t="s">
        <v>406</v>
      </c>
      <c r="I57" s="83" t="s">
        <v>171</v>
      </c>
      <c r="J57" s="83"/>
      <c r="K57" s="93">
        <v>4.1899999999999347</v>
      </c>
      <c r="L57" s="96" t="s">
        <v>175</v>
      </c>
      <c r="M57" s="97">
        <v>4.7500000000000001E-2</v>
      </c>
      <c r="N57" s="97">
        <v>4.4999999999983074E-3</v>
      </c>
      <c r="O57" s="93">
        <v>4496849.5856619999</v>
      </c>
      <c r="P57" s="95">
        <v>144.5</v>
      </c>
      <c r="Q57" s="83"/>
      <c r="R57" s="93">
        <v>6497.9476701180001</v>
      </c>
      <c r="S57" s="94">
        <v>2.382689336969215E-3</v>
      </c>
      <c r="T57" s="94">
        <v>1.9764753599435702E-2</v>
      </c>
      <c r="U57" s="94">
        <f>R57/'סכום נכסי הקרן'!$C$42</f>
        <v>3.5098495193996789E-3</v>
      </c>
    </row>
    <row r="58" spans="2:21" s="135" customFormat="1">
      <c r="B58" s="86" t="s">
        <v>440</v>
      </c>
      <c r="C58" s="83" t="s">
        <v>441</v>
      </c>
      <c r="D58" s="96" t="s">
        <v>131</v>
      </c>
      <c r="E58" s="96" t="s">
        <v>330</v>
      </c>
      <c r="F58" s="83" t="s">
        <v>442</v>
      </c>
      <c r="G58" s="96" t="s">
        <v>338</v>
      </c>
      <c r="H58" s="83" t="s">
        <v>406</v>
      </c>
      <c r="I58" s="83" t="s">
        <v>171</v>
      </c>
      <c r="J58" s="83"/>
      <c r="K58" s="93">
        <v>1.6700000000005952</v>
      </c>
      <c r="L58" s="96" t="s">
        <v>175</v>
      </c>
      <c r="M58" s="97">
        <v>3.85E-2</v>
      </c>
      <c r="N58" s="97">
        <v>-8.5000000000089986E-3</v>
      </c>
      <c r="O58" s="93">
        <v>612745.12618600007</v>
      </c>
      <c r="P58" s="95">
        <v>117.89</v>
      </c>
      <c r="Q58" s="83"/>
      <c r="R58" s="93">
        <v>722.36526177099995</v>
      </c>
      <c r="S58" s="94">
        <v>1.4385950987267952E-3</v>
      </c>
      <c r="T58" s="94">
        <v>2.1972124326812888E-3</v>
      </c>
      <c r="U58" s="94">
        <f>R58/'סכום נכסי הקרן'!$C$42</f>
        <v>3.9018371577805049E-4</v>
      </c>
    </row>
    <row r="59" spans="2:21" s="135" customFormat="1">
      <c r="B59" s="86" t="s">
        <v>443</v>
      </c>
      <c r="C59" s="83" t="s">
        <v>444</v>
      </c>
      <c r="D59" s="96" t="s">
        <v>131</v>
      </c>
      <c r="E59" s="96" t="s">
        <v>330</v>
      </c>
      <c r="F59" s="83" t="s">
        <v>442</v>
      </c>
      <c r="G59" s="96" t="s">
        <v>338</v>
      </c>
      <c r="H59" s="83" t="s">
        <v>406</v>
      </c>
      <c r="I59" s="83" t="s">
        <v>171</v>
      </c>
      <c r="J59" s="83"/>
      <c r="K59" s="93">
        <v>2.0399999999997047</v>
      </c>
      <c r="L59" s="96" t="s">
        <v>175</v>
      </c>
      <c r="M59" s="97">
        <v>4.7500000000000001E-2</v>
      </c>
      <c r="N59" s="97">
        <v>-7.5999999999992619E-3</v>
      </c>
      <c r="O59" s="93">
        <v>404074.52329300001</v>
      </c>
      <c r="P59" s="95">
        <v>134.19999999999999</v>
      </c>
      <c r="Q59" s="83"/>
      <c r="R59" s="93">
        <v>542.26800527900002</v>
      </c>
      <c r="S59" s="94">
        <v>1.3922140089229972E-3</v>
      </c>
      <c r="T59" s="94">
        <v>1.6494120995286968E-3</v>
      </c>
      <c r="U59" s="94">
        <f>R59/'סכום נכסי הקרן'!$C$42</f>
        <v>2.9290465148971534E-4</v>
      </c>
    </row>
    <row r="60" spans="2:21" s="135" customFormat="1">
      <c r="B60" s="86" t="s">
        <v>445</v>
      </c>
      <c r="C60" s="83" t="s">
        <v>446</v>
      </c>
      <c r="D60" s="96" t="s">
        <v>131</v>
      </c>
      <c r="E60" s="96" t="s">
        <v>330</v>
      </c>
      <c r="F60" s="83" t="s">
        <v>447</v>
      </c>
      <c r="G60" s="96" t="s">
        <v>338</v>
      </c>
      <c r="H60" s="83" t="s">
        <v>406</v>
      </c>
      <c r="I60" s="83" t="s">
        <v>334</v>
      </c>
      <c r="J60" s="83"/>
      <c r="K60" s="93">
        <v>2.280000000001507</v>
      </c>
      <c r="L60" s="96" t="s">
        <v>175</v>
      </c>
      <c r="M60" s="97">
        <v>3.5499999999999997E-2</v>
      </c>
      <c r="N60" s="97">
        <v>-4.80000000000137E-3</v>
      </c>
      <c r="O60" s="93">
        <v>725700.45478300005</v>
      </c>
      <c r="P60" s="95">
        <v>120.71</v>
      </c>
      <c r="Q60" s="83"/>
      <c r="R60" s="93">
        <v>875.99298905600006</v>
      </c>
      <c r="S60" s="94">
        <v>2.0363858307060668E-3</v>
      </c>
      <c r="T60" s="94">
        <v>2.6645006181175673E-3</v>
      </c>
      <c r="U60" s="94">
        <f>R60/'סכום נכסי הקרן'!$C$42</f>
        <v>4.731653327672699E-4</v>
      </c>
    </row>
    <row r="61" spans="2:21" s="135" customFormat="1">
      <c r="B61" s="86" t="s">
        <v>448</v>
      </c>
      <c r="C61" s="83" t="s">
        <v>449</v>
      </c>
      <c r="D61" s="96" t="s">
        <v>131</v>
      </c>
      <c r="E61" s="96" t="s">
        <v>330</v>
      </c>
      <c r="F61" s="83" t="s">
        <v>447</v>
      </c>
      <c r="G61" s="96" t="s">
        <v>338</v>
      </c>
      <c r="H61" s="83" t="s">
        <v>406</v>
      </c>
      <c r="I61" s="83" t="s">
        <v>334</v>
      </c>
      <c r="J61" s="83"/>
      <c r="K61" s="93">
        <v>1.1799999999981177</v>
      </c>
      <c r="L61" s="96" t="s">
        <v>175</v>
      </c>
      <c r="M61" s="97">
        <v>4.6500000000000007E-2</v>
      </c>
      <c r="N61" s="97">
        <v>-1.0899999999990589E-2</v>
      </c>
      <c r="O61" s="93">
        <v>374743.59896500001</v>
      </c>
      <c r="P61" s="95">
        <v>130.41</v>
      </c>
      <c r="Q61" s="83"/>
      <c r="R61" s="93">
        <v>488.70310949399999</v>
      </c>
      <c r="S61" s="94">
        <v>1.7131664038677087E-3</v>
      </c>
      <c r="T61" s="94">
        <v>1.4864841997491111E-3</v>
      </c>
      <c r="U61" s="94">
        <f>R61/'סכום נכסי הקרן'!$C$42</f>
        <v>2.6397171246463666E-4</v>
      </c>
    </row>
    <row r="62" spans="2:21" s="135" customFormat="1">
      <c r="B62" s="86" t="s">
        <v>450</v>
      </c>
      <c r="C62" s="83" t="s">
        <v>451</v>
      </c>
      <c r="D62" s="96" t="s">
        <v>131</v>
      </c>
      <c r="E62" s="96" t="s">
        <v>330</v>
      </c>
      <c r="F62" s="83" t="s">
        <v>447</v>
      </c>
      <c r="G62" s="96" t="s">
        <v>338</v>
      </c>
      <c r="H62" s="83" t="s">
        <v>406</v>
      </c>
      <c r="I62" s="83" t="s">
        <v>334</v>
      </c>
      <c r="J62" s="83"/>
      <c r="K62" s="93">
        <v>5.6599999999972574</v>
      </c>
      <c r="L62" s="96" t="s">
        <v>175</v>
      </c>
      <c r="M62" s="97">
        <v>1.4999999999999999E-2</v>
      </c>
      <c r="N62" s="97">
        <v>4.9999999999972905E-3</v>
      </c>
      <c r="O62" s="93">
        <v>1742089.8932690001</v>
      </c>
      <c r="P62" s="95">
        <v>105.93</v>
      </c>
      <c r="Q62" s="83"/>
      <c r="R62" s="93">
        <v>1845.3958239410001</v>
      </c>
      <c r="S62" s="94">
        <v>3.4080030926423432E-3</v>
      </c>
      <c r="T62" s="94">
        <v>5.6131251904894377E-3</v>
      </c>
      <c r="U62" s="94">
        <f>R62/'סכום נכסי הקרן'!$C$42</f>
        <v>9.9678575060667927E-4</v>
      </c>
    </row>
    <row r="63" spans="2:21" s="135" customFormat="1">
      <c r="B63" s="86" t="s">
        <v>452</v>
      </c>
      <c r="C63" s="83" t="s">
        <v>453</v>
      </c>
      <c r="D63" s="96" t="s">
        <v>131</v>
      </c>
      <c r="E63" s="96" t="s">
        <v>330</v>
      </c>
      <c r="F63" s="83" t="s">
        <v>454</v>
      </c>
      <c r="G63" s="96" t="s">
        <v>455</v>
      </c>
      <c r="H63" s="83" t="s">
        <v>406</v>
      </c>
      <c r="I63" s="83" t="s">
        <v>334</v>
      </c>
      <c r="J63" s="83"/>
      <c r="K63" s="93">
        <v>1.7299999999662083</v>
      </c>
      <c r="L63" s="96" t="s">
        <v>175</v>
      </c>
      <c r="M63" s="97">
        <v>4.6500000000000007E-2</v>
      </c>
      <c r="N63" s="97">
        <v>-6.0999999999385608E-3</v>
      </c>
      <c r="O63" s="93">
        <v>9776.2648730000001</v>
      </c>
      <c r="P63" s="95">
        <v>133.19</v>
      </c>
      <c r="Q63" s="83"/>
      <c r="R63" s="93">
        <v>13.021007028</v>
      </c>
      <c r="S63" s="94">
        <v>1.2863812096640086E-4</v>
      </c>
      <c r="T63" s="94">
        <v>3.9605889211518855E-5</v>
      </c>
      <c r="U63" s="94">
        <f>R63/'סכום נכסי הקרן'!$C$42</f>
        <v>7.0332630515775934E-6</v>
      </c>
    </row>
    <row r="64" spans="2:21" s="135" customFormat="1">
      <c r="B64" s="86" t="s">
        <v>456</v>
      </c>
      <c r="C64" s="83" t="s">
        <v>457</v>
      </c>
      <c r="D64" s="96" t="s">
        <v>131</v>
      </c>
      <c r="E64" s="96" t="s">
        <v>330</v>
      </c>
      <c r="F64" s="83" t="s">
        <v>458</v>
      </c>
      <c r="G64" s="96" t="s">
        <v>388</v>
      </c>
      <c r="H64" s="83" t="s">
        <v>406</v>
      </c>
      <c r="I64" s="83" t="s">
        <v>334</v>
      </c>
      <c r="J64" s="83"/>
      <c r="K64" s="93">
        <v>1.8999999999990964</v>
      </c>
      <c r="L64" s="96" t="s">
        <v>175</v>
      </c>
      <c r="M64" s="97">
        <v>3.6400000000000002E-2</v>
      </c>
      <c r="N64" s="97">
        <v>-2.5000000000225918E-3</v>
      </c>
      <c r="O64" s="93">
        <v>94146.179186000008</v>
      </c>
      <c r="P64" s="95">
        <v>117.54</v>
      </c>
      <c r="Q64" s="83"/>
      <c r="R64" s="93">
        <v>110.659412979</v>
      </c>
      <c r="S64" s="94">
        <v>1.2809003970884354E-3</v>
      </c>
      <c r="T64" s="94">
        <v>3.3659181975967102E-4</v>
      </c>
      <c r="U64" s="94">
        <f>R64/'סכום נכסי הקרן'!$C$42</f>
        <v>5.9772393866376047E-5</v>
      </c>
    </row>
    <row r="65" spans="2:21" s="135" customFormat="1">
      <c r="B65" s="86" t="s">
        <v>459</v>
      </c>
      <c r="C65" s="83" t="s">
        <v>460</v>
      </c>
      <c r="D65" s="96" t="s">
        <v>131</v>
      </c>
      <c r="E65" s="96" t="s">
        <v>330</v>
      </c>
      <c r="F65" s="83" t="s">
        <v>461</v>
      </c>
      <c r="G65" s="96" t="s">
        <v>462</v>
      </c>
      <c r="H65" s="83" t="s">
        <v>406</v>
      </c>
      <c r="I65" s="83" t="s">
        <v>171</v>
      </c>
      <c r="J65" s="83"/>
      <c r="K65" s="93">
        <v>7.7399999999986528</v>
      </c>
      <c r="L65" s="96" t="s">
        <v>175</v>
      </c>
      <c r="M65" s="97">
        <v>3.85E-2</v>
      </c>
      <c r="N65" s="97">
        <v>1.179999999999925E-2</v>
      </c>
      <c r="O65" s="93">
        <v>2962191.1536920005</v>
      </c>
      <c r="P65" s="95">
        <v>122.99</v>
      </c>
      <c r="Q65" s="93">
        <v>88.758941479000001</v>
      </c>
      <c r="R65" s="93">
        <v>3738.7671078960002</v>
      </c>
      <c r="S65" s="94">
        <v>1.0996687151088613E-3</v>
      </c>
      <c r="T65" s="94">
        <v>1.1372176940276492E-2</v>
      </c>
      <c r="U65" s="94">
        <f>R65/'סכום נכסי הקרן'!$C$42</f>
        <v>2.0194853210564255E-3</v>
      </c>
    </row>
    <row r="66" spans="2:21" s="135" customFormat="1">
      <c r="B66" s="86" t="s">
        <v>463</v>
      </c>
      <c r="C66" s="83" t="s">
        <v>464</v>
      </c>
      <c r="D66" s="96" t="s">
        <v>131</v>
      </c>
      <c r="E66" s="96" t="s">
        <v>330</v>
      </c>
      <c r="F66" s="83" t="s">
        <v>461</v>
      </c>
      <c r="G66" s="96" t="s">
        <v>462</v>
      </c>
      <c r="H66" s="83" t="s">
        <v>406</v>
      </c>
      <c r="I66" s="83" t="s">
        <v>171</v>
      </c>
      <c r="J66" s="83"/>
      <c r="K66" s="93">
        <v>5.7199999999998852</v>
      </c>
      <c r="L66" s="96" t="s">
        <v>175</v>
      </c>
      <c r="M66" s="97">
        <v>4.4999999999999998E-2</v>
      </c>
      <c r="N66" s="97">
        <v>7.4999999999994897E-3</v>
      </c>
      <c r="O66" s="93">
        <v>7791834.5628519999</v>
      </c>
      <c r="P66" s="95">
        <v>125.6</v>
      </c>
      <c r="Q66" s="83"/>
      <c r="R66" s="93">
        <v>9786.5438717460001</v>
      </c>
      <c r="S66" s="94">
        <v>2.6489467774946252E-3</v>
      </c>
      <c r="T66" s="94">
        <v>2.9767649423316236E-2</v>
      </c>
      <c r="U66" s="94">
        <f>R66/'סכום נכסי הקרן'!$C$42</f>
        <v>5.2861761972619577E-3</v>
      </c>
    </row>
    <row r="67" spans="2:21" s="135" customFormat="1">
      <c r="B67" s="86" t="s">
        <v>465</v>
      </c>
      <c r="C67" s="83" t="s">
        <v>466</v>
      </c>
      <c r="D67" s="96" t="s">
        <v>131</v>
      </c>
      <c r="E67" s="96" t="s">
        <v>330</v>
      </c>
      <c r="F67" s="83" t="s">
        <v>461</v>
      </c>
      <c r="G67" s="96" t="s">
        <v>462</v>
      </c>
      <c r="H67" s="83" t="s">
        <v>406</v>
      </c>
      <c r="I67" s="83" t="s">
        <v>171</v>
      </c>
      <c r="J67" s="83"/>
      <c r="K67" s="93">
        <v>10.330000000001331</v>
      </c>
      <c r="L67" s="96" t="s">
        <v>175</v>
      </c>
      <c r="M67" s="97">
        <v>2.3900000000000001E-2</v>
      </c>
      <c r="N67" s="97">
        <v>1.9599999999999746E-2</v>
      </c>
      <c r="O67" s="93">
        <v>3001217.8559999997</v>
      </c>
      <c r="P67" s="95">
        <v>104.32</v>
      </c>
      <c r="Q67" s="83"/>
      <c r="R67" s="93">
        <v>3130.8704340479999</v>
      </c>
      <c r="S67" s="94">
        <v>2.4219209951024416E-3</v>
      </c>
      <c r="T67" s="94">
        <v>9.5231426632269717E-3</v>
      </c>
      <c r="U67" s="94">
        <f>R67/'סכום נכסי הקרן'!$C$42</f>
        <v>1.6911315150752026E-3</v>
      </c>
    </row>
    <row r="68" spans="2:21" s="135" customFormat="1">
      <c r="B68" s="86" t="s">
        <v>467</v>
      </c>
      <c r="C68" s="83" t="s">
        <v>468</v>
      </c>
      <c r="D68" s="96" t="s">
        <v>131</v>
      </c>
      <c r="E68" s="96" t="s">
        <v>330</v>
      </c>
      <c r="F68" s="83" t="s">
        <v>469</v>
      </c>
      <c r="G68" s="96" t="s">
        <v>455</v>
      </c>
      <c r="H68" s="83" t="s">
        <v>406</v>
      </c>
      <c r="I68" s="83" t="s">
        <v>171</v>
      </c>
      <c r="J68" s="83"/>
      <c r="K68" s="93">
        <v>1.1399999999615551</v>
      </c>
      <c r="L68" s="96" t="s">
        <v>175</v>
      </c>
      <c r="M68" s="97">
        <v>4.8899999999999999E-2</v>
      </c>
      <c r="N68" s="97">
        <v>-7.1999999999843075E-3</v>
      </c>
      <c r="O68" s="93">
        <v>19358.294675999998</v>
      </c>
      <c r="P68" s="95">
        <v>131.68</v>
      </c>
      <c r="Q68" s="83"/>
      <c r="R68" s="93">
        <v>25.491001857000001</v>
      </c>
      <c r="S68" s="94">
        <v>3.4683701081931171E-4</v>
      </c>
      <c r="T68" s="94">
        <v>7.7535769181904431E-5</v>
      </c>
      <c r="U68" s="94">
        <f>R68/'סכום נכסי הקרן'!$C$42</f>
        <v>1.3768898298188824E-5</v>
      </c>
    </row>
    <row r="69" spans="2:21" s="135" customFormat="1">
      <c r="B69" s="86" t="s">
        <v>470</v>
      </c>
      <c r="C69" s="83" t="s">
        <v>471</v>
      </c>
      <c r="D69" s="96" t="s">
        <v>131</v>
      </c>
      <c r="E69" s="96" t="s">
        <v>330</v>
      </c>
      <c r="F69" s="83" t="s">
        <v>337</v>
      </c>
      <c r="G69" s="96" t="s">
        <v>338</v>
      </c>
      <c r="H69" s="83" t="s">
        <v>406</v>
      </c>
      <c r="I69" s="83" t="s">
        <v>334</v>
      </c>
      <c r="J69" s="83"/>
      <c r="K69" s="93">
        <v>4.1799999999991311</v>
      </c>
      <c r="L69" s="96" t="s">
        <v>175</v>
      </c>
      <c r="M69" s="97">
        <v>1.6399999999999998E-2</v>
      </c>
      <c r="N69" s="97">
        <v>1.229999999999733E-2</v>
      </c>
      <c r="O69" s="93">
        <f>1872963.554/50000</f>
        <v>37.459271080000001</v>
      </c>
      <c r="P69" s="95">
        <v>5100544</v>
      </c>
      <c r="Q69" s="83"/>
      <c r="R69" s="93">
        <v>1910.6265789370002</v>
      </c>
      <c r="S69" s="94">
        <f>15257.1159498208%/50000</f>
        <v>3.05142318996416E-3</v>
      </c>
      <c r="T69" s="94">
        <v>5.8115370375915682E-3</v>
      </c>
      <c r="U69" s="94">
        <f>R69/'סכום נכסי הקרן'!$C$42</f>
        <v>1.0320199731175281E-3</v>
      </c>
    </row>
    <row r="70" spans="2:21" s="135" customFormat="1">
      <c r="B70" s="86" t="s">
        <v>472</v>
      </c>
      <c r="C70" s="83" t="s">
        <v>473</v>
      </c>
      <c r="D70" s="96" t="s">
        <v>131</v>
      </c>
      <c r="E70" s="96" t="s">
        <v>330</v>
      </c>
      <c r="F70" s="83" t="s">
        <v>337</v>
      </c>
      <c r="G70" s="96" t="s">
        <v>338</v>
      </c>
      <c r="H70" s="83" t="s">
        <v>406</v>
      </c>
      <c r="I70" s="83" t="s">
        <v>334</v>
      </c>
      <c r="J70" s="83"/>
      <c r="K70" s="93">
        <v>8.2300000000057203</v>
      </c>
      <c r="L70" s="96" t="s">
        <v>175</v>
      </c>
      <c r="M70" s="97">
        <v>2.7799999999999998E-2</v>
      </c>
      <c r="N70" s="97">
        <v>2.7200000000013262E-2</v>
      </c>
      <c r="O70" s="93">
        <f>715131.5388/50000</f>
        <v>14.302630775999999</v>
      </c>
      <c r="P70" s="95">
        <v>5060000</v>
      </c>
      <c r="Q70" s="83"/>
      <c r="R70" s="93">
        <v>723.71313888199995</v>
      </c>
      <c r="S70" s="94">
        <f>17100.2280918221%/50000</f>
        <v>3.42004561836442E-3</v>
      </c>
      <c r="T70" s="94">
        <v>2.2013122593240527E-3</v>
      </c>
      <c r="U70" s="94">
        <f>R70/'סכום נכסי הקרן'!$C$42</f>
        <v>3.9091176809093826E-4</v>
      </c>
    </row>
    <row r="71" spans="2:21" s="135" customFormat="1">
      <c r="B71" s="86" t="s">
        <v>474</v>
      </c>
      <c r="C71" s="83" t="s">
        <v>475</v>
      </c>
      <c r="D71" s="96" t="s">
        <v>131</v>
      </c>
      <c r="E71" s="96" t="s">
        <v>330</v>
      </c>
      <c r="F71" s="83" t="s">
        <v>337</v>
      </c>
      <c r="G71" s="96" t="s">
        <v>338</v>
      </c>
      <c r="H71" s="83" t="s">
        <v>406</v>
      </c>
      <c r="I71" s="83" t="s">
        <v>334</v>
      </c>
      <c r="J71" s="83"/>
      <c r="K71" s="93">
        <v>5.5699999999990331</v>
      </c>
      <c r="L71" s="96" t="s">
        <v>175</v>
      </c>
      <c r="M71" s="97">
        <v>2.4199999999999999E-2</v>
      </c>
      <c r="N71" s="97">
        <v>1.9800000000000994E-2</v>
      </c>
      <c r="O71" s="93">
        <f>784719.908/50000</f>
        <v>15.69439816</v>
      </c>
      <c r="P71" s="95">
        <v>5140250</v>
      </c>
      <c r="Q71" s="83"/>
      <c r="R71" s="93">
        <v>806.73126825400004</v>
      </c>
      <c r="S71" s="94">
        <f>2722.54764597717%/50000</f>
        <v>5.4450952919543399E-4</v>
      </c>
      <c r="T71" s="94">
        <v>2.4538278157157003E-3</v>
      </c>
      <c r="U71" s="94">
        <f>R71/'סכום נכסי הקרן'!$C$42</f>
        <v>4.3575379456919759E-4</v>
      </c>
    </row>
    <row r="72" spans="2:21" s="135" customFormat="1">
      <c r="B72" s="86" t="s">
        <v>476</v>
      </c>
      <c r="C72" s="83" t="s">
        <v>477</v>
      </c>
      <c r="D72" s="96" t="s">
        <v>131</v>
      </c>
      <c r="E72" s="96" t="s">
        <v>330</v>
      </c>
      <c r="F72" s="83" t="s">
        <v>337</v>
      </c>
      <c r="G72" s="96" t="s">
        <v>338</v>
      </c>
      <c r="H72" s="83" t="s">
        <v>406</v>
      </c>
      <c r="I72" s="83" t="s">
        <v>171</v>
      </c>
      <c r="J72" s="83"/>
      <c r="K72" s="93">
        <v>1.3199999999996352</v>
      </c>
      <c r="L72" s="96" t="s">
        <v>175</v>
      </c>
      <c r="M72" s="97">
        <v>0.05</v>
      </c>
      <c r="N72" s="97">
        <v>-6.8999999999987838E-3</v>
      </c>
      <c r="O72" s="93">
        <v>2476869.3003539997</v>
      </c>
      <c r="P72" s="95">
        <v>119.55</v>
      </c>
      <c r="Q72" s="83"/>
      <c r="R72" s="93">
        <v>2961.097336844</v>
      </c>
      <c r="S72" s="94">
        <v>2.4768717772257771E-3</v>
      </c>
      <c r="T72" s="94">
        <v>9.0067452398557291E-3</v>
      </c>
      <c r="U72" s="94">
        <f>R72/'סכום נכסי הקרן'!$C$42</f>
        <v>1.5994290185517683E-3</v>
      </c>
    </row>
    <row r="73" spans="2:21" s="135" customFormat="1">
      <c r="B73" s="86" t="s">
        <v>478</v>
      </c>
      <c r="C73" s="83" t="s">
        <v>479</v>
      </c>
      <c r="D73" s="96" t="s">
        <v>131</v>
      </c>
      <c r="E73" s="96" t="s">
        <v>330</v>
      </c>
      <c r="F73" s="83" t="s">
        <v>480</v>
      </c>
      <c r="G73" s="96" t="s">
        <v>388</v>
      </c>
      <c r="H73" s="83" t="s">
        <v>406</v>
      </c>
      <c r="I73" s="83" t="s">
        <v>334</v>
      </c>
      <c r="J73" s="83"/>
      <c r="K73" s="93">
        <v>1.2200000000005913</v>
      </c>
      <c r="L73" s="96" t="s">
        <v>175</v>
      </c>
      <c r="M73" s="97">
        <v>5.0999999999999997E-2</v>
      </c>
      <c r="N73" s="97">
        <v>-1.1500000000007391E-2</v>
      </c>
      <c r="O73" s="93">
        <v>780952.36918300006</v>
      </c>
      <c r="P73" s="95">
        <v>121.27</v>
      </c>
      <c r="Q73" s="83"/>
      <c r="R73" s="93">
        <v>947.06095090199995</v>
      </c>
      <c r="S73" s="94">
        <v>1.714513634710919E-3</v>
      </c>
      <c r="T73" s="94">
        <v>2.8806674489401333E-3</v>
      </c>
      <c r="U73" s="94">
        <f>R73/'סכום נכסי הקרן'!$C$42</f>
        <v>5.1155250736348637E-4</v>
      </c>
    </row>
    <row r="74" spans="2:21" s="135" customFormat="1">
      <c r="B74" s="86" t="s">
        <v>481</v>
      </c>
      <c r="C74" s="83" t="s">
        <v>482</v>
      </c>
      <c r="D74" s="96" t="s">
        <v>131</v>
      </c>
      <c r="E74" s="96" t="s">
        <v>330</v>
      </c>
      <c r="F74" s="83" t="s">
        <v>480</v>
      </c>
      <c r="G74" s="96" t="s">
        <v>388</v>
      </c>
      <c r="H74" s="83" t="s">
        <v>406</v>
      </c>
      <c r="I74" s="83" t="s">
        <v>334</v>
      </c>
      <c r="J74" s="83"/>
      <c r="K74" s="93">
        <v>2.5900000000002512</v>
      </c>
      <c r="L74" s="96" t="s">
        <v>175</v>
      </c>
      <c r="M74" s="97">
        <v>2.5499999999999998E-2</v>
      </c>
      <c r="N74" s="97">
        <v>-3.9999999999986756E-3</v>
      </c>
      <c r="O74" s="93">
        <v>2751376.2277750005</v>
      </c>
      <c r="P74" s="95">
        <v>109.84</v>
      </c>
      <c r="Q74" s="83"/>
      <c r="R74" s="93">
        <v>3022.1117037360004</v>
      </c>
      <c r="S74" s="94">
        <v>3.1725708081973385E-3</v>
      </c>
      <c r="T74" s="94">
        <v>9.19233213419033E-3</v>
      </c>
      <c r="U74" s="94">
        <f>R74/'סכום נכסי הקרן'!$C$42</f>
        <v>1.6323857700037963E-3</v>
      </c>
    </row>
    <row r="75" spans="2:21" s="135" customFormat="1">
      <c r="B75" s="86" t="s">
        <v>483</v>
      </c>
      <c r="C75" s="83" t="s">
        <v>484</v>
      </c>
      <c r="D75" s="96" t="s">
        <v>131</v>
      </c>
      <c r="E75" s="96" t="s">
        <v>330</v>
      </c>
      <c r="F75" s="83" t="s">
        <v>480</v>
      </c>
      <c r="G75" s="96" t="s">
        <v>388</v>
      </c>
      <c r="H75" s="83" t="s">
        <v>406</v>
      </c>
      <c r="I75" s="83" t="s">
        <v>334</v>
      </c>
      <c r="J75" s="83"/>
      <c r="K75" s="93">
        <v>6.8300000000002781</v>
      </c>
      <c r="L75" s="96" t="s">
        <v>175</v>
      </c>
      <c r="M75" s="97">
        <v>2.35E-2</v>
      </c>
      <c r="N75" s="97">
        <v>1.3400000000002622E-2</v>
      </c>
      <c r="O75" s="93">
        <v>2205539.3642680002</v>
      </c>
      <c r="P75" s="95">
        <v>108.37</v>
      </c>
      <c r="Q75" s="93">
        <v>49.997942470000005</v>
      </c>
      <c r="R75" s="93">
        <v>2441.8050724039999</v>
      </c>
      <c r="S75" s="94">
        <v>2.7799046559882166E-3</v>
      </c>
      <c r="T75" s="94">
        <v>7.4272182609068163E-3</v>
      </c>
      <c r="U75" s="94">
        <f>R75/'סכום נכסי הקרן'!$C$42</f>
        <v>1.3189346536687703E-3</v>
      </c>
    </row>
    <row r="76" spans="2:21" s="135" customFormat="1">
      <c r="B76" s="86" t="s">
        <v>485</v>
      </c>
      <c r="C76" s="83" t="s">
        <v>486</v>
      </c>
      <c r="D76" s="96" t="s">
        <v>131</v>
      </c>
      <c r="E76" s="96" t="s">
        <v>330</v>
      </c>
      <c r="F76" s="83" t="s">
        <v>480</v>
      </c>
      <c r="G76" s="96" t="s">
        <v>388</v>
      </c>
      <c r="H76" s="83" t="s">
        <v>406</v>
      </c>
      <c r="I76" s="83" t="s">
        <v>334</v>
      </c>
      <c r="J76" s="83"/>
      <c r="K76" s="93">
        <v>5.5800000000007346</v>
      </c>
      <c r="L76" s="96" t="s">
        <v>175</v>
      </c>
      <c r="M76" s="97">
        <v>1.7600000000000001E-2</v>
      </c>
      <c r="N76" s="97">
        <v>1.0200000000000447E-2</v>
      </c>
      <c r="O76" s="93">
        <v>3374627.675423</v>
      </c>
      <c r="P76" s="95">
        <v>106.3</v>
      </c>
      <c r="Q76" s="83"/>
      <c r="R76" s="93">
        <v>3587.2291362920005</v>
      </c>
      <c r="S76" s="94">
        <v>2.5839890952105678E-3</v>
      </c>
      <c r="T76" s="94">
        <v>1.0911245147383652E-2</v>
      </c>
      <c r="U76" s="94">
        <f>R76/'סכום נכסי הקרן'!$C$42</f>
        <v>1.9376324801585177E-3</v>
      </c>
    </row>
    <row r="77" spans="2:21" s="135" customFormat="1">
      <c r="B77" s="86" t="s">
        <v>487</v>
      </c>
      <c r="C77" s="83" t="s">
        <v>488</v>
      </c>
      <c r="D77" s="96" t="s">
        <v>131</v>
      </c>
      <c r="E77" s="96" t="s">
        <v>330</v>
      </c>
      <c r="F77" s="83" t="s">
        <v>480</v>
      </c>
      <c r="G77" s="96" t="s">
        <v>388</v>
      </c>
      <c r="H77" s="83" t="s">
        <v>406</v>
      </c>
      <c r="I77" s="83" t="s">
        <v>334</v>
      </c>
      <c r="J77" s="83"/>
      <c r="K77" s="93">
        <v>6.0899999999994288</v>
      </c>
      <c r="L77" s="96" t="s">
        <v>175</v>
      </c>
      <c r="M77" s="97">
        <v>2.1499999999999998E-2</v>
      </c>
      <c r="N77" s="97">
        <v>1.0799999999999097E-2</v>
      </c>
      <c r="O77" s="93">
        <v>2426129.0085649998</v>
      </c>
      <c r="P77" s="95">
        <v>109.58</v>
      </c>
      <c r="Q77" s="83"/>
      <c r="R77" s="93">
        <v>2658.5521299279999</v>
      </c>
      <c r="S77" s="94">
        <v>3.0618145421967943E-3</v>
      </c>
      <c r="T77" s="94">
        <v>8.0864959902528233E-3</v>
      </c>
      <c r="U77" s="94">
        <f>R77/'סכום נכסי הקרן'!$C$42</f>
        <v>1.4360100125825317E-3</v>
      </c>
    </row>
    <row r="78" spans="2:21" s="135" customFormat="1">
      <c r="B78" s="86" t="s">
        <v>489</v>
      </c>
      <c r="C78" s="83" t="s">
        <v>490</v>
      </c>
      <c r="D78" s="96" t="s">
        <v>131</v>
      </c>
      <c r="E78" s="96" t="s">
        <v>330</v>
      </c>
      <c r="F78" s="83" t="s">
        <v>491</v>
      </c>
      <c r="G78" s="96" t="s">
        <v>455</v>
      </c>
      <c r="H78" s="83" t="s">
        <v>406</v>
      </c>
      <c r="I78" s="83" t="s">
        <v>171</v>
      </c>
      <c r="J78" s="83"/>
      <c r="K78" s="93">
        <v>0.28000000000298836</v>
      </c>
      <c r="L78" s="96" t="s">
        <v>175</v>
      </c>
      <c r="M78" s="97">
        <v>4.2800000000000005E-2</v>
      </c>
      <c r="N78" s="97">
        <v>-8.2000000000697279E-3</v>
      </c>
      <c r="O78" s="93">
        <v>63770.007153000006</v>
      </c>
      <c r="P78" s="95">
        <v>125.94</v>
      </c>
      <c r="Q78" s="83"/>
      <c r="R78" s="93">
        <v>80.311950191999983</v>
      </c>
      <c r="S78" s="94">
        <v>8.9153464051375665E-4</v>
      </c>
      <c r="T78" s="94">
        <v>2.4428419359773126E-4</v>
      </c>
      <c r="U78" s="94">
        <f>R78/'סכום נכסי הקרן'!$C$42</f>
        <v>4.3380290838556907E-5</v>
      </c>
    </row>
    <row r="79" spans="2:21" s="135" customFormat="1">
      <c r="B79" s="86" t="s">
        <v>492</v>
      </c>
      <c r="C79" s="83" t="s">
        <v>493</v>
      </c>
      <c r="D79" s="96" t="s">
        <v>131</v>
      </c>
      <c r="E79" s="96" t="s">
        <v>330</v>
      </c>
      <c r="F79" s="83" t="s">
        <v>442</v>
      </c>
      <c r="G79" s="96" t="s">
        <v>338</v>
      </c>
      <c r="H79" s="83" t="s">
        <v>406</v>
      </c>
      <c r="I79" s="83" t="s">
        <v>171</v>
      </c>
      <c r="J79" s="83"/>
      <c r="K79" s="93">
        <v>0.66999999999858428</v>
      </c>
      <c r="L79" s="96" t="s">
        <v>175</v>
      </c>
      <c r="M79" s="97">
        <v>5.2499999999999998E-2</v>
      </c>
      <c r="N79" s="97">
        <v>-1.2599999999957532E-2</v>
      </c>
      <c r="O79" s="93">
        <v>215421.99022199999</v>
      </c>
      <c r="P79" s="95">
        <v>131.16999999999999</v>
      </c>
      <c r="Q79" s="83"/>
      <c r="R79" s="93">
        <v>282.56903612000002</v>
      </c>
      <c r="S79" s="94">
        <v>1.7951832518499999E-3</v>
      </c>
      <c r="T79" s="94">
        <v>8.5948789637458375E-4</v>
      </c>
      <c r="U79" s="94">
        <f>R79/'סכום נכסי הקרן'!$C$42</f>
        <v>1.5262892931315378E-4</v>
      </c>
    </row>
    <row r="80" spans="2:21" s="135" customFormat="1">
      <c r="B80" s="86" t="s">
        <v>494</v>
      </c>
      <c r="C80" s="83" t="s">
        <v>495</v>
      </c>
      <c r="D80" s="96" t="s">
        <v>131</v>
      </c>
      <c r="E80" s="96" t="s">
        <v>330</v>
      </c>
      <c r="F80" s="83" t="s">
        <v>358</v>
      </c>
      <c r="G80" s="96" t="s">
        <v>338</v>
      </c>
      <c r="H80" s="83" t="s">
        <v>406</v>
      </c>
      <c r="I80" s="83" t="s">
        <v>334</v>
      </c>
      <c r="J80" s="83"/>
      <c r="K80" s="93">
        <v>1.2100000000000228</v>
      </c>
      <c r="L80" s="96" t="s">
        <v>175</v>
      </c>
      <c r="M80" s="97">
        <v>6.5000000000000002E-2</v>
      </c>
      <c r="N80" s="97">
        <v>-8.3999999999992865E-3</v>
      </c>
      <c r="O80" s="93">
        <v>5007502.0239669997</v>
      </c>
      <c r="P80" s="95">
        <v>121.44</v>
      </c>
      <c r="Q80" s="93">
        <v>90.462236193999999</v>
      </c>
      <c r="R80" s="93">
        <v>6171.5730563659999</v>
      </c>
      <c r="S80" s="94">
        <v>3.1793663644234917E-3</v>
      </c>
      <c r="T80" s="94">
        <v>1.8772022640461676E-2</v>
      </c>
      <c r="U80" s="94">
        <f>R80/'סכום נכסי הקרן'!$C$42</f>
        <v>3.3335591213575978E-3</v>
      </c>
    </row>
    <row r="81" spans="2:21" s="135" customFormat="1">
      <c r="B81" s="86" t="s">
        <v>496</v>
      </c>
      <c r="C81" s="83" t="s">
        <v>497</v>
      </c>
      <c r="D81" s="96" t="s">
        <v>131</v>
      </c>
      <c r="E81" s="96" t="s">
        <v>330</v>
      </c>
      <c r="F81" s="83" t="s">
        <v>498</v>
      </c>
      <c r="G81" s="96" t="s">
        <v>388</v>
      </c>
      <c r="H81" s="83" t="s">
        <v>406</v>
      </c>
      <c r="I81" s="83" t="s">
        <v>334</v>
      </c>
      <c r="J81" s="83"/>
      <c r="K81" s="93">
        <v>7.8300000000068923</v>
      </c>
      <c r="L81" s="96" t="s">
        <v>175</v>
      </c>
      <c r="M81" s="97">
        <v>3.5000000000000003E-2</v>
      </c>
      <c r="N81" s="97">
        <v>1.4800000000022144E-2</v>
      </c>
      <c r="O81" s="93">
        <v>441104.151083</v>
      </c>
      <c r="P81" s="95">
        <v>118.74</v>
      </c>
      <c r="Q81" s="83"/>
      <c r="R81" s="93">
        <v>523.76711033300012</v>
      </c>
      <c r="S81" s="94">
        <v>1.6285481361698578E-3</v>
      </c>
      <c r="T81" s="94">
        <v>1.5931380806321897E-3</v>
      </c>
      <c r="U81" s="94">
        <f>R81/'סכום נכסי הקרן'!$C$42</f>
        <v>2.8291144124376359E-4</v>
      </c>
    </row>
    <row r="82" spans="2:21" s="135" customFormat="1">
      <c r="B82" s="86" t="s">
        <v>499</v>
      </c>
      <c r="C82" s="83" t="s">
        <v>500</v>
      </c>
      <c r="D82" s="96" t="s">
        <v>131</v>
      </c>
      <c r="E82" s="96" t="s">
        <v>330</v>
      </c>
      <c r="F82" s="83" t="s">
        <v>498</v>
      </c>
      <c r="G82" s="96" t="s">
        <v>388</v>
      </c>
      <c r="H82" s="83" t="s">
        <v>406</v>
      </c>
      <c r="I82" s="83" t="s">
        <v>334</v>
      </c>
      <c r="J82" s="83"/>
      <c r="K82" s="93">
        <v>1.1599999999999999</v>
      </c>
      <c r="L82" s="96" t="s">
        <v>175</v>
      </c>
      <c r="M82" s="97">
        <v>3.9E-2</v>
      </c>
      <c r="N82" s="97">
        <v>-9.8999999999999991E-3</v>
      </c>
      <c r="O82" s="93">
        <v>0.49</v>
      </c>
      <c r="P82" s="95">
        <v>113.93</v>
      </c>
      <c r="Q82" s="83"/>
      <c r="R82" s="93">
        <v>5.6000000000000006E-4</v>
      </c>
      <c r="S82" s="94">
        <v>4.465797640673537E-9</v>
      </c>
      <c r="T82" s="94">
        <v>1.703347360980363E-9</v>
      </c>
      <c r="U82" s="94">
        <f>R82/'סכום נכסי הקרן'!$C$42</f>
        <v>3.0248254228063478E-10</v>
      </c>
    </row>
    <row r="83" spans="2:21" s="135" customFormat="1">
      <c r="B83" s="86" t="s">
        <v>501</v>
      </c>
      <c r="C83" s="83" t="s">
        <v>502</v>
      </c>
      <c r="D83" s="96" t="s">
        <v>131</v>
      </c>
      <c r="E83" s="96" t="s">
        <v>330</v>
      </c>
      <c r="F83" s="83" t="s">
        <v>498</v>
      </c>
      <c r="G83" s="96" t="s">
        <v>388</v>
      </c>
      <c r="H83" s="83" t="s">
        <v>406</v>
      </c>
      <c r="I83" s="83" t="s">
        <v>334</v>
      </c>
      <c r="J83" s="83"/>
      <c r="K83" s="93">
        <v>3.6800000000030981</v>
      </c>
      <c r="L83" s="96" t="s">
        <v>175</v>
      </c>
      <c r="M83" s="97">
        <v>0.04</v>
      </c>
      <c r="N83" s="97">
        <v>1.4000000000025819E-3</v>
      </c>
      <c r="O83" s="93">
        <v>742263.53171800007</v>
      </c>
      <c r="P83" s="95">
        <v>114.8</v>
      </c>
      <c r="Q83" s="83"/>
      <c r="R83" s="93">
        <v>852.118550927</v>
      </c>
      <c r="S83" s="94">
        <v>1.0854388189352917E-3</v>
      </c>
      <c r="T83" s="94">
        <v>2.5918819374355648E-3</v>
      </c>
      <c r="U83" s="94">
        <f>R83/'סכום נכסי הקרן'!$C$42</f>
        <v>4.6026961715873126E-4</v>
      </c>
    </row>
    <row r="84" spans="2:21" s="135" customFormat="1">
      <c r="B84" s="86" t="s">
        <v>503</v>
      </c>
      <c r="C84" s="83" t="s">
        <v>504</v>
      </c>
      <c r="D84" s="96" t="s">
        <v>131</v>
      </c>
      <c r="E84" s="96" t="s">
        <v>330</v>
      </c>
      <c r="F84" s="83" t="s">
        <v>498</v>
      </c>
      <c r="G84" s="96" t="s">
        <v>388</v>
      </c>
      <c r="H84" s="83" t="s">
        <v>406</v>
      </c>
      <c r="I84" s="83" t="s">
        <v>334</v>
      </c>
      <c r="J84" s="83"/>
      <c r="K84" s="93">
        <v>6.4299999999982802</v>
      </c>
      <c r="L84" s="96" t="s">
        <v>175</v>
      </c>
      <c r="M84" s="97">
        <v>0.04</v>
      </c>
      <c r="N84" s="97">
        <v>1.0999999999998631E-2</v>
      </c>
      <c r="O84" s="93">
        <v>2417534.737706</v>
      </c>
      <c r="P84" s="95">
        <v>120.78</v>
      </c>
      <c r="Q84" s="83"/>
      <c r="R84" s="93">
        <v>2919.8984326139998</v>
      </c>
      <c r="S84" s="94">
        <v>2.4026336566255486E-3</v>
      </c>
      <c r="T84" s="94">
        <v>8.881430874149561E-3</v>
      </c>
      <c r="U84" s="94">
        <f>R84/'סכום נכסי הקרן'!$C$42</f>
        <v>1.5771755376755773E-3</v>
      </c>
    </row>
    <row r="85" spans="2:21" s="135" customFormat="1">
      <c r="B85" s="86" t="s">
        <v>505</v>
      </c>
      <c r="C85" s="83" t="s">
        <v>506</v>
      </c>
      <c r="D85" s="96" t="s">
        <v>131</v>
      </c>
      <c r="E85" s="96" t="s">
        <v>330</v>
      </c>
      <c r="F85" s="83" t="s">
        <v>507</v>
      </c>
      <c r="G85" s="96" t="s">
        <v>508</v>
      </c>
      <c r="H85" s="83" t="s">
        <v>509</v>
      </c>
      <c r="I85" s="83" t="s">
        <v>334</v>
      </c>
      <c r="J85" s="83"/>
      <c r="K85" s="93">
        <v>7.920000000000134</v>
      </c>
      <c r="L85" s="96" t="s">
        <v>175</v>
      </c>
      <c r="M85" s="97">
        <v>5.1500000000000004E-2</v>
      </c>
      <c r="N85" s="97">
        <v>2.2300000000000937E-2</v>
      </c>
      <c r="O85" s="93">
        <v>5480655.9758099997</v>
      </c>
      <c r="P85" s="95">
        <v>152.5</v>
      </c>
      <c r="Q85" s="83"/>
      <c r="R85" s="93">
        <v>8358.0000742140001</v>
      </c>
      <c r="S85" s="94">
        <v>1.5434024277546012E-3</v>
      </c>
      <c r="T85" s="94">
        <v>2.5422459588368026E-2</v>
      </c>
      <c r="U85" s="94">
        <f>R85/'סכום נכסי הקרן'!$C$42</f>
        <v>4.5145519836249726E-3</v>
      </c>
    </row>
    <row r="86" spans="2:21" s="135" customFormat="1">
      <c r="B86" s="86" t="s">
        <v>510</v>
      </c>
      <c r="C86" s="83" t="s">
        <v>511</v>
      </c>
      <c r="D86" s="96" t="s">
        <v>131</v>
      </c>
      <c r="E86" s="96" t="s">
        <v>330</v>
      </c>
      <c r="F86" s="83" t="s">
        <v>428</v>
      </c>
      <c r="G86" s="96" t="s">
        <v>388</v>
      </c>
      <c r="H86" s="83" t="s">
        <v>509</v>
      </c>
      <c r="I86" s="83" t="s">
        <v>171</v>
      </c>
      <c r="J86" s="83"/>
      <c r="K86" s="93">
        <v>2.5199999999996376</v>
      </c>
      <c r="L86" s="96" t="s">
        <v>175</v>
      </c>
      <c r="M86" s="97">
        <v>2.8500000000000001E-2</v>
      </c>
      <c r="N86" s="97">
        <v>-5.0000000000387961E-4</v>
      </c>
      <c r="O86" s="93">
        <v>708899.68871899997</v>
      </c>
      <c r="P86" s="95">
        <v>109.08</v>
      </c>
      <c r="Q86" s="83"/>
      <c r="R86" s="93">
        <v>773.26777611400007</v>
      </c>
      <c r="S86" s="94">
        <v>1.5455183864194059E-3</v>
      </c>
      <c r="T86" s="94">
        <v>2.3520421888838143E-3</v>
      </c>
      <c r="U86" s="94">
        <f>R86/'סכום נכסי הקרן'!$C$42</f>
        <v>4.1767857639759897E-4</v>
      </c>
    </row>
    <row r="87" spans="2:21" s="135" customFormat="1">
      <c r="B87" s="86" t="s">
        <v>512</v>
      </c>
      <c r="C87" s="83" t="s">
        <v>513</v>
      </c>
      <c r="D87" s="96" t="s">
        <v>131</v>
      </c>
      <c r="E87" s="96" t="s">
        <v>330</v>
      </c>
      <c r="F87" s="83" t="s">
        <v>428</v>
      </c>
      <c r="G87" s="96" t="s">
        <v>388</v>
      </c>
      <c r="H87" s="83" t="s">
        <v>509</v>
      </c>
      <c r="I87" s="83" t="s">
        <v>171</v>
      </c>
      <c r="J87" s="83"/>
      <c r="K87" s="93">
        <v>0.76999999999985658</v>
      </c>
      <c r="L87" s="96" t="s">
        <v>175</v>
      </c>
      <c r="M87" s="97">
        <v>3.7699999999999997E-2</v>
      </c>
      <c r="N87" s="97">
        <v>-1.5099999999981335E-2</v>
      </c>
      <c r="O87" s="93">
        <v>486678.68989199994</v>
      </c>
      <c r="P87" s="95">
        <v>114.49</v>
      </c>
      <c r="Q87" s="83"/>
      <c r="R87" s="93">
        <v>557.19844610400003</v>
      </c>
      <c r="S87" s="94">
        <v>1.4256300383600322E-3</v>
      </c>
      <c r="T87" s="94">
        <v>1.6948258977028704E-3</v>
      </c>
      <c r="U87" s="94">
        <f>R87/'סכום נכסי הקרן'!$C$42</f>
        <v>3.0096929023635209E-4</v>
      </c>
    </row>
    <row r="88" spans="2:21" s="135" customFormat="1">
      <c r="B88" s="86" t="s">
        <v>514</v>
      </c>
      <c r="C88" s="83" t="s">
        <v>515</v>
      </c>
      <c r="D88" s="96" t="s">
        <v>131</v>
      </c>
      <c r="E88" s="96" t="s">
        <v>330</v>
      </c>
      <c r="F88" s="83" t="s">
        <v>428</v>
      </c>
      <c r="G88" s="96" t="s">
        <v>388</v>
      </c>
      <c r="H88" s="83" t="s">
        <v>509</v>
      </c>
      <c r="I88" s="83" t="s">
        <v>171</v>
      </c>
      <c r="J88" s="83"/>
      <c r="K88" s="93">
        <v>4.389999999998345</v>
      </c>
      <c r="L88" s="96" t="s">
        <v>175</v>
      </c>
      <c r="M88" s="97">
        <v>2.5000000000000001E-2</v>
      </c>
      <c r="N88" s="97">
        <v>9.7000000000035495E-3</v>
      </c>
      <c r="O88" s="93">
        <v>625386.90822899994</v>
      </c>
      <c r="P88" s="95">
        <v>108.13</v>
      </c>
      <c r="Q88" s="83"/>
      <c r="R88" s="93">
        <v>676.23084740799993</v>
      </c>
      <c r="S88" s="94">
        <v>1.3361607781547076E-3</v>
      </c>
      <c r="T88" s="94">
        <v>2.0568857666891627E-3</v>
      </c>
      <c r="U88" s="94">
        <f>R88/'סכום נכסי הקרן'!$C$42</f>
        <v>3.6526433195099964E-4</v>
      </c>
    </row>
    <row r="89" spans="2:21" s="135" customFormat="1">
      <c r="B89" s="86" t="s">
        <v>516</v>
      </c>
      <c r="C89" s="83" t="s">
        <v>517</v>
      </c>
      <c r="D89" s="96" t="s">
        <v>131</v>
      </c>
      <c r="E89" s="96" t="s">
        <v>330</v>
      </c>
      <c r="F89" s="83" t="s">
        <v>428</v>
      </c>
      <c r="G89" s="96" t="s">
        <v>388</v>
      </c>
      <c r="H89" s="83" t="s">
        <v>509</v>
      </c>
      <c r="I89" s="83" t="s">
        <v>171</v>
      </c>
      <c r="J89" s="83"/>
      <c r="K89" s="93">
        <v>5.2600000000052081</v>
      </c>
      <c r="L89" s="96" t="s">
        <v>175</v>
      </c>
      <c r="M89" s="97">
        <v>1.34E-2</v>
      </c>
      <c r="N89" s="97">
        <v>8.800000000010539E-3</v>
      </c>
      <c r="O89" s="93">
        <v>619791.67660100001</v>
      </c>
      <c r="P89" s="95">
        <v>104.1</v>
      </c>
      <c r="Q89" s="83"/>
      <c r="R89" s="93">
        <v>645.20308731399996</v>
      </c>
      <c r="S89" s="94">
        <v>1.8103269369370949E-3</v>
      </c>
      <c r="T89" s="94">
        <v>1.9625088858440795E-3</v>
      </c>
      <c r="U89" s="94">
        <f>R89/'סכום נכסי הקרן'!$C$42</f>
        <v>3.485047681036662E-4</v>
      </c>
    </row>
    <row r="90" spans="2:21" s="135" customFormat="1">
      <c r="B90" s="86" t="s">
        <v>518</v>
      </c>
      <c r="C90" s="83" t="s">
        <v>519</v>
      </c>
      <c r="D90" s="96" t="s">
        <v>131</v>
      </c>
      <c r="E90" s="96" t="s">
        <v>330</v>
      </c>
      <c r="F90" s="83" t="s">
        <v>428</v>
      </c>
      <c r="G90" s="96" t="s">
        <v>388</v>
      </c>
      <c r="H90" s="83" t="s">
        <v>509</v>
      </c>
      <c r="I90" s="83" t="s">
        <v>171</v>
      </c>
      <c r="J90" s="83"/>
      <c r="K90" s="93">
        <v>5.4600000000005418</v>
      </c>
      <c r="L90" s="96" t="s">
        <v>175</v>
      </c>
      <c r="M90" s="97">
        <v>1.95E-2</v>
      </c>
      <c r="N90" s="97">
        <v>1.4999999999999999E-2</v>
      </c>
      <c r="O90" s="93">
        <v>1066092.421541</v>
      </c>
      <c r="P90" s="95">
        <v>103.97</v>
      </c>
      <c r="Q90" s="83"/>
      <c r="R90" s="93">
        <v>1108.41632989</v>
      </c>
      <c r="S90" s="94">
        <v>1.5611409608885796E-3</v>
      </c>
      <c r="T90" s="94">
        <v>3.3714607685458409E-3</v>
      </c>
      <c r="U90" s="94">
        <f>R90/'סכום נכסי הקרן'!$C$42</f>
        <v>5.9870819530446063E-4</v>
      </c>
    </row>
    <row r="91" spans="2:21" s="135" customFormat="1">
      <c r="B91" s="86" t="s">
        <v>520</v>
      </c>
      <c r="C91" s="83" t="s">
        <v>521</v>
      </c>
      <c r="D91" s="96" t="s">
        <v>131</v>
      </c>
      <c r="E91" s="96" t="s">
        <v>330</v>
      </c>
      <c r="F91" s="83" t="s">
        <v>428</v>
      </c>
      <c r="G91" s="96" t="s">
        <v>388</v>
      </c>
      <c r="H91" s="83" t="s">
        <v>509</v>
      </c>
      <c r="I91" s="83" t="s">
        <v>171</v>
      </c>
      <c r="J91" s="83"/>
      <c r="K91" s="93">
        <v>6.5299999999928353</v>
      </c>
      <c r="L91" s="96" t="s">
        <v>175</v>
      </c>
      <c r="M91" s="97">
        <v>3.3500000000000002E-2</v>
      </c>
      <c r="N91" s="97">
        <v>2.1099999999971475E-2</v>
      </c>
      <c r="O91" s="93">
        <v>663337.87117900001</v>
      </c>
      <c r="P91" s="95">
        <v>108.34</v>
      </c>
      <c r="Q91" s="83"/>
      <c r="R91" s="93">
        <v>718.66027915500001</v>
      </c>
      <c r="S91" s="94">
        <v>2.4568069302925927E-3</v>
      </c>
      <c r="T91" s="94">
        <v>2.185943017750143E-3</v>
      </c>
      <c r="U91" s="94">
        <f>R91/'סכום נכסי הקרן'!$C$42</f>
        <v>3.8818247906234832E-4</v>
      </c>
    </row>
    <row r="92" spans="2:21" s="135" customFormat="1">
      <c r="B92" s="86" t="s">
        <v>522</v>
      </c>
      <c r="C92" s="83" t="s">
        <v>523</v>
      </c>
      <c r="D92" s="96" t="s">
        <v>131</v>
      </c>
      <c r="E92" s="96" t="s">
        <v>330</v>
      </c>
      <c r="F92" s="83" t="s">
        <v>524</v>
      </c>
      <c r="G92" s="96" t="s">
        <v>388</v>
      </c>
      <c r="H92" s="83" t="s">
        <v>509</v>
      </c>
      <c r="I92" s="83" t="s">
        <v>334</v>
      </c>
      <c r="J92" s="83"/>
      <c r="K92" s="93">
        <v>0.78</v>
      </c>
      <c r="L92" s="96" t="s">
        <v>175</v>
      </c>
      <c r="M92" s="97">
        <v>4.8000000000000001E-2</v>
      </c>
      <c r="N92" s="97">
        <v>-1.1300000000000001E-2</v>
      </c>
      <c r="O92" s="93">
        <v>0.59</v>
      </c>
      <c r="P92" s="95">
        <v>111.34</v>
      </c>
      <c r="Q92" s="83"/>
      <c r="R92" s="93">
        <v>6.4999999999999997E-4</v>
      </c>
      <c r="S92" s="94">
        <v>5.1573426573426568E-9</v>
      </c>
      <c r="T92" s="94">
        <v>1.9770996154236353E-9</v>
      </c>
      <c r="U92" s="94">
        <f>R92/'סכום נכסי הקרן'!$C$42</f>
        <v>3.5109580800430818E-10</v>
      </c>
    </row>
    <row r="93" spans="2:21" s="135" customFormat="1">
      <c r="B93" s="86" t="s">
        <v>525</v>
      </c>
      <c r="C93" s="83" t="s">
        <v>526</v>
      </c>
      <c r="D93" s="96" t="s">
        <v>131</v>
      </c>
      <c r="E93" s="96" t="s">
        <v>330</v>
      </c>
      <c r="F93" s="83" t="s">
        <v>524</v>
      </c>
      <c r="G93" s="96" t="s">
        <v>388</v>
      </c>
      <c r="H93" s="83" t="s">
        <v>509</v>
      </c>
      <c r="I93" s="83" t="s">
        <v>334</v>
      </c>
      <c r="J93" s="83"/>
      <c r="K93" s="93">
        <v>3.4299999999999997</v>
      </c>
      <c r="L93" s="96" t="s">
        <v>175</v>
      </c>
      <c r="M93" s="97">
        <v>3.2899999999999999E-2</v>
      </c>
      <c r="N93" s="97">
        <v>3.9000000000000007E-3</v>
      </c>
      <c r="O93" s="93">
        <v>1.54</v>
      </c>
      <c r="P93" s="95">
        <v>112.44</v>
      </c>
      <c r="Q93" s="83"/>
      <c r="R93" s="93">
        <v>1.74E-3</v>
      </c>
      <c r="S93" s="94">
        <v>8.1052631578947366E-9</v>
      </c>
      <c r="T93" s="94">
        <v>5.2925435859032706E-9</v>
      </c>
      <c r="U93" s="94">
        <f>R93/'סכום נכסי הקרן'!$C$42</f>
        <v>9.3985647065768664E-10</v>
      </c>
    </row>
    <row r="94" spans="2:21" s="135" customFormat="1">
      <c r="B94" s="86" t="s">
        <v>527</v>
      </c>
      <c r="C94" s="83" t="s">
        <v>528</v>
      </c>
      <c r="D94" s="96" t="s">
        <v>131</v>
      </c>
      <c r="E94" s="96" t="s">
        <v>330</v>
      </c>
      <c r="F94" s="83" t="s">
        <v>529</v>
      </c>
      <c r="G94" s="96" t="s">
        <v>388</v>
      </c>
      <c r="H94" s="83" t="s">
        <v>509</v>
      </c>
      <c r="I94" s="83" t="s">
        <v>171</v>
      </c>
      <c r="J94" s="83"/>
      <c r="K94" s="93">
        <v>0.49999999999999989</v>
      </c>
      <c r="L94" s="96" t="s">
        <v>175</v>
      </c>
      <c r="M94" s="97">
        <v>6.5000000000000002E-2</v>
      </c>
      <c r="N94" s="97">
        <v>-2.9299999999938334E-2</v>
      </c>
      <c r="O94" s="93">
        <v>71100.645824000007</v>
      </c>
      <c r="P94" s="95">
        <v>118.6</v>
      </c>
      <c r="Q94" s="83"/>
      <c r="R94" s="93">
        <v>84.325365564000009</v>
      </c>
      <c r="S94" s="94">
        <v>3.8589312083157467E-4</v>
      </c>
      <c r="T94" s="94">
        <v>2.5649176588775677E-4</v>
      </c>
      <c r="U94" s="94">
        <f>R94/'סכום נכסי הקרן'!$C$42</f>
        <v>4.5548126704540385E-5</v>
      </c>
    </row>
    <row r="95" spans="2:21" s="135" customFormat="1">
      <c r="B95" s="86" t="s">
        <v>530</v>
      </c>
      <c r="C95" s="83" t="s">
        <v>531</v>
      </c>
      <c r="D95" s="96" t="s">
        <v>131</v>
      </c>
      <c r="E95" s="96" t="s">
        <v>330</v>
      </c>
      <c r="F95" s="83" t="s">
        <v>529</v>
      </c>
      <c r="G95" s="96" t="s">
        <v>388</v>
      </c>
      <c r="H95" s="83" t="s">
        <v>509</v>
      </c>
      <c r="I95" s="83" t="s">
        <v>171</v>
      </c>
      <c r="J95" s="83"/>
      <c r="K95" s="93">
        <v>6.0099999999978895</v>
      </c>
      <c r="L95" s="96" t="s">
        <v>175</v>
      </c>
      <c r="M95" s="97">
        <v>0.04</v>
      </c>
      <c r="N95" s="97">
        <v>2.2999999999993189E-2</v>
      </c>
      <c r="O95" s="93">
        <v>658801.06866400002</v>
      </c>
      <c r="P95" s="95">
        <v>111.44</v>
      </c>
      <c r="Q95" s="83"/>
      <c r="R95" s="93">
        <v>734.1679182549999</v>
      </c>
      <c r="S95" s="94">
        <v>2.2273339844837433E-4</v>
      </c>
      <c r="T95" s="94">
        <v>2.2331124751358944E-3</v>
      </c>
      <c r="U95" s="94">
        <f>R95/'סכום נכסי הקרן'!$C$42</f>
        <v>3.9655888995473857E-4</v>
      </c>
    </row>
    <row r="96" spans="2:21" s="135" customFormat="1">
      <c r="B96" s="86" t="s">
        <v>532</v>
      </c>
      <c r="C96" s="83" t="s">
        <v>533</v>
      </c>
      <c r="D96" s="96" t="s">
        <v>131</v>
      </c>
      <c r="E96" s="96" t="s">
        <v>330</v>
      </c>
      <c r="F96" s="83" t="s">
        <v>529</v>
      </c>
      <c r="G96" s="96" t="s">
        <v>388</v>
      </c>
      <c r="H96" s="83" t="s">
        <v>509</v>
      </c>
      <c r="I96" s="83" t="s">
        <v>171</v>
      </c>
      <c r="J96" s="83"/>
      <c r="K96" s="93">
        <v>6.2899999999983152</v>
      </c>
      <c r="L96" s="96" t="s">
        <v>175</v>
      </c>
      <c r="M96" s="97">
        <v>2.7799999999999998E-2</v>
      </c>
      <c r="N96" s="97">
        <v>2.4599999999991743E-2</v>
      </c>
      <c r="O96" s="93">
        <v>1720925.4017360001</v>
      </c>
      <c r="P96" s="95">
        <v>104.14</v>
      </c>
      <c r="Q96" s="83"/>
      <c r="R96" s="93">
        <v>1792.171750338</v>
      </c>
      <c r="S96" s="94">
        <v>9.5548045468405601E-4</v>
      </c>
      <c r="T96" s="94">
        <v>5.4512339667174827E-3</v>
      </c>
      <c r="U96" s="94">
        <f>R96/'סכום נכסי הקרן'!$C$42</f>
        <v>9.6803690579602372E-4</v>
      </c>
    </row>
    <row r="97" spans="2:21" s="135" customFormat="1">
      <c r="B97" s="86" t="s">
        <v>534</v>
      </c>
      <c r="C97" s="83" t="s">
        <v>535</v>
      </c>
      <c r="D97" s="96" t="s">
        <v>131</v>
      </c>
      <c r="E97" s="96" t="s">
        <v>330</v>
      </c>
      <c r="F97" s="83" t="s">
        <v>529</v>
      </c>
      <c r="G97" s="96" t="s">
        <v>388</v>
      </c>
      <c r="H97" s="83" t="s">
        <v>509</v>
      </c>
      <c r="I97" s="83" t="s">
        <v>171</v>
      </c>
      <c r="J97" s="83"/>
      <c r="K97" s="93">
        <v>1.559999999992842</v>
      </c>
      <c r="L97" s="96" t="s">
        <v>175</v>
      </c>
      <c r="M97" s="97">
        <v>5.0999999999999997E-2</v>
      </c>
      <c r="N97" s="97">
        <v>-9.999999998807061E-5</v>
      </c>
      <c r="O97" s="93">
        <v>196055.43372199999</v>
      </c>
      <c r="P97" s="95">
        <v>128.27000000000001</v>
      </c>
      <c r="Q97" s="83"/>
      <c r="R97" s="93">
        <v>251.48030443000005</v>
      </c>
      <c r="S97" s="94">
        <v>1.6540022178420315E-4</v>
      </c>
      <c r="T97" s="94">
        <v>7.6492555873103362E-4</v>
      </c>
      <c r="U97" s="94">
        <f>R97/'סכום נכסי הקרן'!$C$42</f>
        <v>1.3583643181695426E-4</v>
      </c>
    </row>
    <row r="98" spans="2:21" s="135" customFormat="1">
      <c r="B98" s="86" t="s">
        <v>536</v>
      </c>
      <c r="C98" s="83" t="s">
        <v>537</v>
      </c>
      <c r="D98" s="96" t="s">
        <v>131</v>
      </c>
      <c r="E98" s="96" t="s">
        <v>330</v>
      </c>
      <c r="F98" s="83" t="s">
        <v>442</v>
      </c>
      <c r="G98" s="96" t="s">
        <v>338</v>
      </c>
      <c r="H98" s="83" t="s">
        <v>509</v>
      </c>
      <c r="I98" s="83" t="s">
        <v>334</v>
      </c>
      <c r="J98" s="83"/>
      <c r="K98" s="93">
        <v>1.0199999999999705</v>
      </c>
      <c r="L98" s="96" t="s">
        <v>175</v>
      </c>
      <c r="M98" s="97">
        <v>6.4000000000000001E-2</v>
      </c>
      <c r="N98" s="97">
        <v>-9.2999999999982645E-3</v>
      </c>
      <c r="O98" s="93">
        <v>4379491.350532</v>
      </c>
      <c r="P98" s="95">
        <v>123.5</v>
      </c>
      <c r="Q98" s="83"/>
      <c r="R98" s="93">
        <v>5408.672025857999</v>
      </c>
      <c r="S98" s="94">
        <v>3.4980507687875331E-3</v>
      </c>
      <c r="T98" s="94">
        <v>1.6451512895809886E-2</v>
      </c>
      <c r="U98" s="94">
        <f>R98/'סכום נכסי הקרן'!$C$42</f>
        <v>2.9214801156137119E-3</v>
      </c>
    </row>
    <row r="99" spans="2:21" s="135" customFormat="1">
      <c r="B99" s="86" t="s">
        <v>538</v>
      </c>
      <c r="C99" s="83" t="s">
        <v>539</v>
      </c>
      <c r="D99" s="96" t="s">
        <v>131</v>
      </c>
      <c r="E99" s="96" t="s">
        <v>330</v>
      </c>
      <c r="F99" s="83" t="s">
        <v>454</v>
      </c>
      <c r="G99" s="96" t="s">
        <v>455</v>
      </c>
      <c r="H99" s="83" t="s">
        <v>509</v>
      </c>
      <c r="I99" s="83" t="s">
        <v>334</v>
      </c>
      <c r="J99" s="83"/>
      <c r="K99" s="93">
        <v>3.8699999999998682</v>
      </c>
      <c r="L99" s="96" t="s">
        <v>175</v>
      </c>
      <c r="M99" s="97">
        <v>3.85E-2</v>
      </c>
      <c r="N99" s="97">
        <v>-1.5000000000065673E-3</v>
      </c>
      <c r="O99" s="93">
        <v>499824.78407300002</v>
      </c>
      <c r="P99" s="95">
        <v>121.86</v>
      </c>
      <c r="Q99" s="83"/>
      <c r="R99" s="93">
        <v>609.08647968399998</v>
      </c>
      <c r="S99" s="94">
        <v>2.0865426595119922E-3</v>
      </c>
      <c r="T99" s="94">
        <v>1.8526532996045728E-3</v>
      </c>
      <c r="U99" s="94">
        <f>R99/'סכום נכסי הקרן'!$C$42</f>
        <v>3.2899647650639019E-4</v>
      </c>
    </row>
    <row r="100" spans="2:21" s="135" customFormat="1">
      <c r="B100" s="86" t="s">
        <v>540</v>
      </c>
      <c r="C100" s="83" t="s">
        <v>541</v>
      </c>
      <c r="D100" s="96" t="s">
        <v>131</v>
      </c>
      <c r="E100" s="96" t="s">
        <v>330</v>
      </c>
      <c r="F100" s="83" t="s">
        <v>454</v>
      </c>
      <c r="G100" s="96" t="s">
        <v>455</v>
      </c>
      <c r="H100" s="83" t="s">
        <v>509</v>
      </c>
      <c r="I100" s="83" t="s">
        <v>334</v>
      </c>
      <c r="J100" s="83"/>
      <c r="K100" s="93">
        <v>1.139999999999326</v>
      </c>
      <c r="L100" s="96" t="s">
        <v>175</v>
      </c>
      <c r="M100" s="97">
        <v>3.9E-2</v>
      </c>
      <c r="N100" s="97">
        <v>-9.7000000000070016E-3</v>
      </c>
      <c r="O100" s="93">
        <v>332677.51692600001</v>
      </c>
      <c r="P100" s="95">
        <v>115.93</v>
      </c>
      <c r="Q100" s="83"/>
      <c r="R100" s="93">
        <v>385.67302860899997</v>
      </c>
      <c r="S100" s="94">
        <v>1.6714733368972405E-3</v>
      </c>
      <c r="T100" s="94">
        <v>1.1730984562186501E-3</v>
      </c>
      <c r="U100" s="94">
        <f>R100/'סכום נכסי הקרן'!$C$42</f>
        <v>2.0832028246914693E-4</v>
      </c>
    </row>
    <row r="101" spans="2:21" s="135" customFormat="1">
      <c r="B101" s="86" t="s">
        <v>542</v>
      </c>
      <c r="C101" s="83" t="s">
        <v>543</v>
      </c>
      <c r="D101" s="96" t="s">
        <v>131</v>
      </c>
      <c r="E101" s="96" t="s">
        <v>330</v>
      </c>
      <c r="F101" s="83" t="s">
        <v>454</v>
      </c>
      <c r="G101" s="96" t="s">
        <v>455</v>
      </c>
      <c r="H101" s="83" t="s">
        <v>509</v>
      </c>
      <c r="I101" s="83" t="s">
        <v>334</v>
      </c>
      <c r="J101" s="83"/>
      <c r="K101" s="93">
        <v>2.0799999999984431</v>
      </c>
      <c r="L101" s="96" t="s">
        <v>175</v>
      </c>
      <c r="M101" s="97">
        <v>3.9E-2</v>
      </c>
      <c r="N101" s="97">
        <v>-2.8000000000000008E-3</v>
      </c>
      <c r="O101" s="93">
        <v>537001.90536400001</v>
      </c>
      <c r="P101" s="95">
        <v>119.58</v>
      </c>
      <c r="Q101" s="83"/>
      <c r="R101" s="93">
        <v>642.14684919999991</v>
      </c>
      <c r="S101" s="94">
        <v>1.3457598199745635E-3</v>
      </c>
      <c r="T101" s="94">
        <v>1.9532127516904908E-3</v>
      </c>
      <c r="U101" s="94">
        <f>R101/'סכום נכסי הקרן'!$C$42</f>
        <v>3.4685394904199169E-4</v>
      </c>
    </row>
    <row r="102" spans="2:21" s="135" customFormat="1">
      <c r="B102" s="86" t="s">
        <v>544</v>
      </c>
      <c r="C102" s="83" t="s">
        <v>545</v>
      </c>
      <c r="D102" s="96" t="s">
        <v>131</v>
      </c>
      <c r="E102" s="96" t="s">
        <v>330</v>
      </c>
      <c r="F102" s="83" t="s">
        <v>454</v>
      </c>
      <c r="G102" s="96" t="s">
        <v>455</v>
      </c>
      <c r="H102" s="83" t="s">
        <v>509</v>
      </c>
      <c r="I102" s="83" t="s">
        <v>334</v>
      </c>
      <c r="J102" s="83"/>
      <c r="K102" s="93">
        <v>4.7300000000036997</v>
      </c>
      <c r="L102" s="96" t="s">
        <v>175</v>
      </c>
      <c r="M102" s="97">
        <v>3.85E-2</v>
      </c>
      <c r="N102" s="97">
        <v>3.3000000000048251E-3</v>
      </c>
      <c r="O102" s="93">
        <v>504639.32217500004</v>
      </c>
      <c r="P102" s="95">
        <v>123.19</v>
      </c>
      <c r="Q102" s="83"/>
      <c r="R102" s="93">
        <v>621.66517819000001</v>
      </c>
      <c r="S102" s="94">
        <v>2.0185572887000004E-3</v>
      </c>
      <c r="T102" s="94">
        <v>1.8909138226487921E-3</v>
      </c>
      <c r="U102" s="94">
        <f>R102/'סכום נכסי הקרן'!$C$42</f>
        <v>3.3579082776116965E-4</v>
      </c>
    </row>
    <row r="103" spans="2:21" s="135" customFormat="1">
      <c r="B103" s="86" t="s">
        <v>546</v>
      </c>
      <c r="C103" s="83" t="s">
        <v>547</v>
      </c>
      <c r="D103" s="96" t="s">
        <v>131</v>
      </c>
      <c r="E103" s="96" t="s">
        <v>330</v>
      </c>
      <c r="F103" s="83" t="s">
        <v>548</v>
      </c>
      <c r="G103" s="96" t="s">
        <v>388</v>
      </c>
      <c r="H103" s="83" t="s">
        <v>509</v>
      </c>
      <c r="I103" s="83" t="s">
        <v>171</v>
      </c>
      <c r="J103" s="83"/>
      <c r="K103" s="93">
        <v>5.8299999999969163</v>
      </c>
      <c r="L103" s="96" t="s">
        <v>175</v>
      </c>
      <c r="M103" s="97">
        <v>1.5800000000000002E-2</v>
      </c>
      <c r="N103" s="97">
        <v>9.3999999999896319E-3</v>
      </c>
      <c r="O103" s="93">
        <v>1079656.825034</v>
      </c>
      <c r="P103" s="95">
        <v>105.41</v>
      </c>
      <c r="Q103" s="83"/>
      <c r="R103" s="93">
        <v>1138.066202297</v>
      </c>
      <c r="S103" s="94">
        <v>2.2528332645458263E-3</v>
      </c>
      <c r="T103" s="94">
        <v>3.4616465398277477E-3</v>
      </c>
      <c r="U103" s="94">
        <f>R103/'סכום נכסי הקרן'!$C$42</f>
        <v>6.1472349670439947E-4</v>
      </c>
    </row>
    <row r="104" spans="2:21" s="135" customFormat="1">
      <c r="B104" s="86" t="s">
        <v>549</v>
      </c>
      <c r="C104" s="83" t="s">
        <v>550</v>
      </c>
      <c r="D104" s="96" t="s">
        <v>131</v>
      </c>
      <c r="E104" s="96" t="s">
        <v>330</v>
      </c>
      <c r="F104" s="83" t="s">
        <v>548</v>
      </c>
      <c r="G104" s="96" t="s">
        <v>388</v>
      </c>
      <c r="H104" s="83" t="s">
        <v>509</v>
      </c>
      <c r="I104" s="83" t="s">
        <v>171</v>
      </c>
      <c r="J104" s="83"/>
      <c r="K104" s="93">
        <v>7.0700000000014844</v>
      </c>
      <c r="L104" s="96" t="s">
        <v>175</v>
      </c>
      <c r="M104" s="97">
        <v>2.4E-2</v>
      </c>
      <c r="N104" s="97">
        <v>1.9900000000005386E-2</v>
      </c>
      <c r="O104" s="93">
        <v>1460531.1296509998</v>
      </c>
      <c r="P104" s="95">
        <v>104.33</v>
      </c>
      <c r="Q104" s="83"/>
      <c r="R104" s="93">
        <v>1523.7720868819999</v>
      </c>
      <c r="S104" s="94">
        <v>2.6834187929667759E-3</v>
      </c>
      <c r="T104" s="94">
        <v>4.6348449337964195E-3</v>
      </c>
      <c r="U104" s="94">
        <f>R104/'סכום נכסי הקרן'!$C$42</f>
        <v>8.230615262434564E-4</v>
      </c>
    </row>
    <row r="105" spans="2:21" s="135" customFormat="1">
      <c r="B105" s="86" t="s">
        <v>551</v>
      </c>
      <c r="C105" s="83" t="s">
        <v>552</v>
      </c>
      <c r="D105" s="96" t="s">
        <v>131</v>
      </c>
      <c r="E105" s="96" t="s">
        <v>330</v>
      </c>
      <c r="F105" s="83" t="s">
        <v>548</v>
      </c>
      <c r="G105" s="96" t="s">
        <v>388</v>
      </c>
      <c r="H105" s="83" t="s">
        <v>509</v>
      </c>
      <c r="I105" s="83" t="s">
        <v>171</v>
      </c>
      <c r="J105" s="83"/>
      <c r="K105" s="93">
        <v>3.0600000000210792</v>
      </c>
      <c r="L105" s="96" t="s">
        <v>175</v>
      </c>
      <c r="M105" s="97">
        <v>3.4799999999999998E-2</v>
      </c>
      <c r="N105" s="97">
        <v>2.8000000000255516E-3</v>
      </c>
      <c r="O105" s="93">
        <v>28342.543638999996</v>
      </c>
      <c r="P105" s="95">
        <v>110.47</v>
      </c>
      <c r="Q105" s="83"/>
      <c r="R105" s="93">
        <v>31.310008039</v>
      </c>
      <c r="S105" s="94">
        <v>6.0945252844858942E-5</v>
      </c>
      <c r="T105" s="94">
        <v>9.5235392081258213E-5</v>
      </c>
      <c r="U105" s="94">
        <f>R105/'סכום נכסי הקרן'!$C$42</f>
        <v>1.6912019340113983E-5</v>
      </c>
    </row>
    <row r="106" spans="2:21" s="135" customFormat="1">
      <c r="B106" s="86" t="s">
        <v>553</v>
      </c>
      <c r="C106" s="83" t="s">
        <v>554</v>
      </c>
      <c r="D106" s="96" t="s">
        <v>131</v>
      </c>
      <c r="E106" s="96" t="s">
        <v>330</v>
      </c>
      <c r="F106" s="83" t="s">
        <v>469</v>
      </c>
      <c r="G106" s="96" t="s">
        <v>455</v>
      </c>
      <c r="H106" s="83" t="s">
        <v>509</v>
      </c>
      <c r="I106" s="83" t="s">
        <v>171</v>
      </c>
      <c r="J106" s="83"/>
      <c r="K106" s="93">
        <v>2.2500000000001261</v>
      </c>
      <c r="L106" s="96" t="s">
        <v>175</v>
      </c>
      <c r="M106" s="97">
        <v>3.7499999999999999E-2</v>
      </c>
      <c r="N106" s="97">
        <v>-3.899999999997929E-3</v>
      </c>
      <c r="O106" s="93">
        <v>1666890.1479949998</v>
      </c>
      <c r="P106" s="95">
        <v>118.72</v>
      </c>
      <c r="Q106" s="83"/>
      <c r="R106" s="93">
        <v>1978.9318815189999</v>
      </c>
      <c r="S106" s="94">
        <v>2.1516552731184568E-3</v>
      </c>
      <c r="T106" s="94">
        <v>6.0193007106165942E-3</v>
      </c>
      <c r="U106" s="94">
        <f>R106/'סכום נכסי הקרן'!$C$42</f>
        <v>1.0689149045036909E-3</v>
      </c>
    </row>
    <row r="107" spans="2:21" s="135" customFormat="1">
      <c r="B107" s="86" t="s">
        <v>555</v>
      </c>
      <c r="C107" s="83" t="s">
        <v>556</v>
      </c>
      <c r="D107" s="96" t="s">
        <v>131</v>
      </c>
      <c r="E107" s="96" t="s">
        <v>330</v>
      </c>
      <c r="F107" s="83" t="s">
        <v>469</v>
      </c>
      <c r="G107" s="96" t="s">
        <v>455</v>
      </c>
      <c r="H107" s="83" t="s">
        <v>509</v>
      </c>
      <c r="I107" s="83" t="s">
        <v>171</v>
      </c>
      <c r="J107" s="83"/>
      <c r="K107" s="93">
        <v>5.9099999999969981</v>
      </c>
      <c r="L107" s="96" t="s">
        <v>175</v>
      </c>
      <c r="M107" s="97">
        <v>2.4799999999999999E-2</v>
      </c>
      <c r="N107" s="97">
        <v>9.5999999999855073E-3</v>
      </c>
      <c r="O107" s="93">
        <v>878711.69982900005</v>
      </c>
      <c r="P107" s="95">
        <v>109.92</v>
      </c>
      <c r="Q107" s="83"/>
      <c r="R107" s="93">
        <v>965.87994418999995</v>
      </c>
      <c r="S107" s="94">
        <v>2.0749476063318625E-3</v>
      </c>
      <c r="T107" s="94">
        <v>2.9379090249283869E-3</v>
      </c>
      <c r="U107" s="94">
        <f>R107/'סכום נכסי הקרן'!$C$42</f>
        <v>5.217175376008371E-4</v>
      </c>
    </row>
    <row r="108" spans="2:21" s="135" customFormat="1">
      <c r="B108" s="86" t="s">
        <v>557</v>
      </c>
      <c r="C108" s="83" t="s">
        <v>558</v>
      </c>
      <c r="D108" s="96" t="s">
        <v>131</v>
      </c>
      <c r="E108" s="96" t="s">
        <v>330</v>
      </c>
      <c r="F108" s="83" t="s">
        <v>559</v>
      </c>
      <c r="G108" s="96" t="s">
        <v>388</v>
      </c>
      <c r="H108" s="83" t="s">
        <v>509</v>
      </c>
      <c r="I108" s="83" t="s">
        <v>334</v>
      </c>
      <c r="J108" s="83"/>
      <c r="K108" s="93">
        <v>4.4600000000002131</v>
      </c>
      <c r="L108" s="96" t="s">
        <v>175</v>
      </c>
      <c r="M108" s="97">
        <v>2.8500000000000001E-2</v>
      </c>
      <c r="N108" s="97">
        <v>6.0999999999995632E-3</v>
      </c>
      <c r="O108" s="93">
        <v>2217306.706758</v>
      </c>
      <c r="P108" s="95">
        <v>113.92</v>
      </c>
      <c r="Q108" s="83"/>
      <c r="R108" s="93">
        <v>2525.9559158510001</v>
      </c>
      <c r="S108" s="94">
        <v>3.2464227038916543E-3</v>
      </c>
      <c r="T108" s="94">
        <v>7.6831791843170296E-3</v>
      </c>
      <c r="U108" s="94">
        <f>R108/'סכום נכסי הקרן'!$C$42</f>
        <v>1.3643885127061065E-3</v>
      </c>
    </row>
    <row r="109" spans="2:21" s="135" customFormat="1">
      <c r="B109" s="86" t="s">
        <v>560</v>
      </c>
      <c r="C109" s="83" t="s">
        <v>561</v>
      </c>
      <c r="D109" s="96" t="s">
        <v>131</v>
      </c>
      <c r="E109" s="96" t="s">
        <v>330</v>
      </c>
      <c r="F109" s="83" t="s">
        <v>562</v>
      </c>
      <c r="G109" s="96" t="s">
        <v>388</v>
      </c>
      <c r="H109" s="83" t="s">
        <v>509</v>
      </c>
      <c r="I109" s="83" t="s">
        <v>334</v>
      </c>
      <c r="J109" s="83"/>
      <c r="K109" s="93">
        <v>6.5099999999988665</v>
      </c>
      <c r="L109" s="96" t="s">
        <v>175</v>
      </c>
      <c r="M109" s="97">
        <v>1.3999999999999999E-2</v>
      </c>
      <c r="N109" s="97">
        <v>1.3499999999998284E-2</v>
      </c>
      <c r="O109" s="93">
        <v>865735.92</v>
      </c>
      <c r="P109" s="95">
        <v>100.83</v>
      </c>
      <c r="Q109" s="83"/>
      <c r="R109" s="93">
        <v>872.92152654899996</v>
      </c>
      <c r="S109" s="94">
        <v>3.4137851735015776E-3</v>
      </c>
      <c r="T109" s="94">
        <v>2.6551581760539088E-3</v>
      </c>
      <c r="U109" s="94">
        <f>R109/'סכום נכסי הקרן'!$C$42</f>
        <v>4.7150629028934661E-4</v>
      </c>
    </row>
    <row r="110" spans="2:21" s="135" customFormat="1">
      <c r="B110" s="86" t="s">
        <v>563</v>
      </c>
      <c r="C110" s="83" t="s">
        <v>564</v>
      </c>
      <c r="D110" s="96" t="s">
        <v>131</v>
      </c>
      <c r="E110" s="96" t="s">
        <v>330</v>
      </c>
      <c r="F110" s="83" t="s">
        <v>343</v>
      </c>
      <c r="G110" s="96" t="s">
        <v>338</v>
      </c>
      <c r="H110" s="83" t="s">
        <v>509</v>
      </c>
      <c r="I110" s="83" t="s">
        <v>171</v>
      </c>
      <c r="J110" s="83"/>
      <c r="K110" s="93">
        <v>4.3899999999995023</v>
      </c>
      <c r="L110" s="96" t="s">
        <v>175</v>
      </c>
      <c r="M110" s="97">
        <v>1.8200000000000001E-2</v>
      </c>
      <c r="N110" s="97">
        <v>1.5099999999997869E-2</v>
      </c>
      <c r="O110" s="93">
        <f>1382143.4606/50000</f>
        <v>27.642869212000001</v>
      </c>
      <c r="P110" s="95">
        <v>5091667</v>
      </c>
      <c r="Q110" s="83"/>
      <c r="R110" s="93">
        <v>1407.48290223</v>
      </c>
      <c r="S110" s="94">
        <f>9725.87052705651%/50000</f>
        <v>1.9451741054113021E-3</v>
      </c>
      <c r="T110" s="94">
        <v>4.2811290841758085E-3</v>
      </c>
      <c r="U110" s="94">
        <f>R110/'סכום נכסי הקרן'!$C$42</f>
        <v>7.6024822586260091E-4</v>
      </c>
    </row>
    <row r="111" spans="2:21" s="135" customFormat="1">
      <c r="B111" s="86" t="s">
        <v>565</v>
      </c>
      <c r="C111" s="83" t="s">
        <v>566</v>
      </c>
      <c r="D111" s="96" t="s">
        <v>131</v>
      </c>
      <c r="E111" s="96" t="s">
        <v>330</v>
      </c>
      <c r="F111" s="83" t="s">
        <v>343</v>
      </c>
      <c r="G111" s="96" t="s">
        <v>338</v>
      </c>
      <c r="H111" s="83" t="s">
        <v>509</v>
      </c>
      <c r="I111" s="83" t="s">
        <v>171</v>
      </c>
      <c r="J111" s="83"/>
      <c r="K111" s="93">
        <v>3.6499999999984798</v>
      </c>
      <c r="L111" s="96" t="s">
        <v>175</v>
      </c>
      <c r="M111" s="97">
        <v>1.06E-2</v>
      </c>
      <c r="N111" s="97">
        <v>1.3299999999992368E-2</v>
      </c>
      <c r="O111" s="93">
        <f>1738968.9282/50000</f>
        <v>34.779378563999998</v>
      </c>
      <c r="P111" s="95">
        <v>5010002</v>
      </c>
      <c r="Q111" s="83"/>
      <c r="R111" s="93">
        <v>1742.4476413009997</v>
      </c>
      <c r="S111" s="94">
        <f>12806.3106870904%/50000</f>
        <v>2.5612621374180799E-3</v>
      </c>
      <c r="T111" s="94">
        <v>5.2999885561723498E-3</v>
      </c>
      <c r="U111" s="94">
        <f>R111/'סכום נכסי הקרן'!$C$42</f>
        <v>9.4117855773503923E-4</v>
      </c>
    </row>
    <row r="112" spans="2:21" s="135" customFormat="1">
      <c r="B112" s="86" t="s">
        <v>567</v>
      </c>
      <c r="C112" s="83" t="s">
        <v>568</v>
      </c>
      <c r="D112" s="96" t="s">
        <v>131</v>
      </c>
      <c r="E112" s="96" t="s">
        <v>330</v>
      </c>
      <c r="F112" s="83" t="s">
        <v>480</v>
      </c>
      <c r="G112" s="96" t="s">
        <v>388</v>
      </c>
      <c r="H112" s="83" t="s">
        <v>509</v>
      </c>
      <c r="I112" s="83" t="s">
        <v>334</v>
      </c>
      <c r="J112" s="83"/>
      <c r="K112" s="93">
        <v>2.4599999999997944</v>
      </c>
      <c r="L112" s="96" t="s">
        <v>175</v>
      </c>
      <c r="M112" s="97">
        <v>4.9000000000000002E-2</v>
      </c>
      <c r="N112" s="97">
        <v>-9.9999999998678701E-5</v>
      </c>
      <c r="O112" s="93">
        <v>1152000.9684820001</v>
      </c>
      <c r="P112" s="95">
        <v>115.73</v>
      </c>
      <c r="Q112" s="93">
        <v>29.090598777</v>
      </c>
      <c r="R112" s="93">
        <v>1362.3013060180001</v>
      </c>
      <c r="S112" s="94">
        <v>1.7322976921818731E-3</v>
      </c>
      <c r="T112" s="94">
        <v>4.1437005972604687E-3</v>
      </c>
      <c r="U112" s="94">
        <f>R112/'סכום נכסי הקרן'!$C$42</f>
        <v>7.3584350427956008E-4</v>
      </c>
    </row>
    <row r="113" spans="2:21" s="135" customFormat="1">
      <c r="B113" s="86" t="s">
        <v>569</v>
      </c>
      <c r="C113" s="83" t="s">
        <v>570</v>
      </c>
      <c r="D113" s="96" t="s">
        <v>131</v>
      </c>
      <c r="E113" s="96" t="s">
        <v>330</v>
      </c>
      <c r="F113" s="83" t="s">
        <v>480</v>
      </c>
      <c r="G113" s="96" t="s">
        <v>388</v>
      </c>
      <c r="H113" s="83" t="s">
        <v>509</v>
      </c>
      <c r="I113" s="83" t="s">
        <v>334</v>
      </c>
      <c r="J113" s="83"/>
      <c r="K113" s="93">
        <v>2.0900000000010714</v>
      </c>
      <c r="L113" s="96" t="s">
        <v>175</v>
      </c>
      <c r="M113" s="97">
        <v>5.8499999999999996E-2</v>
      </c>
      <c r="N113" s="97">
        <v>-1.8000000000012132E-3</v>
      </c>
      <c r="O113" s="93">
        <v>793763.03932099999</v>
      </c>
      <c r="P113" s="95">
        <v>124.66</v>
      </c>
      <c r="Q113" s="83"/>
      <c r="R113" s="93">
        <v>989.505031766</v>
      </c>
      <c r="S113" s="94">
        <v>7.487079468652863E-4</v>
      </c>
      <c r="T113" s="94">
        <v>3.0097692580989396E-3</v>
      </c>
      <c r="U113" s="94">
        <f>R113/'סכום נכסי הקרן'!$C$42</f>
        <v>5.3447856715724989E-4</v>
      </c>
    </row>
    <row r="114" spans="2:21" s="135" customFormat="1">
      <c r="B114" s="86" t="s">
        <v>571</v>
      </c>
      <c r="C114" s="83" t="s">
        <v>572</v>
      </c>
      <c r="D114" s="96" t="s">
        <v>131</v>
      </c>
      <c r="E114" s="96" t="s">
        <v>330</v>
      </c>
      <c r="F114" s="83" t="s">
        <v>480</v>
      </c>
      <c r="G114" s="96" t="s">
        <v>388</v>
      </c>
      <c r="H114" s="83" t="s">
        <v>509</v>
      </c>
      <c r="I114" s="83" t="s">
        <v>334</v>
      </c>
      <c r="J114" s="83"/>
      <c r="K114" s="93">
        <v>6.9999999999985301</v>
      </c>
      <c r="L114" s="96" t="s">
        <v>175</v>
      </c>
      <c r="M114" s="97">
        <v>2.2499999999999999E-2</v>
      </c>
      <c r="N114" s="97">
        <v>1.9899999999992358E-2</v>
      </c>
      <c r="O114" s="93">
        <v>655466.19618500001</v>
      </c>
      <c r="P114" s="95">
        <v>103.76</v>
      </c>
      <c r="Q114" s="83"/>
      <c r="R114" s="93">
        <v>680.11173534799991</v>
      </c>
      <c r="S114" s="94">
        <v>3.5389953620302258E-3</v>
      </c>
      <c r="T114" s="94">
        <v>2.0686902313871262E-3</v>
      </c>
      <c r="U114" s="94">
        <f>R114/'סכום נכסי הקרן'!$C$42</f>
        <v>3.6736058346956651E-4</v>
      </c>
    </row>
    <row r="115" spans="2:21" s="135" customFormat="1">
      <c r="B115" s="86" t="s">
        <v>573</v>
      </c>
      <c r="C115" s="83" t="s">
        <v>574</v>
      </c>
      <c r="D115" s="96" t="s">
        <v>131</v>
      </c>
      <c r="E115" s="96" t="s">
        <v>330</v>
      </c>
      <c r="F115" s="83" t="s">
        <v>491</v>
      </c>
      <c r="G115" s="96" t="s">
        <v>455</v>
      </c>
      <c r="H115" s="83" t="s">
        <v>509</v>
      </c>
      <c r="I115" s="83" t="s">
        <v>171</v>
      </c>
      <c r="J115" s="83"/>
      <c r="K115" s="93">
        <v>1.7200000000001183</v>
      </c>
      <c r="L115" s="96" t="s">
        <v>175</v>
      </c>
      <c r="M115" s="97">
        <v>4.0500000000000001E-2</v>
      </c>
      <c r="N115" s="97">
        <v>-1.0700000000014484E-2</v>
      </c>
      <c r="O115" s="93">
        <v>250306.71570199999</v>
      </c>
      <c r="P115" s="95">
        <v>135.16</v>
      </c>
      <c r="Q115" s="83"/>
      <c r="R115" s="93">
        <v>338.31456879299998</v>
      </c>
      <c r="S115" s="94">
        <v>1.7208556589538467E-3</v>
      </c>
      <c r="T115" s="94">
        <v>1.0290486213120822E-3</v>
      </c>
      <c r="U115" s="94">
        <f>R115/'סכום נכסי הקרן'!$C$42</f>
        <v>1.8273973367693451E-4</v>
      </c>
    </row>
    <row r="116" spans="2:21" s="135" customFormat="1">
      <c r="B116" s="86" t="s">
        <v>575</v>
      </c>
      <c r="C116" s="83" t="s">
        <v>576</v>
      </c>
      <c r="D116" s="96" t="s">
        <v>131</v>
      </c>
      <c r="E116" s="96" t="s">
        <v>330</v>
      </c>
      <c r="F116" s="83" t="s">
        <v>577</v>
      </c>
      <c r="G116" s="96" t="s">
        <v>388</v>
      </c>
      <c r="H116" s="83" t="s">
        <v>509</v>
      </c>
      <c r="I116" s="83" t="s">
        <v>171</v>
      </c>
      <c r="J116" s="83"/>
      <c r="K116" s="93">
        <v>6.5200000000055276</v>
      </c>
      <c r="L116" s="96" t="s">
        <v>175</v>
      </c>
      <c r="M116" s="97">
        <v>1.9599999999999999E-2</v>
      </c>
      <c r="N116" s="97">
        <v>1.4400000000003878E-2</v>
      </c>
      <c r="O116" s="93">
        <v>785667.894799</v>
      </c>
      <c r="P116" s="95">
        <v>105</v>
      </c>
      <c r="Q116" s="83"/>
      <c r="R116" s="93">
        <v>824.95131522199995</v>
      </c>
      <c r="S116" s="94">
        <v>1.2198058086663316E-3</v>
      </c>
      <c r="T116" s="94">
        <v>2.5092475816440589E-3</v>
      </c>
      <c r="U116" s="94">
        <f>R116/'סכום נכסי הקרן'!$C$42</f>
        <v>4.4559530551089975E-4</v>
      </c>
    </row>
    <row r="117" spans="2:21" s="135" customFormat="1">
      <c r="B117" s="86" t="s">
        <v>578</v>
      </c>
      <c r="C117" s="83" t="s">
        <v>579</v>
      </c>
      <c r="D117" s="96" t="s">
        <v>131</v>
      </c>
      <c r="E117" s="96" t="s">
        <v>330</v>
      </c>
      <c r="F117" s="83" t="s">
        <v>577</v>
      </c>
      <c r="G117" s="96" t="s">
        <v>388</v>
      </c>
      <c r="H117" s="83" t="s">
        <v>509</v>
      </c>
      <c r="I117" s="83" t="s">
        <v>171</v>
      </c>
      <c r="J117" s="83"/>
      <c r="K117" s="93">
        <v>3.75</v>
      </c>
      <c r="L117" s="96" t="s">
        <v>175</v>
      </c>
      <c r="M117" s="97">
        <v>2.75E-2</v>
      </c>
      <c r="N117" s="97">
        <v>4.59999999999057E-3</v>
      </c>
      <c r="O117" s="93">
        <v>307327.24635899998</v>
      </c>
      <c r="P117" s="95">
        <v>110.41</v>
      </c>
      <c r="Q117" s="83"/>
      <c r="R117" s="93">
        <v>339.32002309199999</v>
      </c>
      <c r="S117" s="94">
        <v>6.7678262018947162E-4</v>
      </c>
      <c r="T117" s="94">
        <v>1.0321069033242035E-3</v>
      </c>
      <c r="U117" s="94">
        <f>R117/'סכום נכסי הקרן'!$C$42</f>
        <v>1.8328282719927116E-4</v>
      </c>
    </row>
    <row r="118" spans="2:21" s="135" customFormat="1">
      <c r="B118" s="86" t="s">
        <v>580</v>
      </c>
      <c r="C118" s="83" t="s">
        <v>581</v>
      </c>
      <c r="D118" s="96" t="s">
        <v>131</v>
      </c>
      <c r="E118" s="96" t="s">
        <v>330</v>
      </c>
      <c r="F118" s="83" t="s">
        <v>358</v>
      </c>
      <c r="G118" s="96" t="s">
        <v>338</v>
      </c>
      <c r="H118" s="83" t="s">
        <v>509</v>
      </c>
      <c r="I118" s="83" t="s">
        <v>171</v>
      </c>
      <c r="J118" s="83"/>
      <c r="K118" s="93">
        <v>3.9500000000000908</v>
      </c>
      <c r="L118" s="96" t="s">
        <v>175</v>
      </c>
      <c r="M118" s="97">
        <v>1.4199999999999999E-2</v>
      </c>
      <c r="N118" s="97">
        <v>1.5699999999997639E-2</v>
      </c>
      <c r="O118" s="93">
        <f>2714686.7006/50000</f>
        <v>54.293734012000002</v>
      </c>
      <c r="P118" s="95">
        <v>5070000</v>
      </c>
      <c r="Q118" s="83"/>
      <c r="R118" s="93">
        <v>2752.6925215450001</v>
      </c>
      <c r="S118" s="94">
        <f>12809.3554503846%/50000</f>
        <v>2.5618710900769202E-3</v>
      </c>
      <c r="T118" s="94">
        <v>8.3728420395786721E-3</v>
      </c>
      <c r="U118" s="94">
        <f>R118/'סכום נכסי הקרן'!$C$42</f>
        <v>1.4868597000603976E-3</v>
      </c>
    </row>
    <row r="119" spans="2:21" s="135" customFormat="1">
      <c r="B119" s="86" t="s">
        <v>582</v>
      </c>
      <c r="C119" s="83" t="s">
        <v>583</v>
      </c>
      <c r="D119" s="96" t="s">
        <v>131</v>
      </c>
      <c r="E119" s="96" t="s">
        <v>330</v>
      </c>
      <c r="F119" s="83" t="s">
        <v>358</v>
      </c>
      <c r="G119" s="96" t="s">
        <v>338</v>
      </c>
      <c r="H119" s="83" t="s">
        <v>509</v>
      </c>
      <c r="I119" s="83" t="s">
        <v>171</v>
      </c>
      <c r="J119" s="83"/>
      <c r="K119" s="93">
        <v>4.6000000000013408</v>
      </c>
      <c r="L119" s="96" t="s">
        <v>175</v>
      </c>
      <c r="M119" s="97">
        <v>1.5900000000000001E-2</v>
      </c>
      <c r="N119" s="97">
        <v>1.6800000000008811E-2</v>
      </c>
      <c r="O119" s="93">
        <f>2088391.3778/50000</f>
        <v>41.767827556</v>
      </c>
      <c r="P119" s="95">
        <v>5000000</v>
      </c>
      <c r="Q119" s="83"/>
      <c r="R119" s="93">
        <v>2088.3914188119998</v>
      </c>
      <c r="S119" s="94">
        <f>13950.5102057448%/50000</f>
        <v>2.7901020411489601E-3</v>
      </c>
      <c r="T119" s="94">
        <v>6.3522428784418853E-3</v>
      </c>
      <c r="U119" s="94">
        <f>R119/'סכום נכסי הקרן'!$C$42</f>
        <v>1.1280391886416348E-3</v>
      </c>
    </row>
    <row r="120" spans="2:21" s="135" customFormat="1">
      <c r="B120" s="86" t="s">
        <v>584</v>
      </c>
      <c r="C120" s="83" t="s">
        <v>585</v>
      </c>
      <c r="D120" s="96" t="s">
        <v>131</v>
      </c>
      <c r="E120" s="96" t="s">
        <v>330</v>
      </c>
      <c r="F120" s="83" t="s">
        <v>586</v>
      </c>
      <c r="G120" s="96" t="s">
        <v>587</v>
      </c>
      <c r="H120" s="83" t="s">
        <v>509</v>
      </c>
      <c r="I120" s="83" t="s">
        <v>334</v>
      </c>
      <c r="J120" s="83"/>
      <c r="K120" s="93">
        <v>4.9499999999980062</v>
      </c>
      <c r="L120" s="96" t="s">
        <v>175</v>
      </c>
      <c r="M120" s="97">
        <v>1.9400000000000001E-2</v>
      </c>
      <c r="N120" s="97">
        <v>6.8999999999992019E-3</v>
      </c>
      <c r="O120" s="93">
        <v>1163100.4593400001</v>
      </c>
      <c r="P120" s="95">
        <v>107.79</v>
      </c>
      <c r="Q120" s="83"/>
      <c r="R120" s="93">
        <v>1253.70592579</v>
      </c>
      <c r="S120" s="94">
        <v>1.9313606122942425E-3</v>
      </c>
      <c r="T120" s="94">
        <v>3.8133869288211413E-3</v>
      </c>
      <c r="U120" s="94">
        <f>R120/'סכום נכסי הקרן'!$C$42</f>
        <v>6.7718599233081427E-4</v>
      </c>
    </row>
    <row r="121" spans="2:21" s="135" customFormat="1">
      <c r="B121" s="86" t="s">
        <v>588</v>
      </c>
      <c r="C121" s="83" t="s">
        <v>589</v>
      </c>
      <c r="D121" s="96" t="s">
        <v>131</v>
      </c>
      <c r="E121" s="96" t="s">
        <v>330</v>
      </c>
      <c r="F121" s="83" t="s">
        <v>586</v>
      </c>
      <c r="G121" s="96" t="s">
        <v>587</v>
      </c>
      <c r="H121" s="83" t="s">
        <v>509</v>
      </c>
      <c r="I121" s="83" t="s">
        <v>334</v>
      </c>
      <c r="J121" s="83"/>
      <c r="K121" s="93">
        <v>6.4000000000003476</v>
      </c>
      <c r="L121" s="96" t="s">
        <v>175</v>
      </c>
      <c r="M121" s="97">
        <v>1.23E-2</v>
      </c>
      <c r="N121" s="97">
        <v>1.1299999999999177E-2</v>
      </c>
      <c r="O121" s="93">
        <v>2271146.679333</v>
      </c>
      <c r="P121" s="95">
        <v>101.66</v>
      </c>
      <c r="Q121" s="83"/>
      <c r="R121" s="93">
        <v>2308.8477917629998</v>
      </c>
      <c r="S121" s="94">
        <v>2.1434384717477946E-3</v>
      </c>
      <c r="T121" s="94">
        <v>7.0228032017943644E-3</v>
      </c>
      <c r="U121" s="94">
        <f>R121/'סכום נכסי הקרן'!$C$42</f>
        <v>1.2471181246276816E-3</v>
      </c>
    </row>
    <row r="122" spans="2:21" s="135" customFormat="1">
      <c r="B122" s="86" t="s">
        <v>590</v>
      </c>
      <c r="C122" s="83" t="s">
        <v>591</v>
      </c>
      <c r="D122" s="96" t="s">
        <v>131</v>
      </c>
      <c r="E122" s="96" t="s">
        <v>330</v>
      </c>
      <c r="F122" s="83" t="s">
        <v>592</v>
      </c>
      <c r="G122" s="96" t="s">
        <v>455</v>
      </c>
      <c r="H122" s="83" t="s">
        <v>509</v>
      </c>
      <c r="I122" s="83" t="s">
        <v>171</v>
      </c>
      <c r="J122" s="83"/>
      <c r="K122" s="93">
        <v>0.50000000000036993</v>
      </c>
      <c r="L122" s="96" t="s">
        <v>175</v>
      </c>
      <c r="M122" s="97">
        <v>3.6000000000000004E-2</v>
      </c>
      <c r="N122" s="97">
        <v>-1.7800000000004586E-2</v>
      </c>
      <c r="O122" s="93">
        <v>1234506.2847240001</v>
      </c>
      <c r="P122" s="95">
        <v>109.5</v>
      </c>
      <c r="Q122" s="83"/>
      <c r="R122" s="93">
        <v>1351.784378671</v>
      </c>
      <c r="S122" s="94">
        <v>2.9839750471922499E-3</v>
      </c>
      <c r="T122" s="94">
        <v>4.1117113464709419E-3</v>
      </c>
      <c r="U122" s="94">
        <f>R122/'סכום נכסי הקרן'!$C$42</f>
        <v>7.3016281334937919E-4</v>
      </c>
    </row>
    <row r="123" spans="2:21" s="135" customFormat="1">
      <c r="B123" s="86" t="s">
        <v>593</v>
      </c>
      <c r="C123" s="83" t="s">
        <v>594</v>
      </c>
      <c r="D123" s="96" t="s">
        <v>131</v>
      </c>
      <c r="E123" s="96" t="s">
        <v>330</v>
      </c>
      <c r="F123" s="83" t="s">
        <v>592</v>
      </c>
      <c r="G123" s="96" t="s">
        <v>455</v>
      </c>
      <c r="H123" s="83" t="s">
        <v>509</v>
      </c>
      <c r="I123" s="83" t="s">
        <v>171</v>
      </c>
      <c r="J123" s="83"/>
      <c r="K123" s="93">
        <v>6.9899999999912934</v>
      </c>
      <c r="L123" s="96" t="s">
        <v>175</v>
      </c>
      <c r="M123" s="97">
        <v>2.2499999999999999E-2</v>
      </c>
      <c r="N123" s="97">
        <v>1.1199999999983008E-2</v>
      </c>
      <c r="O123" s="93">
        <v>468368.904293</v>
      </c>
      <c r="P123" s="95">
        <v>110.58</v>
      </c>
      <c r="Q123" s="83"/>
      <c r="R123" s="93">
        <v>517.92233104899992</v>
      </c>
      <c r="S123" s="94">
        <v>1.1448311719433897E-3</v>
      </c>
      <c r="T123" s="94">
        <v>1.5753600639019855E-3</v>
      </c>
      <c r="U123" s="94">
        <f>R123/'סכום נכסי הקרן'!$C$42</f>
        <v>2.7975439892788222E-4</v>
      </c>
    </row>
    <row r="124" spans="2:21" s="135" customFormat="1">
      <c r="B124" s="86" t="s">
        <v>595</v>
      </c>
      <c r="C124" s="83" t="s">
        <v>596</v>
      </c>
      <c r="D124" s="96" t="s">
        <v>131</v>
      </c>
      <c r="E124" s="96" t="s">
        <v>330</v>
      </c>
      <c r="F124" s="83" t="s">
        <v>597</v>
      </c>
      <c r="G124" s="96" t="s">
        <v>384</v>
      </c>
      <c r="H124" s="83" t="s">
        <v>509</v>
      </c>
      <c r="I124" s="83" t="s">
        <v>334</v>
      </c>
      <c r="J124" s="83"/>
      <c r="K124" s="93">
        <v>3.6100000000013903</v>
      </c>
      <c r="L124" s="96" t="s">
        <v>175</v>
      </c>
      <c r="M124" s="97">
        <v>1.8000000000000002E-2</v>
      </c>
      <c r="N124" s="97">
        <v>8.299999999999896E-3</v>
      </c>
      <c r="O124" s="93">
        <v>918823.20156700001</v>
      </c>
      <c r="P124" s="95">
        <v>104.1</v>
      </c>
      <c r="Q124" s="83"/>
      <c r="R124" s="93">
        <v>956.494945347</v>
      </c>
      <c r="S124" s="94">
        <v>1.1383206674285245E-3</v>
      </c>
      <c r="T124" s="94">
        <v>2.909362751692623E-3</v>
      </c>
      <c r="U124" s="94">
        <f>R124/'סכום נכסי הקרן'!$C$42</f>
        <v>5.1664825490560246E-4</v>
      </c>
    </row>
    <row r="125" spans="2:21" s="135" customFormat="1">
      <c r="B125" s="86" t="s">
        <v>598</v>
      </c>
      <c r="C125" s="83" t="s">
        <v>599</v>
      </c>
      <c r="D125" s="96" t="s">
        <v>131</v>
      </c>
      <c r="E125" s="96" t="s">
        <v>330</v>
      </c>
      <c r="F125" s="83" t="s">
        <v>600</v>
      </c>
      <c r="G125" s="96" t="s">
        <v>338</v>
      </c>
      <c r="H125" s="83" t="s">
        <v>601</v>
      </c>
      <c r="I125" s="83" t="s">
        <v>171</v>
      </c>
      <c r="J125" s="83"/>
      <c r="K125" s="93">
        <v>1.2399999999983724</v>
      </c>
      <c r="L125" s="96" t="s">
        <v>175</v>
      </c>
      <c r="M125" s="97">
        <v>4.1500000000000002E-2</v>
      </c>
      <c r="N125" s="97">
        <v>-7.6000000000162752E-3</v>
      </c>
      <c r="O125" s="93">
        <v>86739.015031000003</v>
      </c>
      <c r="P125" s="95">
        <v>113.34</v>
      </c>
      <c r="Q125" s="83"/>
      <c r="R125" s="93">
        <v>98.310001309</v>
      </c>
      <c r="S125" s="94">
        <v>2.8827004447066253E-4</v>
      </c>
      <c r="T125" s="94">
        <v>2.9902871658510924E-4</v>
      </c>
      <c r="U125" s="94">
        <f>R125/'סכום נכסי הקרן'!$C$42</f>
        <v>5.310189129921223E-5</v>
      </c>
    </row>
    <row r="126" spans="2:21" s="135" customFormat="1">
      <c r="B126" s="86" t="s">
        <v>602</v>
      </c>
      <c r="C126" s="83" t="s">
        <v>603</v>
      </c>
      <c r="D126" s="96" t="s">
        <v>131</v>
      </c>
      <c r="E126" s="96" t="s">
        <v>330</v>
      </c>
      <c r="F126" s="83" t="s">
        <v>604</v>
      </c>
      <c r="G126" s="96" t="s">
        <v>384</v>
      </c>
      <c r="H126" s="83" t="s">
        <v>601</v>
      </c>
      <c r="I126" s="83" t="s">
        <v>334</v>
      </c>
      <c r="J126" s="83"/>
      <c r="K126" s="93">
        <v>2.0099999999982598</v>
      </c>
      <c r="L126" s="96" t="s">
        <v>175</v>
      </c>
      <c r="M126" s="97">
        <v>2.8500000000000001E-2</v>
      </c>
      <c r="N126" s="97">
        <v>1.8799999999985086E-2</v>
      </c>
      <c r="O126" s="93">
        <v>385680.11465799995</v>
      </c>
      <c r="P126" s="95">
        <v>104.29</v>
      </c>
      <c r="Q126" s="83"/>
      <c r="R126" s="93">
        <v>402.22578267</v>
      </c>
      <c r="S126" s="94">
        <v>1.322482841668045E-3</v>
      </c>
      <c r="T126" s="94">
        <v>1.2234468311235812E-3</v>
      </c>
      <c r="U126" s="94">
        <f>R126/'סכום נכסי הקרן'!$C$42</f>
        <v>2.1726120948721371E-4</v>
      </c>
    </row>
    <row r="127" spans="2:21" s="135" customFormat="1">
      <c r="B127" s="86" t="s">
        <v>605</v>
      </c>
      <c r="C127" s="83" t="s">
        <v>606</v>
      </c>
      <c r="D127" s="96" t="s">
        <v>131</v>
      </c>
      <c r="E127" s="96" t="s">
        <v>330</v>
      </c>
      <c r="F127" s="83" t="s">
        <v>369</v>
      </c>
      <c r="G127" s="96" t="s">
        <v>338</v>
      </c>
      <c r="H127" s="83" t="s">
        <v>601</v>
      </c>
      <c r="I127" s="83" t="s">
        <v>171</v>
      </c>
      <c r="J127" s="83"/>
      <c r="K127" s="93">
        <v>2.1600000000001991</v>
      </c>
      <c r="L127" s="96" t="s">
        <v>175</v>
      </c>
      <c r="M127" s="97">
        <v>2.7999999999999997E-2</v>
      </c>
      <c r="N127" s="97">
        <v>8.900000000000307E-3</v>
      </c>
      <c r="O127" s="93">
        <f>2430410.8094/50000</f>
        <v>48.608216188</v>
      </c>
      <c r="P127" s="95">
        <v>5387000</v>
      </c>
      <c r="Q127" s="83"/>
      <c r="R127" s="93">
        <v>2618.5246075279997</v>
      </c>
      <c r="S127" s="94">
        <f>13741.2269429525%/50000</f>
        <v>2.7482453885904999E-3</v>
      </c>
      <c r="T127" s="94">
        <v>7.9647446069552839E-3</v>
      </c>
      <c r="U127" s="94">
        <f>R127/'סכום נכסי הקרן'!$C$42</f>
        <v>1.4143892505526262E-3</v>
      </c>
    </row>
    <row r="128" spans="2:21" s="135" customFormat="1">
      <c r="B128" s="86" t="s">
        <v>607</v>
      </c>
      <c r="C128" s="83" t="s">
        <v>608</v>
      </c>
      <c r="D128" s="96" t="s">
        <v>131</v>
      </c>
      <c r="E128" s="96" t="s">
        <v>330</v>
      </c>
      <c r="F128" s="83" t="s">
        <v>369</v>
      </c>
      <c r="G128" s="96" t="s">
        <v>338</v>
      </c>
      <c r="H128" s="83" t="s">
        <v>601</v>
      </c>
      <c r="I128" s="83" t="s">
        <v>171</v>
      </c>
      <c r="J128" s="83"/>
      <c r="K128" s="93">
        <v>3.4200000000073874</v>
      </c>
      <c r="L128" s="96" t="s">
        <v>175</v>
      </c>
      <c r="M128" s="97">
        <v>1.49E-2</v>
      </c>
      <c r="N128" s="97">
        <v>1.8000000000015073E-2</v>
      </c>
      <c r="O128" s="93">
        <f>131773.7204/50000</f>
        <v>2.6354744079999999</v>
      </c>
      <c r="P128" s="95">
        <v>5033372</v>
      </c>
      <c r="Q128" s="83"/>
      <c r="R128" s="93">
        <v>132.65323003100002</v>
      </c>
      <c r="S128" s="94">
        <f>2178.79828703704%/50000</f>
        <v>4.3575965740740805E-4</v>
      </c>
      <c r="T128" s="94">
        <v>4.0349023089075877E-4</v>
      </c>
      <c r="U128" s="94">
        <f>R128/'סכום נכסי הקרן'!$C$42</f>
        <v>7.165229689556202E-5</v>
      </c>
    </row>
    <row r="129" spans="2:21" s="135" customFormat="1">
      <c r="B129" s="86" t="s">
        <v>609</v>
      </c>
      <c r="C129" s="83" t="s">
        <v>610</v>
      </c>
      <c r="D129" s="96" t="s">
        <v>131</v>
      </c>
      <c r="E129" s="96" t="s">
        <v>330</v>
      </c>
      <c r="F129" s="83" t="s">
        <v>369</v>
      </c>
      <c r="G129" s="96" t="s">
        <v>338</v>
      </c>
      <c r="H129" s="83" t="s">
        <v>601</v>
      </c>
      <c r="I129" s="83" t="s">
        <v>171</v>
      </c>
      <c r="J129" s="83"/>
      <c r="K129" s="93">
        <v>4.9700000000007538</v>
      </c>
      <c r="L129" s="96" t="s">
        <v>175</v>
      </c>
      <c r="M129" s="97">
        <v>2.2000000000000002E-2</v>
      </c>
      <c r="N129" s="97">
        <v>1.989999999999666E-2</v>
      </c>
      <c r="O129" s="93">
        <f>555226.35/50000</f>
        <v>11.104526999999999</v>
      </c>
      <c r="P129" s="95">
        <v>5130000</v>
      </c>
      <c r="Q129" s="83"/>
      <c r="R129" s="93">
        <v>569.66226708099998</v>
      </c>
      <c r="S129" s="94">
        <f>11029.5262216925%/50000</f>
        <v>2.2059052443384997E-3</v>
      </c>
      <c r="T129" s="94">
        <v>1.7327369987187714E-3</v>
      </c>
      <c r="U129" s="94">
        <f>R129/'סכום נכסי הקרן'!$C$42</f>
        <v>3.0770159069287646E-4</v>
      </c>
    </row>
    <row r="130" spans="2:21" s="135" customFormat="1">
      <c r="B130" s="86" t="s">
        <v>611</v>
      </c>
      <c r="C130" s="83" t="s">
        <v>612</v>
      </c>
      <c r="D130" s="96" t="s">
        <v>131</v>
      </c>
      <c r="E130" s="96" t="s">
        <v>330</v>
      </c>
      <c r="F130" s="83" t="s">
        <v>613</v>
      </c>
      <c r="G130" s="96" t="s">
        <v>388</v>
      </c>
      <c r="H130" s="83" t="s">
        <v>601</v>
      </c>
      <c r="I130" s="83" t="s">
        <v>171</v>
      </c>
      <c r="J130" s="83"/>
      <c r="K130" s="93">
        <v>5.220000000000069</v>
      </c>
      <c r="L130" s="96" t="s">
        <v>175</v>
      </c>
      <c r="M130" s="97">
        <v>2.5000000000000001E-2</v>
      </c>
      <c r="N130" s="97">
        <v>1.5499999999984256E-2</v>
      </c>
      <c r="O130" s="93">
        <v>267222.01760000002</v>
      </c>
      <c r="P130" s="95">
        <v>106.97</v>
      </c>
      <c r="Q130" s="83"/>
      <c r="R130" s="93">
        <v>285.84740015900002</v>
      </c>
      <c r="S130" s="94">
        <v>1.1176351023138653E-3</v>
      </c>
      <c r="T130" s="94">
        <v>8.6945966911416148E-4</v>
      </c>
      <c r="U130" s="94">
        <f>R130/'סכום נכסי הקרן'!$C$42</f>
        <v>1.5439972911500757E-4</v>
      </c>
    </row>
    <row r="131" spans="2:21" s="135" customFormat="1">
      <c r="B131" s="86" t="s">
        <v>614</v>
      </c>
      <c r="C131" s="83" t="s">
        <v>615</v>
      </c>
      <c r="D131" s="96" t="s">
        <v>131</v>
      </c>
      <c r="E131" s="96" t="s">
        <v>330</v>
      </c>
      <c r="F131" s="83" t="s">
        <v>613</v>
      </c>
      <c r="G131" s="96" t="s">
        <v>388</v>
      </c>
      <c r="H131" s="83" t="s">
        <v>601</v>
      </c>
      <c r="I131" s="83" t="s">
        <v>171</v>
      </c>
      <c r="J131" s="83"/>
      <c r="K131" s="93">
        <v>7.1899999999991477</v>
      </c>
      <c r="L131" s="96" t="s">
        <v>175</v>
      </c>
      <c r="M131" s="97">
        <v>1.9E-2</v>
      </c>
      <c r="N131" s="97">
        <v>2.5200000000002842E-2</v>
      </c>
      <c r="O131" s="93">
        <v>872249.153468</v>
      </c>
      <c r="P131" s="95">
        <v>96.78</v>
      </c>
      <c r="Q131" s="83"/>
      <c r="R131" s="93">
        <v>844.16274948799992</v>
      </c>
      <c r="S131" s="94">
        <v>3.5207339176997125E-3</v>
      </c>
      <c r="T131" s="94">
        <v>2.5676828421041281E-3</v>
      </c>
      <c r="U131" s="94">
        <f>R131/'סכום נכסי הקרן'!$C$42</f>
        <v>4.5597231172096574E-4</v>
      </c>
    </row>
    <row r="132" spans="2:21" s="135" customFormat="1">
      <c r="B132" s="86" t="s">
        <v>616</v>
      </c>
      <c r="C132" s="83" t="s">
        <v>617</v>
      </c>
      <c r="D132" s="96" t="s">
        <v>131</v>
      </c>
      <c r="E132" s="96" t="s">
        <v>330</v>
      </c>
      <c r="F132" s="83" t="s">
        <v>618</v>
      </c>
      <c r="G132" s="96" t="s">
        <v>388</v>
      </c>
      <c r="H132" s="83" t="s">
        <v>601</v>
      </c>
      <c r="I132" s="83" t="s">
        <v>171</v>
      </c>
      <c r="J132" s="83"/>
      <c r="K132" s="93">
        <v>1.2399999999980242</v>
      </c>
      <c r="L132" s="96" t="s">
        <v>175</v>
      </c>
      <c r="M132" s="97">
        <v>4.5999999999999999E-2</v>
      </c>
      <c r="N132" s="97">
        <v>-4.9999999999753028E-3</v>
      </c>
      <c r="O132" s="93">
        <v>305825.50144099997</v>
      </c>
      <c r="P132" s="95">
        <v>132.4</v>
      </c>
      <c r="Q132" s="83"/>
      <c r="R132" s="93">
        <v>404.91296621999999</v>
      </c>
      <c r="S132" s="94">
        <v>1.0615447765898896E-3</v>
      </c>
      <c r="T132" s="94">
        <v>1.2316204150670854E-3</v>
      </c>
      <c r="U132" s="94">
        <f>R132/'סכום נכסי הקרן'!$C$42</f>
        <v>2.1871268468681853E-4</v>
      </c>
    </row>
    <row r="133" spans="2:21" s="135" customFormat="1">
      <c r="B133" s="86" t="s">
        <v>619</v>
      </c>
      <c r="C133" s="83" t="s">
        <v>620</v>
      </c>
      <c r="D133" s="96" t="s">
        <v>131</v>
      </c>
      <c r="E133" s="96" t="s">
        <v>330</v>
      </c>
      <c r="F133" s="83" t="s">
        <v>621</v>
      </c>
      <c r="G133" s="96" t="s">
        <v>338</v>
      </c>
      <c r="H133" s="83" t="s">
        <v>601</v>
      </c>
      <c r="I133" s="83" t="s">
        <v>334</v>
      </c>
      <c r="J133" s="83"/>
      <c r="K133" s="93">
        <v>1.7499999999989526</v>
      </c>
      <c r="L133" s="96" t="s">
        <v>175</v>
      </c>
      <c r="M133" s="97">
        <v>0.02</v>
      </c>
      <c r="N133" s="97">
        <v>-5.8999999999973466E-3</v>
      </c>
      <c r="O133" s="93">
        <v>669177.62230200006</v>
      </c>
      <c r="P133" s="95">
        <v>106.98</v>
      </c>
      <c r="Q133" s="83"/>
      <c r="R133" s="93">
        <v>715.88622644099996</v>
      </c>
      <c r="S133" s="94">
        <v>1.5681294961664843E-3</v>
      </c>
      <c r="T133" s="94">
        <v>2.177505204590121E-3</v>
      </c>
      <c r="U133" s="94">
        <f>R133/'סכום נכסי הקרן'!$C$42</f>
        <v>3.8668408170993541E-4</v>
      </c>
    </row>
    <row r="134" spans="2:21" s="135" customFormat="1">
      <c r="B134" s="86" t="s">
        <v>622</v>
      </c>
      <c r="C134" s="83" t="s">
        <v>623</v>
      </c>
      <c r="D134" s="96" t="s">
        <v>131</v>
      </c>
      <c r="E134" s="96" t="s">
        <v>330</v>
      </c>
      <c r="F134" s="83" t="s">
        <v>559</v>
      </c>
      <c r="G134" s="96" t="s">
        <v>388</v>
      </c>
      <c r="H134" s="83" t="s">
        <v>601</v>
      </c>
      <c r="I134" s="83" t="s">
        <v>334</v>
      </c>
      <c r="J134" s="83"/>
      <c r="K134" s="93">
        <v>6.7000000000053639</v>
      </c>
      <c r="L134" s="96" t="s">
        <v>175</v>
      </c>
      <c r="M134" s="97">
        <v>2.81E-2</v>
      </c>
      <c r="N134" s="97">
        <v>2.0200000000016857E-2</v>
      </c>
      <c r="O134" s="93">
        <v>121488.59179299999</v>
      </c>
      <c r="P134" s="95">
        <v>107.41</v>
      </c>
      <c r="Q134" s="83"/>
      <c r="R134" s="93">
        <v>130.49090173900001</v>
      </c>
      <c r="S134" s="94">
        <v>2.3206058934216581E-4</v>
      </c>
      <c r="T134" s="94">
        <v>3.9691309483763128E-4</v>
      </c>
      <c r="U134" s="94">
        <f>R134/'סכום נכסי הקרן'!$C$42</f>
        <v>7.048432089733076E-5</v>
      </c>
    </row>
    <row r="135" spans="2:21" s="135" customFormat="1">
      <c r="B135" s="86" t="s">
        <v>624</v>
      </c>
      <c r="C135" s="83" t="s">
        <v>625</v>
      </c>
      <c r="D135" s="96" t="s">
        <v>131</v>
      </c>
      <c r="E135" s="96" t="s">
        <v>330</v>
      </c>
      <c r="F135" s="83" t="s">
        <v>559</v>
      </c>
      <c r="G135" s="96" t="s">
        <v>388</v>
      </c>
      <c r="H135" s="83" t="s">
        <v>601</v>
      </c>
      <c r="I135" s="83" t="s">
        <v>334</v>
      </c>
      <c r="J135" s="83"/>
      <c r="K135" s="93">
        <v>4.7900000000007701</v>
      </c>
      <c r="L135" s="96" t="s">
        <v>175</v>
      </c>
      <c r="M135" s="97">
        <v>3.7000000000000005E-2</v>
      </c>
      <c r="N135" s="97">
        <v>1.3400000000005867E-2</v>
      </c>
      <c r="O135" s="93">
        <v>483679.669995</v>
      </c>
      <c r="P135" s="95">
        <v>112.72</v>
      </c>
      <c r="Q135" s="83"/>
      <c r="R135" s="93">
        <v>545.2037338020001</v>
      </c>
      <c r="S135" s="94">
        <v>7.1478799433917907E-4</v>
      </c>
      <c r="T135" s="94">
        <v>1.6583416806576377E-3</v>
      </c>
      <c r="U135" s="94">
        <f>R135/'סכום נכסי הקרן'!$C$42</f>
        <v>2.9449037760950612E-4</v>
      </c>
    </row>
    <row r="136" spans="2:21" s="135" customFormat="1">
      <c r="B136" s="86" t="s">
        <v>626</v>
      </c>
      <c r="C136" s="83" t="s">
        <v>627</v>
      </c>
      <c r="D136" s="96" t="s">
        <v>131</v>
      </c>
      <c r="E136" s="96" t="s">
        <v>330</v>
      </c>
      <c r="F136" s="83" t="s">
        <v>343</v>
      </c>
      <c r="G136" s="96" t="s">
        <v>338</v>
      </c>
      <c r="H136" s="83" t="s">
        <v>601</v>
      </c>
      <c r="I136" s="83" t="s">
        <v>334</v>
      </c>
      <c r="J136" s="83"/>
      <c r="K136" s="93">
        <v>2.6200000000002066</v>
      </c>
      <c r="L136" s="96" t="s">
        <v>175</v>
      </c>
      <c r="M136" s="97">
        <v>4.4999999999999998E-2</v>
      </c>
      <c r="N136" s="97">
        <v>-4.0000000000033862E-4</v>
      </c>
      <c r="O136" s="93">
        <v>3448937.1256269999</v>
      </c>
      <c r="P136" s="95">
        <v>135.65</v>
      </c>
      <c r="Q136" s="93">
        <v>46.783854928000004</v>
      </c>
      <c r="R136" s="93">
        <v>4725.2670004710008</v>
      </c>
      <c r="S136" s="94">
        <v>2.0264212317200325E-3</v>
      </c>
      <c r="T136" s="94">
        <v>1.4372805491392632E-2</v>
      </c>
      <c r="U136" s="94">
        <f>R136/'סכום נכסי הקרן'!$C$42</f>
        <v>2.552340670102246E-3</v>
      </c>
    </row>
    <row r="137" spans="2:21" s="135" customFormat="1">
      <c r="B137" s="86" t="s">
        <v>628</v>
      </c>
      <c r="C137" s="83" t="s">
        <v>629</v>
      </c>
      <c r="D137" s="96" t="s">
        <v>131</v>
      </c>
      <c r="E137" s="96" t="s">
        <v>330</v>
      </c>
      <c r="F137" s="83" t="s">
        <v>630</v>
      </c>
      <c r="G137" s="96" t="s">
        <v>388</v>
      </c>
      <c r="H137" s="83" t="s">
        <v>601</v>
      </c>
      <c r="I137" s="83" t="s">
        <v>171</v>
      </c>
      <c r="J137" s="83"/>
      <c r="K137" s="93">
        <v>2.6299999956643743</v>
      </c>
      <c r="L137" s="96" t="s">
        <v>175</v>
      </c>
      <c r="M137" s="97">
        <v>4.9500000000000002E-2</v>
      </c>
      <c r="N137" s="97">
        <v>1.5999999132874801E-3</v>
      </c>
      <c r="O137" s="93">
        <v>39.619827000000001</v>
      </c>
      <c r="P137" s="95">
        <v>116.43</v>
      </c>
      <c r="Q137" s="83"/>
      <c r="R137" s="93">
        <v>4.6129439999999994E-2</v>
      </c>
      <c r="S137" s="94">
        <v>6.4076030912514736E-8</v>
      </c>
      <c r="T137" s="94">
        <v>1.4031153551339638E-7</v>
      </c>
      <c r="U137" s="94">
        <f>R137/'סכום נכסי הקרן'!$C$42</f>
        <v>2.4916696937825002E-8</v>
      </c>
    </row>
    <row r="138" spans="2:21" s="135" customFormat="1">
      <c r="B138" s="86" t="s">
        <v>631</v>
      </c>
      <c r="C138" s="83" t="s">
        <v>632</v>
      </c>
      <c r="D138" s="96" t="s">
        <v>131</v>
      </c>
      <c r="E138" s="96" t="s">
        <v>330</v>
      </c>
      <c r="F138" s="83" t="s">
        <v>633</v>
      </c>
      <c r="G138" s="96" t="s">
        <v>423</v>
      </c>
      <c r="H138" s="83" t="s">
        <v>601</v>
      </c>
      <c r="I138" s="83" t="s">
        <v>334</v>
      </c>
      <c r="J138" s="83"/>
      <c r="K138" s="93">
        <v>0.7499999999954704</v>
      </c>
      <c r="L138" s="96" t="s">
        <v>175</v>
      </c>
      <c r="M138" s="97">
        <v>4.5999999999999999E-2</v>
      </c>
      <c r="N138" s="97">
        <v>-3.6999999999873172E-3</v>
      </c>
      <c r="O138" s="93">
        <v>50952.580090999996</v>
      </c>
      <c r="P138" s="95">
        <v>108.32</v>
      </c>
      <c r="Q138" s="83"/>
      <c r="R138" s="93">
        <v>55.191833210999988</v>
      </c>
      <c r="S138" s="94">
        <v>2.3760696477719237E-4</v>
      </c>
      <c r="T138" s="94">
        <v>1.6787654187075924E-4</v>
      </c>
      <c r="U138" s="94">
        <f>R138/'סכום נכסי הקרן'!$C$42</f>
        <v>2.9811725040700082E-5</v>
      </c>
    </row>
    <row r="139" spans="2:21" s="135" customFormat="1">
      <c r="B139" s="86" t="s">
        <v>634</v>
      </c>
      <c r="C139" s="83" t="s">
        <v>635</v>
      </c>
      <c r="D139" s="96" t="s">
        <v>131</v>
      </c>
      <c r="E139" s="96" t="s">
        <v>330</v>
      </c>
      <c r="F139" s="83" t="s">
        <v>633</v>
      </c>
      <c r="G139" s="96" t="s">
        <v>423</v>
      </c>
      <c r="H139" s="83" t="s">
        <v>601</v>
      </c>
      <c r="I139" s="83" t="s">
        <v>334</v>
      </c>
      <c r="J139" s="83"/>
      <c r="K139" s="93">
        <v>2.839999999999121</v>
      </c>
      <c r="L139" s="96" t="s">
        <v>175</v>
      </c>
      <c r="M139" s="97">
        <v>1.9799999999999998E-2</v>
      </c>
      <c r="N139" s="97">
        <v>1.7799999999992249E-2</v>
      </c>
      <c r="O139" s="93">
        <v>1708552.4684569999</v>
      </c>
      <c r="P139" s="95">
        <v>101.15</v>
      </c>
      <c r="Q139" s="83"/>
      <c r="R139" s="93">
        <v>1728.2007408029999</v>
      </c>
      <c r="S139" s="94">
        <v>2.0445329279943814E-3</v>
      </c>
      <c r="T139" s="94">
        <v>5.2566538769483898E-3</v>
      </c>
      <c r="U139" s="94">
        <f>R139/'סכום נכסי הקרן'!$C$42</f>
        <v>9.334831315167281E-4</v>
      </c>
    </row>
    <row r="140" spans="2:21" s="135" customFormat="1">
      <c r="B140" s="86" t="s">
        <v>636</v>
      </c>
      <c r="C140" s="83" t="s">
        <v>637</v>
      </c>
      <c r="D140" s="96" t="s">
        <v>131</v>
      </c>
      <c r="E140" s="96" t="s">
        <v>330</v>
      </c>
      <c r="F140" s="83" t="s">
        <v>638</v>
      </c>
      <c r="G140" s="96" t="s">
        <v>388</v>
      </c>
      <c r="H140" s="83" t="s">
        <v>601</v>
      </c>
      <c r="I140" s="83" t="s">
        <v>171</v>
      </c>
      <c r="J140" s="83"/>
      <c r="K140" s="93">
        <v>0.74999999999915234</v>
      </c>
      <c r="L140" s="96" t="s">
        <v>175</v>
      </c>
      <c r="M140" s="97">
        <v>4.4999999999999998E-2</v>
      </c>
      <c r="N140" s="97">
        <v>-1.3399999999991183E-2</v>
      </c>
      <c r="O140" s="93">
        <v>517938.879158</v>
      </c>
      <c r="P140" s="95">
        <v>113.9</v>
      </c>
      <c r="Q140" s="83"/>
      <c r="R140" s="93">
        <v>589.93240157800005</v>
      </c>
      <c r="S140" s="94">
        <v>1.4904715946992806E-3</v>
      </c>
      <c r="T140" s="94">
        <v>1.7943924989012395E-3</v>
      </c>
      <c r="U140" s="94">
        <f>R140/'סכום נכסי הקרן'!$C$42</f>
        <v>3.1865045107684609E-4</v>
      </c>
    </row>
    <row r="141" spans="2:21" s="135" customFormat="1">
      <c r="B141" s="86" t="s">
        <v>639</v>
      </c>
      <c r="C141" s="83" t="s">
        <v>640</v>
      </c>
      <c r="D141" s="96" t="s">
        <v>131</v>
      </c>
      <c r="E141" s="96" t="s">
        <v>330</v>
      </c>
      <c r="F141" s="83" t="s">
        <v>638</v>
      </c>
      <c r="G141" s="96" t="s">
        <v>388</v>
      </c>
      <c r="H141" s="83" t="s">
        <v>601</v>
      </c>
      <c r="I141" s="83" t="s">
        <v>171</v>
      </c>
      <c r="J141" s="83"/>
      <c r="K141" s="93">
        <v>2.9299999988278556</v>
      </c>
      <c r="L141" s="96" t="s">
        <v>175</v>
      </c>
      <c r="M141" s="97">
        <v>3.3000000000000002E-2</v>
      </c>
      <c r="N141" s="97">
        <v>3.8999999991787522E-3</v>
      </c>
      <c r="O141" s="93">
        <v>1220.9893559999998</v>
      </c>
      <c r="P141" s="95">
        <v>109.7</v>
      </c>
      <c r="Q141" s="83"/>
      <c r="R141" s="93">
        <v>1.3394253490000001</v>
      </c>
      <c r="S141" s="94">
        <v>2.0349121403191643E-6</v>
      </c>
      <c r="T141" s="94">
        <v>4.074118988302414E-6</v>
      </c>
      <c r="U141" s="94">
        <f>R141/'סכום נכסי הקרן'!$C$42</f>
        <v>7.2348711564401164E-7</v>
      </c>
    </row>
    <row r="142" spans="2:21" s="135" customFormat="1">
      <c r="B142" s="86" t="s">
        <v>641</v>
      </c>
      <c r="C142" s="83" t="s">
        <v>642</v>
      </c>
      <c r="D142" s="96" t="s">
        <v>131</v>
      </c>
      <c r="E142" s="96" t="s">
        <v>330</v>
      </c>
      <c r="F142" s="83" t="s">
        <v>638</v>
      </c>
      <c r="G142" s="96" t="s">
        <v>388</v>
      </c>
      <c r="H142" s="83" t="s">
        <v>601</v>
      </c>
      <c r="I142" s="83" t="s">
        <v>171</v>
      </c>
      <c r="J142" s="83"/>
      <c r="K142" s="93">
        <v>5.0499999999925818</v>
      </c>
      <c r="L142" s="96" t="s">
        <v>175</v>
      </c>
      <c r="M142" s="97">
        <v>1.6E-2</v>
      </c>
      <c r="N142" s="97">
        <v>8.9999999999835142E-3</v>
      </c>
      <c r="O142" s="93">
        <v>172309.64365699998</v>
      </c>
      <c r="P142" s="95">
        <v>105.6</v>
      </c>
      <c r="Q142" s="83"/>
      <c r="R142" s="93">
        <v>181.95899380699998</v>
      </c>
      <c r="S142" s="94">
        <v>1.0701785866430043E-3</v>
      </c>
      <c r="T142" s="94">
        <v>5.5346316412106355E-4</v>
      </c>
      <c r="U142" s="94">
        <f>R142/'סכום נכסי הקרן'!$C$42</f>
        <v>9.8284676852799336E-5</v>
      </c>
    </row>
    <row r="143" spans="2:21" s="135" customFormat="1">
      <c r="B143" s="86" t="s">
        <v>643</v>
      </c>
      <c r="C143" s="83" t="s">
        <v>644</v>
      </c>
      <c r="D143" s="96" t="s">
        <v>131</v>
      </c>
      <c r="E143" s="96" t="s">
        <v>330</v>
      </c>
      <c r="F143" s="83" t="s">
        <v>600</v>
      </c>
      <c r="G143" s="96" t="s">
        <v>338</v>
      </c>
      <c r="H143" s="83" t="s">
        <v>645</v>
      </c>
      <c r="I143" s="83" t="s">
        <v>171</v>
      </c>
      <c r="J143" s="83"/>
      <c r="K143" s="93">
        <v>1.4000000000002839</v>
      </c>
      <c r="L143" s="96" t="s">
        <v>175</v>
      </c>
      <c r="M143" s="97">
        <v>5.2999999999999999E-2</v>
      </c>
      <c r="N143" s="97">
        <v>-5.1999999999965876E-3</v>
      </c>
      <c r="O143" s="93">
        <v>593356.80830400006</v>
      </c>
      <c r="P143" s="95">
        <v>118.57</v>
      </c>
      <c r="Q143" s="83"/>
      <c r="R143" s="93">
        <v>703.54318533700007</v>
      </c>
      <c r="S143" s="94">
        <v>2.2820889068098432E-3</v>
      </c>
      <c r="T143" s="94">
        <v>2.1399614787133881E-3</v>
      </c>
      <c r="U143" s="94">
        <f>R143/'סכום נכסי הקרן'!$C$42</f>
        <v>3.800170201874135E-4</v>
      </c>
    </row>
    <row r="144" spans="2:21" s="135" customFormat="1">
      <c r="B144" s="86" t="s">
        <v>646</v>
      </c>
      <c r="C144" s="83" t="s">
        <v>647</v>
      </c>
      <c r="D144" s="96" t="s">
        <v>131</v>
      </c>
      <c r="E144" s="96" t="s">
        <v>330</v>
      </c>
      <c r="F144" s="83" t="s">
        <v>648</v>
      </c>
      <c r="G144" s="96" t="s">
        <v>388</v>
      </c>
      <c r="H144" s="83" t="s">
        <v>645</v>
      </c>
      <c r="I144" s="83" t="s">
        <v>171</v>
      </c>
      <c r="J144" s="83"/>
      <c r="K144" s="93">
        <v>1.6899999999813553</v>
      </c>
      <c r="L144" s="96" t="s">
        <v>175</v>
      </c>
      <c r="M144" s="97">
        <v>5.3499999999999999E-2</v>
      </c>
      <c r="N144" s="97">
        <v>6.4999999996892587E-3</v>
      </c>
      <c r="O144" s="93">
        <v>8662.4644449999996</v>
      </c>
      <c r="P144" s="95">
        <v>111.45</v>
      </c>
      <c r="Q144" s="83"/>
      <c r="R144" s="93">
        <v>9.654317021999999</v>
      </c>
      <c r="S144" s="94">
        <v>4.9161600135070808E-5</v>
      </c>
      <c r="T144" s="94">
        <v>2.9365456109806239E-5</v>
      </c>
      <c r="U144" s="94">
        <f>R144/'סכום נכסי הקרן'!$C$42</f>
        <v>5.2147542085674404E-6</v>
      </c>
    </row>
    <row r="145" spans="2:21" s="135" customFormat="1">
      <c r="B145" s="86" t="s">
        <v>649</v>
      </c>
      <c r="C145" s="83" t="s">
        <v>650</v>
      </c>
      <c r="D145" s="96" t="s">
        <v>131</v>
      </c>
      <c r="E145" s="96" t="s">
        <v>330</v>
      </c>
      <c r="F145" s="83" t="s">
        <v>651</v>
      </c>
      <c r="G145" s="96" t="s">
        <v>388</v>
      </c>
      <c r="H145" s="83" t="s">
        <v>645</v>
      </c>
      <c r="I145" s="83" t="s">
        <v>334</v>
      </c>
      <c r="J145" s="83"/>
      <c r="K145" s="93">
        <v>0.65999999999999992</v>
      </c>
      <c r="L145" s="96" t="s">
        <v>175</v>
      </c>
      <c r="M145" s="97">
        <v>4.8499999999999995E-2</v>
      </c>
      <c r="N145" s="97">
        <v>-6.7999999999999996E-3</v>
      </c>
      <c r="O145" s="93">
        <v>23630.883823</v>
      </c>
      <c r="P145" s="95">
        <v>127.54</v>
      </c>
      <c r="Q145" s="83"/>
      <c r="R145" s="93">
        <v>30.138828800000002</v>
      </c>
      <c r="S145" s="94">
        <v>1.7374224927905546E-4</v>
      </c>
      <c r="T145" s="94">
        <v>9.1673025891998142E-5</v>
      </c>
      <c r="U145" s="94">
        <f>R145/'סכום נכסי הקרן'!$C$42</f>
        <v>1.6279409922830023E-5</v>
      </c>
    </row>
    <row r="146" spans="2:21" s="135" customFormat="1">
      <c r="B146" s="86" t="s">
        <v>652</v>
      </c>
      <c r="C146" s="83" t="s">
        <v>653</v>
      </c>
      <c r="D146" s="96" t="s">
        <v>131</v>
      </c>
      <c r="E146" s="96" t="s">
        <v>330</v>
      </c>
      <c r="F146" s="83" t="s">
        <v>654</v>
      </c>
      <c r="G146" s="96" t="s">
        <v>388</v>
      </c>
      <c r="H146" s="83" t="s">
        <v>645</v>
      </c>
      <c r="I146" s="83" t="s">
        <v>334</v>
      </c>
      <c r="J146" s="83"/>
      <c r="K146" s="93">
        <v>1.2299999999840057</v>
      </c>
      <c r="L146" s="96" t="s">
        <v>175</v>
      </c>
      <c r="M146" s="97">
        <v>4.2500000000000003E-2</v>
      </c>
      <c r="N146" s="97">
        <v>-3.0000000002822517E-3</v>
      </c>
      <c r="O146" s="93">
        <v>9251.2615440000009</v>
      </c>
      <c r="P146" s="95">
        <v>114.89</v>
      </c>
      <c r="Q146" s="83"/>
      <c r="R146" s="93">
        <v>10.628774079000001</v>
      </c>
      <c r="S146" s="94">
        <v>7.2112397498800263E-5</v>
      </c>
      <c r="T146" s="94">
        <v>3.2329454067716317E-5</v>
      </c>
      <c r="U146" s="94">
        <f>R146/'סכום נכסי הקרן'!$C$42</f>
        <v>5.7411046513257723E-6</v>
      </c>
    </row>
    <row r="147" spans="2:21" s="135" customFormat="1">
      <c r="B147" s="86" t="s">
        <v>655</v>
      </c>
      <c r="C147" s="83" t="s">
        <v>656</v>
      </c>
      <c r="D147" s="96" t="s">
        <v>131</v>
      </c>
      <c r="E147" s="96" t="s">
        <v>330</v>
      </c>
      <c r="F147" s="83" t="s">
        <v>442</v>
      </c>
      <c r="G147" s="96" t="s">
        <v>338</v>
      </c>
      <c r="H147" s="83" t="s">
        <v>645</v>
      </c>
      <c r="I147" s="83" t="s">
        <v>334</v>
      </c>
      <c r="J147" s="83"/>
      <c r="K147" s="93">
        <v>2.5999999999998229</v>
      </c>
      <c r="L147" s="96" t="s">
        <v>175</v>
      </c>
      <c r="M147" s="97">
        <v>5.0999999999999997E-2</v>
      </c>
      <c r="N147" s="97">
        <v>4.0000000000062127E-4</v>
      </c>
      <c r="O147" s="93">
        <v>3239287.2685390003</v>
      </c>
      <c r="P147" s="95">
        <v>137.6</v>
      </c>
      <c r="Q147" s="93">
        <v>49.895484050999997</v>
      </c>
      <c r="R147" s="93">
        <v>4507.1549283679997</v>
      </c>
      <c r="S147" s="94">
        <v>2.8235421734743803E-3</v>
      </c>
      <c r="T147" s="94">
        <v>1.3709375808509408E-2</v>
      </c>
      <c r="U147" s="94">
        <f>R147/'סכום נכסי הקרן'!$C$42</f>
        <v>2.4345280021168657E-3</v>
      </c>
    </row>
    <row r="148" spans="2:21" s="135" customFormat="1">
      <c r="B148" s="86" t="s">
        <v>657</v>
      </c>
      <c r="C148" s="83" t="s">
        <v>658</v>
      </c>
      <c r="D148" s="96" t="s">
        <v>131</v>
      </c>
      <c r="E148" s="96" t="s">
        <v>330</v>
      </c>
      <c r="F148" s="83" t="s">
        <v>659</v>
      </c>
      <c r="G148" s="96" t="s">
        <v>388</v>
      </c>
      <c r="H148" s="83" t="s">
        <v>645</v>
      </c>
      <c r="I148" s="83" t="s">
        <v>334</v>
      </c>
      <c r="J148" s="83"/>
      <c r="K148" s="93">
        <v>1.2300000000009783</v>
      </c>
      <c r="L148" s="96" t="s">
        <v>175</v>
      </c>
      <c r="M148" s="97">
        <v>5.4000000000000006E-2</v>
      </c>
      <c r="N148" s="97">
        <v>-5.8000000000195673E-3</v>
      </c>
      <c r="O148" s="93">
        <v>194848.35977200003</v>
      </c>
      <c r="P148" s="95">
        <v>131.15</v>
      </c>
      <c r="Q148" s="83"/>
      <c r="R148" s="93">
        <v>255.543625725</v>
      </c>
      <c r="S148" s="94">
        <v>1.9122900285616195E-3</v>
      </c>
      <c r="T148" s="94">
        <v>7.7728492945362913E-4</v>
      </c>
      <c r="U148" s="94">
        <f>R148/'סכום נכסי הקרן'!$C$42</f>
        <v>1.3803122423733751E-4</v>
      </c>
    </row>
    <row r="149" spans="2:21" s="135" customFormat="1">
      <c r="B149" s="86" t="s">
        <v>660</v>
      </c>
      <c r="C149" s="83" t="s">
        <v>661</v>
      </c>
      <c r="D149" s="96" t="s">
        <v>131</v>
      </c>
      <c r="E149" s="96" t="s">
        <v>330</v>
      </c>
      <c r="F149" s="83" t="s">
        <v>662</v>
      </c>
      <c r="G149" s="96" t="s">
        <v>388</v>
      </c>
      <c r="H149" s="83" t="s">
        <v>645</v>
      </c>
      <c r="I149" s="83" t="s">
        <v>171</v>
      </c>
      <c r="J149" s="83"/>
      <c r="K149" s="93">
        <v>6.6700000000008721</v>
      </c>
      <c r="L149" s="96" t="s">
        <v>175</v>
      </c>
      <c r="M149" s="97">
        <v>2.6000000000000002E-2</v>
      </c>
      <c r="N149" s="97">
        <v>1.7599999999998749E-2</v>
      </c>
      <c r="O149" s="93">
        <v>1792030.067604</v>
      </c>
      <c r="P149" s="95">
        <v>106.93</v>
      </c>
      <c r="Q149" s="83"/>
      <c r="R149" s="93">
        <v>1916.2177623989999</v>
      </c>
      <c r="S149" s="94">
        <v>2.924283330239389E-3</v>
      </c>
      <c r="T149" s="94">
        <v>5.8285436940107719E-3</v>
      </c>
      <c r="U149" s="94">
        <f>R149/'סכום נכסי הקרן'!$C$42</f>
        <v>1.0350400363102836E-3</v>
      </c>
    </row>
    <row r="150" spans="2:21" s="135" customFormat="1">
      <c r="B150" s="86" t="s">
        <v>663</v>
      </c>
      <c r="C150" s="83" t="s">
        <v>664</v>
      </c>
      <c r="D150" s="96" t="s">
        <v>131</v>
      </c>
      <c r="E150" s="96" t="s">
        <v>330</v>
      </c>
      <c r="F150" s="83" t="s">
        <v>662</v>
      </c>
      <c r="G150" s="96" t="s">
        <v>388</v>
      </c>
      <c r="H150" s="83" t="s">
        <v>645</v>
      </c>
      <c r="I150" s="83" t="s">
        <v>171</v>
      </c>
      <c r="J150" s="83"/>
      <c r="K150" s="93">
        <v>3.4699999999901032</v>
      </c>
      <c r="L150" s="96" t="s">
        <v>175</v>
      </c>
      <c r="M150" s="97">
        <v>4.4000000000000004E-2</v>
      </c>
      <c r="N150" s="97">
        <v>7.3999999999184995E-3</v>
      </c>
      <c r="O150" s="93">
        <v>30036.396079000002</v>
      </c>
      <c r="P150" s="95">
        <v>114.38</v>
      </c>
      <c r="Q150" s="83"/>
      <c r="R150" s="93">
        <v>34.355631222000007</v>
      </c>
      <c r="S150" s="94">
        <v>2.2004040965099925E-4</v>
      </c>
      <c r="T150" s="94">
        <v>1.0449923888715763E-4</v>
      </c>
      <c r="U150" s="94">
        <f>R150/'סכום נכסי הקרן'!$C$42</f>
        <v>1.8557104774440201E-5</v>
      </c>
    </row>
    <row r="151" spans="2:21" s="135" customFormat="1">
      <c r="B151" s="86" t="s">
        <v>665</v>
      </c>
      <c r="C151" s="83" t="s">
        <v>666</v>
      </c>
      <c r="D151" s="96" t="s">
        <v>131</v>
      </c>
      <c r="E151" s="96" t="s">
        <v>330</v>
      </c>
      <c r="F151" s="83" t="s">
        <v>562</v>
      </c>
      <c r="G151" s="96" t="s">
        <v>388</v>
      </c>
      <c r="H151" s="83" t="s">
        <v>645</v>
      </c>
      <c r="I151" s="83" t="s">
        <v>334</v>
      </c>
      <c r="J151" s="83"/>
      <c r="K151" s="93">
        <v>4.4300000000024937</v>
      </c>
      <c r="L151" s="96" t="s">
        <v>175</v>
      </c>
      <c r="M151" s="97">
        <v>2.0499999999999997E-2</v>
      </c>
      <c r="N151" s="97">
        <v>1.2300000000054268E-2</v>
      </c>
      <c r="O151" s="93">
        <v>64584.909656999997</v>
      </c>
      <c r="P151" s="95">
        <v>105.57</v>
      </c>
      <c r="Q151" s="83"/>
      <c r="R151" s="93">
        <v>68.182291880999998</v>
      </c>
      <c r="S151" s="94">
        <v>1.3839791552540281E-4</v>
      </c>
      <c r="T151" s="94">
        <v>2.07389512394811E-4</v>
      </c>
      <c r="U151" s="94">
        <f>R151/'סכום נכסי הקרן'!$C$42</f>
        <v>3.6828487476223505E-5</v>
      </c>
    </row>
    <row r="152" spans="2:21" s="135" customFormat="1">
      <c r="B152" s="86" t="s">
        <v>667</v>
      </c>
      <c r="C152" s="83" t="s">
        <v>668</v>
      </c>
      <c r="D152" s="96" t="s">
        <v>131</v>
      </c>
      <c r="E152" s="96" t="s">
        <v>330</v>
      </c>
      <c r="F152" s="83" t="s">
        <v>562</v>
      </c>
      <c r="G152" s="96" t="s">
        <v>388</v>
      </c>
      <c r="H152" s="83" t="s">
        <v>645</v>
      </c>
      <c r="I152" s="83" t="s">
        <v>334</v>
      </c>
      <c r="J152" s="83"/>
      <c r="K152" s="93">
        <v>5.6700000000008126</v>
      </c>
      <c r="L152" s="96" t="s">
        <v>175</v>
      </c>
      <c r="M152" s="97">
        <v>2.0499999999999997E-2</v>
      </c>
      <c r="N152" s="97">
        <v>1.6100000000008389E-2</v>
      </c>
      <c r="O152" s="93">
        <v>721446.6</v>
      </c>
      <c r="P152" s="95">
        <v>104.07</v>
      </c>
      <c r="Q152" s="83"/>
      <c r="R152" s="93">
        <v>750.80947921699999</v>
      </c>
      <c r="S152" s="94">
        <v>1.4378062415175111E-3</v>
      </c>
      <c r="T152" s="94">
        <v>2.2837309732559241E-3</v>
      </c>
      <c r="U152" s="94">
        <f>R152/'סכום נכסי הקרן'!$C$42</f>
        <v>4.0554778578920993E-4</v>
      </c>
    </row>
    <row r="153" spans="2:21" s="135" customFormat="1">
      <c r="B153" s="86" t="s">
        <v>669</v>
      </c>
      <c r="C153" s="83" t="s">
        <v>670</v>
      </c>
      <c r="D153" s="96" t="s">
        <v>131</v>
      </c>
      <c r="E153" s="96" t="s">
        <v>330</v>
      </c>
      <c r="F153" s="83" t="s">
        <v>671</v>
      </c>
      <c r="G153" s="96" t="s">
        <v>388</v>
      </c>
      <c r="H153" s="83" t="s">
        <v>645</v>
      </c>
      <c r="I153" s="83" t="s">
        <v>171</v>
      </c>
      <c r="J153" s="83"/>
      <c r="K153" s="93">
        <v>3.869999953807826</v>
      </c>
      <c r="L153" s="96" t="s">
        <v>175</v>
      </c>
      <c r="M153" s="97">
        <v>4.3400000000000001E-2</v>
      </c>
      <c r="N153" s="97">
        <v>1.7699999794701448E-2</v>
      </c>
      <c r="O153" s="93">
        <v>33.101702000000003</v>
      </c>
      <c r="P153" s="95">
        <v>110.2</v>
      </c>
      <c r="Q153" s="93">
        <v>2.3288280000000002E-3</v>
      </c>
      <c r="R153" s="93">
        <v>3.8967640000000005E-2</v>
      </c>
      <c r="S153" s="94">
        <v>2.2547516909984888E-8</v>
      </c>
      <c r="T153" s="94">
        <v>1.1852754778148721E-7</v>
      </c>
      <c r="U153" s="94">
        <f>R153/'סכום נכסי הקרן'!$C$42</f>
        <v>2.1048269310493847E-8</v>
      </c>
    </row>
    <row r="154" spans="2:21" s="135" customFormat="1">
      <c r="B154" s="86" t="s">
        <v>672</v>
      </c>
      <c r="C154" s="83" t="s">
        <v>673</v>
      </c>
      <c r="D154" s="96" t="s">
        <v>131</v>
      </c>
      <c r="E154" s="96" t="s">
        <v>330</v>
      </c>
      <c r="F154" s="83" t="s">
        <v>674</v>
      </c>
      <c r="G154" s="96" t="s">
        <v>388</v>
      </c>
      <c r="H154" s="83" t="s">
        <v>675</v>
      </c>
      <c r="I154" s="83" t="s">
        <v>171</v>
      </c>
      <c r="J154" s="83"/>
      <c r="K154" s="93">
        <v>3.9001439462600631</v>
      </c>
      <c r="L154" s="96" t="s">
        <v>175</v>
      </c>
      <c r="M154" s="97">
        <v>4.6500000000000007E-2</v>
      </c>
      <c r="N154" s="97">
        <v>1.8700751719358106E-2</v>
      </c>
      <c r="O154" s="93">
        <v>1.6593E-2</v>
      </c>
      <c r="P154" s="95">
        <v>113.01</v>
      </c>
      <c r="Q154" s="83"/>
      <c r="R154" s="93">
        <v>1.8757E-5</v>
      </c>
      <c r="S154" s="94">
        <v>2.3154466371392448E-11</v>
      </c>
      <c r="T154" s="94">
        <v>5.7053011517694049E-11</v>
      </c>
      <c r="U154" s="94">
        <f>R154/'סכום נכסי הקרן'!$C$42</f>
        <v>1.0131544724210474E-11</v>
      </c>
    </row>
    <row r="155" spans="2:21" s="135" customFormat="1">
      <c r="B155" s="86" t="s">
        <v>676</v>
      </c>
      <c r="C155" s="83" t="s">
        <v>677</v>
      </c>
      <c r="D155" s="96" t="s">
        <v>131</v>
      </c>
      <c r="E155" s="96" t="s">
        <v>330</v>
      </c>
      <c r="F155" s="83" t="s">
        <v>674</v>
      </c>
      <c r="G155" s="96" t="s">
        <v>388</v>
      </c>
      <c r="H155" s="83" t="s">
        <v>675</v>
      </c>
      <c r="I155" s="83" t="s">
        <v>171</v>
      </c>
      <c r="J155" s="83"/>
      <c r="K155" s="93">
        <v>0.74000000000267185</v>
      </c>
      <c r="L155" s="96" t="s">
        <v>175</v>
      </c>
      <c r="M155" s="97">
        <v>5.5999999999999994E-2</v>
      </c>
      <c r="N155" s="97">
        <v>-6.3000000000534373E-3</v>
      </c>
      <c r="O155" s="93">
        <v>133239.71731800001</v>
      </c>
      <c r="P155" s="95">
        <v>112.36</v>
      </c>
      <c r="Q155" s="83"/>
      <c r="R155" s="93">
        <v>149.70814134</v>
      </c>
      <c r="S155" s="94">
        <v>2.1046268610286222E-3</v>
      </c>
      <c r="T155" s="94">
        <v>4.5536601333707885E-4</v>
      </c>
      <c r="U155" s="94">
        <f>R155/'סכום נכסי הקרן'!$C$42</f>
        <v>8.0864462843985337E-5</v>
      </c>
    </row>
    <row r="156" spans="2:21" s="135" customFormat="1">
      <c r="B156" s="86" t="s">
        <v>678</v>
      </c>
      <c r="C156" s="83" t="s">
        <v>679</v>
      </c>
      <c r="D156" s="96" t="s">
        <v>131</v>
      </c>
      <c r="E156" s="96" t="s">
        <v>330</v>
      </c>
      <c r="F156" s="83" t="s">
        <v>680</v>
      </c>
      <c r="G156" s="96" t="s">
        <v>384</v>
      </c>
      <c r="H156" s="83" t="s">
        <v>675</v>
      </c>
      <c r="I156" s="83" t="s">
        <v>171</v>
      </c>
      <c r="J156" s="83"/>
      <c r="K156" s="93">
        <v>3.9999999985639113E-2</v>
      </c>
      <c r="L156" s="96" t="s">
        <v>175</v>
      </c>
      <c r="M156" s="97">
        <v>4.2000000000000003E-2</v>
      </c>
      <c r="N156" s="97">
        <v>2.0600000000437348E-2</v>
      </c>
      <c r="O156" s="93">
        <v>29862.376521999999</v>
      </c>
      <c r="P156" s="95">
        <v>102.6</v>
      </c>
      <c r="Q156" s="83"/>
      <c r="R156" s="93">
        <v>30.638799661000004</v>
      </c>
      <c r="S156" s="94">
        <v>6.6594647563388498E-4</v>
      </c>
      <c r="T156" s="94">
        <v>9.319378311816141E-5</v>
      </c>
      <c r="U156" s="94">
        <f>R156/'סכום נכסי הקרן'!$C$42</f>
        <v>1.6549467881939877E-5</v>
      </c>
    </row>
    <row r="157" spans="2:21" s="135" customFormat="1">
      <c r="B157" s="86" t="s">
        <v>681</v>
      </c>
      <c r="C157" s="83" t="s">
        <v>682</v>
      </c>
      <c r="D157" s="96" t="s">
        <v>131</v>
      </c>
      <c r="E157" s="96" t="s">
        <v>330</v>
      </c>
      <c r="F157" s="83" t="s">
        <v>683</v>
      </c>
      <c r="G157" s="96" t="s">
        <v>388</v>
      </c>
      <c r="H157" s="83" t="s">
        <v>675</v>
      </c>
      <c r="I157" s="83" t="s">
        <v>171</v>
      </c>
      <c r="J157" s="83"/>
      <c r="K157" s="93">
        <v>1.2900000000027099</v>
      </c>
      <c r="L157" s="96" t="s">
        <v>175</v>
      </c>
      <c r="M157" s="97">
        <v>4.8000000000000001E-2</v>
      </c>
      <c r="N157" s="97">
        <v>-7.0000000000508111E-4</v>
      </c>
      <c r="O157" s="93">
        <v>219564.04865199997</v>
      </c>
      <c r="P157" s="95">
        <v>107.56</v>
      </c>
      <c r="Q157" s="83"/>
      <c r="R157" s="93">
        <v>236.16309808400004</v>
      </c>
      <c r="S157" s="94">
        <v>1.566980461292956E-3</v>
      </c>
      <c r="T157" s="94">
        <v>7.1833533907558582E-4</v>
      </c>
      <c r="U157" s="94">
        <f>R157/'סכום נכסי הקרן'!$C$42</f>
        <v>1.2756288268092719E-4</v>
      </c>
    </row>
    <row r="158" spans="2:21" s="135" customFormat="1">
      <c r="B158" s="86" t="s">
        <v>684</v>
      </c>
      <c r="C158" s="83" t="s">
        <v>685</v>
      </c>
      <c r="D158" s="96" t="s">
        <v>131</v>
      </c>
      <c r="E158" s="96" t="s">
        <v>330</v>
      </c>
      <c r="F158" s="83" t="s">
        <v>686</v>
      </c>
      <c r="G158" s="96" t="s">
        <v>508</v>
      </c>
      <c r="H158" s="83" t="s">
        <v>675</v>
      </c>
      <c r="I158" s="83" t="s">
        <v>334</v>
      </c>
      <c r="J158" s="83"/>
      <c r="K158" s="93">
        <v>0.73999999999949118</v>
      </c>
      <c r="L158" s="96" t="s">
        <v>175</v>
      </c>
      <c r="M158" s="97">
        <v>4.8000000000000001E-2</v>
      </c>
      <c r="N158" s="97">
        <v>-6.7999999999937381E-3</v>
      </c>
      <c r="O158" s="93">
        <v>411074.92358599999</v>
      </c>
      <c r="P158" s="95">
        <v>124.29</v>
      </c>
      <c r="Q158" s="83"/>
      <c r="R158" s="93">
        <v>510.92506029899999</v>
      </c>
      <c r="S158" s="94">
        <v>1.3395354913542227E-3</v>
      </c>
      <c r="T158" s="94">
        <v>1.5540765234268472E-3</v>
      </c>
      <c r="U158" s="94">
        <f>R158/'סכום נכסי הקרן'!$C$42</f>
        <v>2.7597484134665739E-4</v>
      </c>
    </row>
    <row r="159" spans="2:21" s="135" customFormat="1">
      <c r="B159" s="86" t="s">
        <v>687</v>
      </c>
      <c r="C159" s="83" t="s">
        <v>688</v>
      </c>
      <c r="D159" s="96" t="s">
        <v>131</v>
      </c>
      <c r="E159" s="96" t="s">
        <v>330</v>
      </c>
      <c r="F159" s="83" t="s">
        <v>689</v>
      </c>
      <c r="G159" s="96" t="s">
        <v>388</v>
      </c>
      <c r="H159" s="83" t="s">
        <v>675</v>
      </c>
      <c r="I159" s="83" t="s">
        <v>334</v>
      </c>
      <c r="J159" s="83"/>
      <c r="K159" s="93">
        <v>1.0900000000039765</v>
      </c>
      <c r="L159" s="96" t="s">
        <v>175</v>
      </c>
      <c r="M159" s="97">
        <v>5.4000000000000006E-2</v>
      </c>
      <c r="N159" s="97">
        <v>4.170000000016813E-2</v>
      </c>
      <c r="O159" s="93">
        <v>138757.77652399999</v>
      </c>
      <c r="P159" s="95">
        <v>103.31</v>
      </c>
      <c r="Q159" s="83"/>
      <c r="R159" s="93">
        <v>143.350657227</v>
      </c>
      <c r="S159" s="94">
        <v>2.8031874045252522E-3</v>
      </c>
      <c r="T159" s="94">
        <v>4.3602850657573398E-4</v>
      </c>
      <c r="U159" s="94">
        <f>R159/'סכום נכסי הקרן'!$C$42</f>
        <v>7.7430484349326443E-5</v>
      </c>
    </row>
    <row r="160" spans="2:21" s="135" customFormat="1">
      <c r="B160" s="86" t="s">
        <v>690</v>
      </c>
      <c r="C160" s="83" t="s">
        <v>691</v>
      </c>
      <c r="D160" s="96" t="s">
        <v>131</v>
      </c>
      <c r="E160" s="96" t="s">
        <v>330</v>
      </c>
      <c r="F160" s="83" t="s">
        <v>689</v>
      </c>
      <c r="G160" s="96" t="s">
        <v>388</v>
      </c>
      <c r="H160" s="83" t="s">
        <v>675</v>
      </c>
      <c r="I160" s="83" t="s">
        <v>334</v>
      </c>
      <c r="J160" s="83"/>
      <c r="K160" s="93">
        <v>0.17999999999480598</v>
      </c>
      <c r="L160" s="96" t="s">
        <v>175</v>
      </c>
      <c r="M160" s="97">
        <v>6.4000000000000001E-2</v>
      </c>
      <c r="N160" s="97">
        <v>1.2399999999968382E-2</v>
      </c>
      <c r="O160" s="93">
        <v>78646.631254000007</v>
      </c>
      <c r="P160" s="95">
        <v>112.61</v>
      </c>
      <c r="Q160" s="83"/>
      <c r="R160" s="93">
        <v>88.563970247</v>
      </c>
      <c r="S160" s="94">
        <v>2.2919157696970408E-3</v>
      </c>
      <c r="T160" s="94">
        <v>2.6938429463959078E-4</v>
      </c>
      <c r="U160" s="94">
        <f>R160/'סכום נכסי הקרן'!$C$42</f>
        <v>4.7837597990676883E-5</v>
      </c>
    </row>
    <row r="161" spans="2:21" s="135" customFormat="1">
      <c r="B161" s="86" t="s">
        <v>692</v>
      </c>
      <c r="C161" s="83" t="s">
        <v>693</v>
      </c>
      <c r="D161" s="96" t="s">
        <v>131</v>
      </c>
      <c r="E161" s="96" t="s">
        <v>330</v>
      </c>
      <c r="F161" s="83" t="s">
        <v>689</v>
      </c>
      <c r="G161" s="96" t="s">
        <v>388</v>
      </c>
      <c r="H161" s="83" t="s">
        <v>675</v>
      </c>
      <c r="I161" s="83" t="s">
        <v>334</v>
      </c>
      <c r="J161" s="83"/>
      <c r="K161" s="93">
        <v>1.940000000001245</v>
      </c>
      <c r="L161" s="96" t="s">
        <v>175</v>
      </c>
      <c r="M161" s="97">
        <v>2.5000000000000001E-2</v>
      </c>
      <c r="N161" s="97">
        <v>5.3700000000058916E-2</v>
      </c>
      <c r="O161" s="93">
        <v>434975.91961400001</v>
      </c>
      <c r="P161" s="95">
        <v>96</v>
      </c>
      <c r="Q161" s="83"/>
      <c r="R161" s="93">
        <v>417.5768821420001</v>
      </c>
      <c r="S161" s="94">
        <v>8.9340372268462023E-4</v>
      </c>
      <c r="T161" s="94">
        <v>1.270140143219614E-3</v>
      </c>
      <c r="U161" s="94">
        <f>R161/'סכום נכסי הקרן'!$C$42</f>
        <v>2.2555306590702355E-4</v>
      </c>
    </row>
    <row r="162" spans="2:21" s="135" customFormat="1">
      <c r="B162" s="86" t="s">
        <v>694</v>
      </c>
      <c r="C162" s="83" t="s">
        <v>695</v>
      </c>
      <c r="D162" s="96" t="s">
        <v>131</v>
      </c>
      <c r="E162" s="96" t="s">
        <v>330</v>
      </c>
      <c r="F162" s="83" t="s">
        <v>621</v>
      </c>
      <c r="G162" s="96" t="s">
        <v>338</v>
      </c>
      <c r="H162" s="83" t="s">
        <v>675</v>
      </c>
      <c r="I162" s="83" t="s">
        <v>334</v>
      </c>
      <c r="J162" s="83"/>
      <c r="K162" s="93">
        <v>1.240000000001811</v>
      </c>
      <c r="L162" s="96" t="s">
        <v>175</v>
      </c>
      <c r="M162" s="97">
        <v>2.4E-2</v>
      </c>
      <c r="N162" s="97">
        <v>-3.1999999999967072E-3</v>
      </c>
      <c r="O162" s="93">
        <v>229421.82275599998</v>
      </c>
      <c r="P162" s="95">
        <v>105.89</v>
      </c>
      <c r="Q162" s="83"/>
      <c r="R162" s="93">
        <v>242.93477226900001</v>
      </c>
      <c r="S162" s="94">
        <v>1.7573348557728397E-3</v>
      </c>
      <c r="T162" s="94">
        <v>7.3893268434779748E-4</v>
      </c>
      <c r="U162" s="94">
        <f>R162/'סכום נכסי הקרן'!$C$42</f>
        <v>1.3122058486481102E-4</v>
      </c>
    </row>
    <row r="163" spans="2:21" s="135" customFormat="1">
      <c r="B163" s="86" t="s">
        <v>696</v>
      </c>
      <c r="C163" s="83" t="s">
        <v>697</v>
      </c>
      <c r="D163" s="96" t="s">
        <v>131</v>
      </c>
      <c r="E163" s="96" t="s">
        <v>330</v>
      </c>
      <c r="F163" s="83" t="s">
        <v>698</v>
      </c>
      <c r="G163" s="96" t="s">
        <v>587</v>
      </c>
      <c r="H163" s="83" t="s">
        <v>699</v>
      </c>
      <c r="I163" s="83" t="s">
        <v>334</v>
      </c>
      <c r="J163" s="83"/>
      <c r="K163" s="93">
        <v>1.4600000032948608</v>
      </c>
      <c r="L163" s="96" t="s">
        <v>175</v>
      </c>
      <c r="M163" s="97">
        <v>0.05</v>
      </c>
      <c r="N163" s="97">
        <v>1.2500000045761954E-2</v>
      </c>
      <c r="O163" s="93">
        <v>155.42124100000001</v>
      </c>
      <c r="P163" s="95">
        <v>105.45</v>
      </c>
      <c r="Q163" s="83"/>
      <c r="R163" s="93">
        <v>0.163891601</v>
      </c>
      <c r="S163" s="94">
        <v>1.5107848981040007E-6</v>
      </c>
      <c r="T163" s="94">
        <v>4.9850772508963677E-7</v>
      </c>
      <c r="U163" s="94">
        <f>R163/'סכום נכסי הקרן'!$C$42</f>
        <v>8.8525621658791822E-8</v>
      </c>
    </row>
    <row r="164" spans="2:21" s="135" customFormat="1">
      <c r="B164" s="86" t="s">
        <v>700</v>
      </c>
      <c r="C164" s="83" t="s">
        <v>701</v>
      </c>
      <c r="D164" s="96" t="s">
        <v>131</v>
      </c>
      <c r="E164" s="96" t="s">
        <v>330</v>
      </c>
      <c r="F164" s="83" t="s">
        <v>702</v>
      </c>
      <c r="G164" s="96" t="s">
        <v>587</v>
      </c>
      <c r="H164" s="83" t="s">
        <v>703</v>
      </c>
      <c r="I164" s="83" t="s">
        <v>334</v>
      </c>
      <c r="J164" s="83"/>
      <c r="K164" s="93">
        <v>0.84000000000000008</v>
      </c>
      <c r="L164" s="96" t="s">
        <v>175</v>
      </c>
      <c r="M164" s="97">
        <v>4.9000000000000002E-2</v>
      </c>
      <c r="N164" s="97">
        <v>0</v>
      </c>
      <c r="O164" s="93">
        <v>568413.60245599994</v>
      </c>
      <c r="P164" s="95">
        <v>48.03</v>
      </c>
      <c r="Q164" s="83"/>
      <c r="R164" s="93">
        <v>273.009018825</v>
      </c>
      <c r="S164" s="94">
        <v>7.456878818831058E-4</v>
      </c>
      <c r="T164" s="94">
        <v>8.3040927096321774E-4</v>
      </c>
      <c r="U164" s="94">
        <f>R164/'סכום נכסי הקרן'!$C$42</f>
        <v>1.4746511085665656E-4</v>
      </c>
    </row>
    <row r="165" spans="2:21" s="135" customFormat="1">
      <c r="B165" s="82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3"/>
      <c r="P165" s="95"/>
      <c r="Q165" s="83"/>
      <c r="R165" s="83"/>
      <c r="S165" s="83"/>
      <c r="T165" s="94"/>
      <c r="U165" s="83"/>
    </row>
    <row r="166" spans="2:21" s="135" customFormat="1">
      <c r="B166" s="101" t="s">
        <v>49</v>
      </c>
      <c r="C166" s="81"/>
      <c r="D166" s="81"/>
      <c r="E166" s="81"/>
      <c r="F166" s="81"/>
      <c r="G166" s="81"/>
      <c r="H166" s="81"/>
      <c r="I166" s="81"/>
      <c r="J166" s="81"/>
      <c r="K166" s="90">
        <v>3.8916526963396212</v>
      </c>
      <c r="L166" s="81"/>
      <c r="M166" s="81"/>
      <c r="N166" s="103">
        <v>2.3831465241610776E-2</v>
      </c>
      <c r="O166" s="90"/>
      <c r="P166" s="92"/>
      <c r="Q166" s="90">
        <v>61.095721644999998</v>
      </c>
      <c r="R166" s="90">
        <v>61907.498109357985</v>
      </c>
      <c r="S166" s="81"/>
      <c r="T166" s="91">
        <v>0.18830352415977095</v>
      </c>
      <c r="U166" s="91">
        <f>R166/'סכום נכסי הקרן'!$C$42</f>
        <v>3.3439173954200346E-2</v>
      </c>
    </row>
    <row r="167" spans="2:21" s="135" customFormat="1">
      <c r="B167" s="86" t="s">
        <v>704</v>
      </c>
      <c r="C167" s="83" t="s">
        <v>705</v>
      </c>
      <c r="D167" s="96" t="s">
        <v>131</v>
      </c>
      <c r="E167" s="96" t="s">
        <v>330</v>
      </c>
      <c r="F167" s="83" t="s">
        <v>343</v>
      </c>
      <c r="G167" s="96" t="s">
        <v>338</v>
      </c>
      <c r="H167" s="83" t="s">
        <v>333</v>
      </c>
      <c r="I167" s="83" t="s">
        <v>171</v>
      </c>
      <c r="J167" s="83"/>
      <c r="K167" s="93">
        <v>5.6299999999996277</v>
      </c>
      <c r="L167" s="96" t="s">
        <v>175</v>
      </c>
      <c r="M167" s="97">
        <v>2.98E-2</v>
      </c>
      <c r="N167" s="97">
        <v>2.0100000000000305E-2</v>
      </c>
      <c r="O167" s="93">
        <v>1194845.1211910001</v>
      </c>
      <c r="P167" s="95">
        <v>107.99</v>
      </c>
      <c r="Q167" s="83"/>
      <c r="R167" s="93">
        <v>1290.313206496</v>
      </c>
      <c r="S167" s="94">
        <v>4.7002082961404915E-4</v>
      </c>
      <c r="T167" s="94">
        <v>3.9247349912911993E-3</v>
      </c>
      <c r="U167" s="94">
        <f>R167/'סכום נכסי הקרן'!$C$42</f>
        <v>6.9695931971283523E-4</v>
      </c>
    </row>
    <row r="168" spans="2:21" s="135" customFormat="1">
      <c r="B168" s="86" t="s">
        <v>706</v>
      </c>
      <c r="C168" s="83" t="s">
        <v>707</v>
      </c>
      <c r="D168" s="96" t="s">
        <v>131</v>
      </c>
      <c r="E168" s="96" t="s">
        <v>330</v>
      </c>
      <c r="F168" s="83" t="s">
        <v>343</v>
      </c>
      <c r="G168" s="96" t="s">
        <v>338</v>
      </c>
      <c r="H168" s="83" t="s">
        <v>333</v>
      </c>
      <c r="I168" s="83" t="s">
        <v>171</v>
      </c>
      <c r="J168" s="83"/>
      <c r="K168" s="93">
        <v>3.0500000000014191</v>
      </c>
      <c r="L168" s="96" t="s">
        <v>175</v>
      </c>
      <c r="M168" s="97">
        <v>2.4700000000000003E-2</v>
      </c>
      <c r="N168" s="97">
        <v>1.2600000000003267E-2</v>
      </c>
      <c r="O168" s="93">
        <v>1099435.898764</v>
      </c>
      <c r="P168" s="95">
        <v>105.75</v>
      </c>
      <c r="Q168" s="83"/>
      <c r="R168" s="93">
        <v>1162.6534928870001</v>
      </c>
      <c r="S168" s="94">
        <v>3.3003902425350395E-4</v>
      </c>
      <c r="T168" s="94">
        <v>3.5364334979351296E-3</v>
      </c>
      <c r="U168" s="94">
        <f>R168/'סכום נכסי הקרן'!$C$42</f>
        <v>6.2800425771414228E-4</v>
      </c>
    </row>
    <row r="169" spans="2:21" s="135" customFormat="1">
      <c r="B169" s="86" t="s">
        <v>708</v>
      </c>
      <c r="C169" s="83" t="s">
        <v>709</v>
      </c>
      <c r="D169" s="96" t="s">
        <v>131</v>
      </c>
      <c r="E169" s="96" t="s">
        <v>330</v>
      </c>
      <c r="F169" s="83" t="s">
        <v>710</v>
      </c>
      <c r="G169" s="96" t="s">
        <v>388</v>
      </c>
      <c r="H169" s="83" t="s">
        <v>333</v>
      </c>
      <c r="I169" s="83" t="s">
        <v>171</v>
      </c>
      <c r="J169" s="83"/>
      <c r="K169" s="93">
        <v>4.5599999999998264</v>
      </c>
      <c r="L169" s="96" t="s">
        <v>175</v>
      </c>
      <c r="M169" s="97">
        <v>1.44E-2</v>
      </c>
      <c r="N169" s="97">
        <v>1.5299999999999127E-2</v>
      </c>
      <c r="O169" s="93">
        <v>1155108.15126</v>
      </c>
      <c r="P169" s="95">
        <v>99.61</v>
      </c>
      <c r="Q169" s="83"/>
      <c r="R169" s="93">
        <v>1150.6032294700001</v>
      </c>
      <c r="S169" s="94">
        <v>1.2834535014E-3</v>
      </c>
      <c r="T169" s="94">
        <v>3.4997803115235848E-3</v>
      </c>
      <c r="U169" s="94">
        <f>R169/'סכום נכסי הקרן'!$C$42</f>
        <v>6.214953392971325E-4</v>
      </c>
    </row>
    <row r="170" spans="2:21" s="135" customFormat="1">
      <c r="B170" s="86" t="s">
        <v>711</v>
      </c>
      <c r="C170" s="83" t="s">
        <v>712</v>
      </c>
      <c r="D170" s="96" t="s">
        <v>131</v>
      </c>
      <c r="E170" s="96" t="s">
        <v>330</v>
      </c>
      <c r="F170" s="83" t="s">
        <v>358</v>
      </c>
      <c r="G170" s="96" t="s">
        <v>338</v>
      </c>
      <c r="H170" s="83" t="s">
        <v>333</v>
      </c>
      <c r="I170" s="83" t="s">
        <v>171</v>
      </c>
      <c r="J170" s="83"/>
      <c r="K170" s="93">
        <v>0.16000000000014325</v>
      </c>
      <c r="L170" s="96" t="s">
        <v>175</v>
      </c>
      <c r="M170" s="97">
        <v>5.9000000000000004E-2</v>
      </c>
      <c r="N170" s="97">
        <v>5.9999999999606061E-4</v>
      </c>
      <c r="O170" s="93">
        <v>542521.25334599998</v>
      </c>
      <c r="P170" s="95">
        <v>102.94</v>
      </c>
      <c r="Q170" s="83"/>
      <c r="R170" s="93">
        <v>558.47136018699996</v>
      </c>
      <c r="S170" s="94">
        <v>1.0057347424346748E-3</v>
      </c>
      <c r="T170" s="94">
        <v>1.6986977099243572E-3</v>
      </c>
      <c r="U170" s="94">
        <f>R170/'סכום נכסי הקרן'!$C$42</f>
        <v>3.0165685146479968E-4</v>
      </c>
    </row>
    <row r="171" spans="2:21" s="135" customFormat="1">
      <c r="B171" s="86" t="s">
        <v>713</v>
      </c>
      <c r="C171" s="83" t="s">
        <v>714</v>
      </c>
      <c r="D171" s="96" t="s">
        <v>131</v>
      </c>
      <c r="E171" s="96" t="s">
        <v>330</v>
      </c>
      <c r="F171" s="83" t="s">
        <v>715</v>
      </c>
      <c r="G171" s="96" t="s">
        <v>716</v>
      </c>
      <c r="H171" s="83" t="s">
        <v>370</v>
      </c>
      <c r="I171" s="83" t="s">
        <v>171</v>
      </c>
      <c r="J171" s="83"/>
      <c r="K171" s="93">
        <v>0.73999999999920885</v>
      </c>
      <c r="L171" s="96" t="s">
        <v>175</v>
      </c>
      <c r="M171" s="97">
        <v>4.8399999999999999E-2</v>
      </c>
      <c r="N171" s="97">
        <v>3.8999999999871455E-3</v>
      </c>
      <c r="O171" s="93">
        <v>193478.339461</v>
      </c>
      <c r="P171" s="95">
        <v>104.54</v>
      </c>
      <c r="Q171" s="83"/>
      <c r="R171" s="93">
        <v>202.26226463399999</v>
      </c>
      <c r="S171" s="94">
        <v>4.6066271300238096E-4</v>
      </c>
      <c r="T171" s="94">
        <v>6.1521945480399228E-4</v>
      </c>
      <c r="U171" s="94">
        <f>R171/'סכום נכסי הקרן'!$C$42</f>
        <v>1.0925143573916222E-4</v>
      </c>
    </row>
    <row r="172" spans="2:21" s="135" customFormat="1">
      <c r="B172" s="86" t="s">
        <v>717</v>
      </c>
      <c r="C172" s="83" t="s">
        <v>718</v>
      </c>
      <c r="D172" s="96" t="s">
        <v>131</v>
      </c>
      <c r="E172" s="96" t="s">
        <v>330</v>
      </c>
      <c r="F172" s="83" t="s">
        <v>369</v>
      </c>
      <c r="G172" s="96" t="s">
        <v>338</v>
      </c>
      <c r="H172" s="83" t="s">
        <v>370</v>
      </c>
      <c r="I172" s="83" t="s">
        <v>171</v>
      </c>
      <c r="J172" s="83"/>
      <c r="K172" s="93">
        <v>1.2799999999996932</v>
      </c>
      <c r="L172" s="96" t="s">
        <v>175</v>
      </c>
      <c r="M172" s="97">
        <v>1.95E-2</v>
      </c>
      <c r="N172" s="97">
        <v>5.9999999999961629E-3</v>
      </c>
      <c r="O172" s="93">
        <v>510359.748662</v>
      </c>
      <c r="P172" s="95">
        <v>102.14</v>
      </c>
      <c r="Q172" s="83"/>
      <c r="R172" s="93">
        <v>521.28144747199997</v>
      </c>
      <c r="S172" s="94">
        <v>1.1175755331728173E-3</v>
      </c>
      <c r="T172" s="94">
        <v>1.5855774604990264E-3</v>
      </c>
      <c r="U172" s="94">
        <f>R172/'סכום נכסי הקרן'!$C$42</f>
        <v>2.8156881691974951E-4</v>
      </c>
    </row>
    <row r="173" spans="2:21" s="135" customFormat="1">
      <c r="B173" s="86" t="s">
        <v>719</v>
      </c>
      <c r="C173" s="83" t="s">
        <v>720</v>
      </c>
      <c r="D173" s="96" t="s">
        <v>131</v>
      </c>
      <c r="E173" s="96" t="s">
        <v>330</v>
      </c>
      <c r="F173" s="83" t="s">
        <v>442</v>
      </c>
      <c r="G173" s="96" t="s">
        <v>338</v>
      </c>
      <c r="H173" s="83" t="s">
        <v>370</v>
      </c>
      <c r="I173" s="83" t="s">
        <v>171</v>
      </c>
      <c r="J173" s="83"/>
      <c r="K173" s="93">
        <v>3.1000000000002657</v>
      </c>
      <c r="L173" s="96" t="s">
        <v>175</v>
      </c>
      <c r="M173" s="97">
        <v>1.8700000000000001E-2</v>
      </c>
      <c r="N173" s="97">
        <v>1.2999999999994691E-2</v>
      </c>
      <c r="O173" s="93">
        <v>736629.90307200002</v>
      </c>
      <c r="P173" s="95">
        <v>102.26</v>
      </c>
      <c r="Q173" s="83"/>
      <c r="R173" s="93">
        <v>753.27773073800006</v>
      </c>
      <c r="S173" s="94">
        <v>1.0161814085694579E-3</v>
      </c>
      <c r="T173" s="94">
        <v>2.2912386334604444E-3</v>
      </c>
      <c r="U173" s="94">
        <f>R173/'סכום נכסי הקרן'!$C$42</f>
        <v>4.0688100542324589E-4</v>
      </c>
    </row>
    <row r="174" spans="2:21" s="135" customFormat="1">
      <c r="B174" s="86" t="s">
        <v>721</v>
      </c>
      <c r="C174" s="83" t="s">
        <v>722</v>
      </c>
      <c r="D174" s="96" t="s">
        <v>131</v>
      </c>
      <c r="E174" s="96" t="s">
        <v>330</v>
      </c>
      <c r="F174" s="83" t="s">
        <v>442</v>
      </c>
      <c r="G174" s="96" t="s">
        <v>338</v>
      </c>
      <c r="H174" s="83" t="s">
        <v>370</v>
      </c>
      <c r="I174" s="83" t="s">
        <v>171</v>
      </c>
      <c r="J174" s="83"/>
      <c r="K174" s="93">
        <v>5.6900000000024429</v>
      </c>
      <c r="L174" s="96" t="s">
        <v>175</v>
      </c>
      <c r="M174" s="97">
        <v>2.6800000000000001E-2</v>
      </c>
      <c r="N174" s="97">
        <v>1.940000000000501E-2</v>
      </c>
      <c r="O174" s="93">
        <v>1103641.92344</v>
      </c>
      <c r="P174" s="95">
        <v>104.92</v>
      </c>
      <c r="Q174" s="83"/>
      <c r="R174" s="93">
        <v>1157.9410968929999</v>
      </c>
      <c r="S174" s="94">
        <v>1.4360502096741035E-3</v>
      </c>
      <c r="T174" s="94">
        <v>3.5220998420774966E-3</v>
      </c>
      <c r="U174" s="94">
        <f>R174/'סכום נכסי הקרן'!$C$42</f>
        <v>6.2545886928468109E-4</v>
      </c>
    </row>
    <row r="175" spans="2:21" s="135" customFormat="1">
      <c r="B175" s="86" t="s">
        <v>723</v>
      </c>
      <c r="C175" s="83" t="s">
        <v>724</v>
      </c>
      <c r="D175" s="96" t="s">
        <v>131</v>
      </c>
      <c r="E175" s="96" t="s">
        <v>330</v>
      </c>
      <c r="F175" s="83" t="s">
        <v>725</v>
      </c>
      <c r="G175" s="96" t="s">
        <v>338</v>
      </c>
      <c r="H175" s="83" t="s">
        <v>370</v>
      </c>
      <c r="I175" s="83" t="s">
        <v>334</v>
      </c>
      <c r="J175" s="83"/>
      <c r="K175" s="93">
        <v>2.9400000000029354</v>
      </c>
      <c r="L175" s="96" t="s">
        <v>175</v>
      </c>
      <c r="M175" s="97">
        <v>2.07E-2</v>
      </c>
      <c r="N175" s="97">
        <v>1.180000000002147E-2</v>
      </c>
      <c r="O175" s="93">
        <v>444865.237311</v>
      </c>
      <c r="P175" s="95">
        <v>102.6</v>
      </c>
      <c r="Q175" s="83"/>
      <c r="R175" s="93">
        <v>456.431738989</v>
      </c>
      <c r="S175" s="94">
        <v>1.7551486304154848E-3</v>
      </c>
      <c r="T175" s="94">
        <v>1.3883246394189124E-3</v>
      </c>
      <c r="U175" s="94">
        <f>R175/'סכום נכסי הקרן'!$C$42</f>
        <v>2.4654041569100685E-4</v>
      </c>
    </row>
    <row r="176" spans="2:21" s="135" customFormat="1">
      <c r="B176" s="86" t="s">
        <v>726</v>
      </c>
      <c r="C176" s="83" t="s">
        <v>727</v>
      </c>
      <c r="D176" s="96" t="s">
        <v>131</v>
      </c>
      <c r="E176" s="96" t="s">
        <v>330</v>
      </c>
      <c r="F176" s="83" t="s">
        <v>377</v>
      </c>
      <c r="G176" s="96" t="s">
        <v>378</v>
      </c>
      <c r="H176" s="83" t="s">
        <v>370</v>
      </c>
      <c r="I176" s="83" t="s">
        <v>171</v>
      </c>
      <c r="J176" s="83"/>
      <c r="K176" s="93">
        <v>4.1099999999973456</v>
      </c>
      <c r="L176" s="96" t="s">
        <v>175</v>
      </c>
      <c r="M176" s="97">
        <v>1.6299999999999999E-2</v>
      </c>
      <c r="N176" s="97">
        <v>1.359999999999304E-2</v>
      </c>
      <c r="O176" s="93">
        <v>1131581.258192</v>
      </c>
      <c r="P176" s="95">
        <v>101.53</v>
      </c>
      <c r="Q176" s="83"/>
      <c r="R176" s="93">
        <v>1148.8944514549999</v>
      </c>
      <c r="S176" s="94">
        <v>2.0760863732870996E-3</v>
      </c>
      <c r="T176" s="94">
        <v>3.4945827355908135E-3</v>
      </c>
      <c r="U176" s="94">
        <f>R176/'סכום נכסי הקרן'!$C$42</f>
        <v>6.2057234730039938E-4</v>
      </c>
    </row>
    <row r="177" spans="2:21" s="135" customFormat="1">
      <c r="B177" s="86" t="s">
        <v>728</v>
      </c>
      <c r="C177" s="83" t="s">
        <v>729</v>
      </c>
      <c r="D177" s="96" t="s">
        <v>131</v>
      </c>
      <c r="E177" s="96" t="s">
        <v>330</v>
      </c>
      <c r="F177" s="83" t="s">
        <v>358</v>
      </c>
      <c r="G177" s="96" t="s">
        <v>338</v>
      </c>
      <c r="H177" s="83" t="s">
        <v>370</v>
      </c>
      <c r="I177" s="83" t="s">
        <v>171</v>
      </c>
      <c r="J177" s="83"/>
      <c r="K177" s="93">
        <v>1.4799999999985602</v>
      </c>
      <c r="L177" s="96" t="s">
        <v>175</v>
      </c>
      <c r="M177" s="97">
        <v>6.0999999999999999E-2</v>
      </c>
      <c r="N177" s="97">
        <v>8.9999999999838629E-3</v>
      </c>
      <c r="O177" s="93">
        <v>747904.398331</v>
      </c>
      <c r="P177" s="95">
        <v>107.71</v>
      </c>
      <c r="Q177" s="83"/>
      <c r="R177" s="93">
        <v>805.56782741699999</v>
      </c>
      <c r="S177" s="94">
        <v>1.0915063679017697E-3</v>
      </c>
      <c r="T177" s="94">
        <v>2.4502889873596989E-3</v>
      </c>
      <c r="U177" s="94">
        <f>R177/'סכום נכסי הקרן'!$C$42</f>
        <v>4.3512536502961029E-4</v>
      </c>
    </row>
    <row r="178" spans="2:21" s="135" customFormat="1">
      <c r="B178" s="86" t="s">
        <v>730</v>
      </c>
      <c r="C178" s="83" t="s">
        <v>731</v>
      </c>
      <c r="D178" s="96" t="s">
        <v>131</v>
      </c>
      <c r="E178" s="96" t="s">
        <v>330</v>
      </c>
      <c r="F178" s="83" t="s">
        <v>413</v>
      </c>
      <c r="G178" s="96" t="s">
        <v>388</v>
      </c>
      <c r="H178" s="83" t="s">
        <v>406</v>
      </c>
      <c r="I178" s="83" t="s">
        <v>171</v>
      </c>
      <c r="J178" s="83"/>
      <c r="K178" s="93">
        <v>4.359999999998073</v>
      </c>
      <c r="L178" s="96" t="s">
        <v>175</v>
      </c>
      <c r="M178" s="97">
        <v>3.39E-2</v>
      </c>
      <c r="N178" s="97">
        <v>2.1199999999993571E-2</v>
      </c>
      <c r="O178" s="93">
        <v>1229093.6255460002</v>
      </c>
      <c r="P178" s="95">
        <v>106.34</v>
      </c>
      <c r="Q178" s="83"/>
      <c r="R178" s="93">
        <v>1307.0181613319999</v>
      </c>
      <c r="S178" s="94">
        <v>1.1325829480519447E-3</v>
      </c>
      <c r="T178" s="94">
        <v>3.9755463140326219E-3</v>
      </c>
      <c r="U178" s="94">
        <f>R178/'סכום נכסי הקרן'!$C$42</f>
        <v>7.0598245758332883E-4</v>
      </c>
    </row>
    <row r="179" spans="2:21" s="135" customFormat="1">
      <c r="B179" s="86" t="s">
        <v>732</v>
      </c>
      <c r="C179" s="83" t="s">
        <v>733</v>
      </c>
      <c r="D179" s="96" t="s">
        <v>131</v>
      </c>
      <c r="E179" s="96" t="s">
        <v>330</v>
      </c>
      <c r="F179" s="83" t="s">
        <v>422</v>
      </c>
      <c r="G179" s="96" t="s">
        <v>423</v>
      </c>
      <c r="H179" s="83" t="s">
        <v>406</v>
      </c>
      <c r="I179" s="83" t="s">
        <v>171</v>
      </c>
      <c r="J179" s="83"/>
      <c r="K179" s="93">
        <v>2.1300000000035233</v>
      </c>
      <c r="L179" s="96" t="s">
        <v>175</v>
      </c>
      <c r="M179" s="97">
        <v>1.6899999999999998E-2</v>
      </c>
      <c r="N179" s="97">
        <v>1.1400000000016626E-2</v>
      </c>
      <c r="O179" s="93">
        <v>249328.65227799999</v>
      </c>
      <c r="P179" s="95">
        <v>101.32</v>
      </c>
      <c r="Q179" s="83"/>
      <c r="R179" s="93">
        <v>252.61978604699999</v>
      </c>
      <c r="S179" s="94">
        <v>4.2474547548650171E-4</v>
      </c>
      <c r="T179" s="94">
        <v>7.6839151052603811E-4</v>
      </c>
      <c r="U179" s="94">
        <f>R179/'סכום נכסי הקרן'!$C$42</f>
        <v>1.3645191984622604E-4</v>
      </c>
    </row>
    <row r="180" spans="2:21" s="135" customFormat="1">
      <c r="B180" s="86" t="s">
        <v>734</v>
      </c>
      <c r="C180" s="83" t="s">
        <v>735</v>
      </c>
      <c r="D180" s="96" t="s">
        <v>131</v>
      </c>
      <c r="E180" s="96" t="s">
        <v>330</v>
      </c>
      <c r="F180" s="83" t="s">
        <v>422</v>
      </c>
      <c r="G180" s="96" t="s">
        <v>423</v>
      </c>
      <c r="H180" s="83" t="s">
        <v>406</v>
      </c>
      <c r="I180" s="83" t="s">
        <v>171</v>
      </c>
      <c r="J180" s="83"/>
      <c r="K180" s="93">
        <v>4.9599999999990505</v>
      </c>
      <c r="L180" s="96" t="s">
        <v>175</v>
      </c>
      <c r="M180" s="97">
        <v>3.6499999999999998E-2</v>
      </c>
      <c r="N180" s="97">
        <v>2.7199999999995256E-2</v>
      </c>
      <c r="O180" s="93">
        <v>1987373.8259990001</v>
      </c>
      <c r="P180" s="95">
        <v>105.98</v>
      </c>
      <c r="Q180" s="83"/>
      <c r="R180" s="93">
        <v>2106.2187146749998</v>
      </c>
      <c r="S180" s="94">
        <v>9.2652842653083878E-4</v>
      </c>
      <c r="T180" s="94">
        <v>6.4064680165877011E-3</v>
      </c>
      <c r="U180" s="94">
        <f>R180/'סכום נכסי הקרן'!$C$42</f>
        <v>1.1376685560963301E-3</v>
      </c>
    </row>
    <row r="181" spans="2:21" s="135" customFormat="1">
      <c r="B181" s="86" t="s">
        <v>736</v>
      </c>
      <c r="C181" s="83" t="s">
        <v>737</v>
      </c>
      <c r="D181" s="96" t="s">
        <v>131</v>
      </c>
      <c r="E181" s="96" t="s">
        <v>330</v>
      </c>
      <c r="F181" s="83" t="s">
        <v>337</v>
      </c>
      <c r="G181" s="96" t="s">
        <v>338</v>
      </c>
      <c r="H181" s="83" t="s">
        <v>406</v>
      </c>
      <c r="I181" s="83" t="s">
        <v>171</v>
      </c>
      <c r="J181" s="83"/>
      <c r="K181" s="93">
        <v>1.8199999999997334</v>
      </c>
      <c r="L181" s="96" t="s">
        <v>175</v>
      </c>
      <c r="M181" s="97">
        <v>1.7500000000000002E-2</v>
      </c>
      <c r="N181" s="97">
        <v>9.7999999999985651E-3</v>
      </c>
      <c r="O181" s="93">
        <v>1919779.9508180001</v>
      </c>
      <c r="P181" s="95">
        <v>101.58</v>
      </c>
      <c r="Q181" s="83"/>
      <c r="R181" s="93">
        <v>1950.1123810359998</v>
      </c>
      <c r="S181" s="94">
        <v>2.0208210008610529E-3</v>
      </c>
      <c r="T181" s="94">
        <v>5.9316406747371465E-3</v>
      </c>
      <c r="U181" s="94">
        <f>R181/'סכום נכסי הקרן'!$C$42</f>
        <v>1.053348126336984E-3</v>
      </c>
    </row>
    <row r="182" spans="2:21" s="135" customFormat="1">
      <c r="B182" s="86" t="s">
        <v>738</v>
      </c>
      <c r="C182" s="83" t="s">
        <v>739</v>
      </c>
      <c r="D182" s="96" t="s">
        <v>131</v>
      </c>
      <c r="E182" s="96" t="s">
        <v>330</v>
      </c>
      <c r="F182" s="83" t="s">
        <v>439</v>
      </c>
      <c r="G182" s="96" t="s">
        <v>388</v>
      </c>
      <c r="H182" s="83" t="s">
        <v>406</v>
      </c>
      <c r="I182" s="83" t="s">
        <v>334</v>
      </c>
      <c r="J182" s="83"/>
      <c r="K182" s="93">
        <v>5.7000000000000268</v>
      </c>
      <c r="L182" s="96" t="s">
        <v>175</v>
      </c>
      <c r="M182" s="97">
        <v>2.5499999999999998E-2</v>
      </c>
      <c r="N182" s="97">
        <v>2.5300000000001325E-2</v>
      </c>
      <c r="O182" s="93">
        <v>3656005.9068100001</v>
      </c>
      <c r="P182" s="95">
        <v>100.86</v>
      </c>
      <c r="Q182" s="83"/>
      <c r="R182" s="93">
        <v>3687.4476795670003</v>
      </c>
      <c r="S182" s="94">
        <v>3.5025520944480426E-3</v>
      </c>
      <c r="T182" s="94">
        <v>1.1216079060256451E-2</v>
      </c>
      <c r="U182" s="94">
        <f>R182/'סכום נכסי הקרן'!$C$42</f>
        <v>1.991765265432596E-3</v>
      </c>
    </row>
    <row r="183" spans="2:21" s="135" customFormat="1">
      <c r="B183" s="86" t="s">
        <v>740</v>
      </c>
      <c r="C183" s="83" t="s">
        <v>741</v>
      </c>
      <c r="D183" s="96" t="s">
        <v>131</v>
      </c>
      <c r="E183" s="96" t="s">
        <v>330</v>
      </c>
      <c r="F183" s="83" t="s">
        <v>742</v>
      </c>
      <c r="G183" s="96" t="s">
        <v>388</v>
      </c>
      <c r="H183" s="83" t="s">
        <v>406</v>
      </c>
      <c r="I183" s="83" t="s">
        <v>334</v>
      </c>
      <c r="J183" s="83"/>
      <c r="K183" s="93">
        <v>4.5400000000261471</v>
      </c>
      <c r="L183" s="96" t="s">
        <v>175</v>
      </c>
      <c r="M183" s="97">
        <v>3.15E-2</v>
      </c>
      <c r="N183" s="97">
        <v>3.3700000000160962E-2</v>
      </c>
      <c r="O183" s="93">
        <v>133058.97907199999</v>
      </c>
      <c r="P183" s="95">
        <v>99.45</v>
      </c>
      <c r="Q183" s="83"/>
      <c r="R183" s="93">
        <v>132.32715475099999</v>
      </c>
      <c r="S183" s="94">
        <v>5.6417399814197658E-4</v>
      </c>
      <c r="T183" s="94">
        <v>4.0249841041277846E-4</v>
      </c>
      <c r="U183" s="94">
        <f>R183/'סכום נכסי הקרן'!$C$42</f>
        <v>7.1476168181866875E-5</v>
      </c>
    </row>
    <row r="184" spans="2:21" s="135" customFormat="1">
      <c r="B184" s="86" t="s">
        <v>743</v>
      </c>
      <c r="C184" s="83" t="s">
        <v>744</v>
      </c>
      <c r="D184" s="96" t="s">
        <v>131</v>
      </c>
      <c r="E184" s="96" t="s">
        <v>330</v>
      </c>
      <c r="F184" s="83" t="s">
        <v>442</v>
      </c>
      <c r="G184" s="96" t="s">
        <v>338</v>
      </c>
      <c r="H184" s="83" t="s">
        <v>406</v>
      </c>
      <c r="I184" s="83" t="s">
        <v>171</v>
      </c>
      <c r="J184" s="83"/>
      <c r="K184" s="93">
        <v>1.6400000000012742</v>
      </c>
      <c r="L184" s="96" t="s">
        <v>175</v>
      </c>
      <c r="M184" s="97">
        <v>6.4000000000000001E-2</v>
      </c>
      <c r="N184" s="97">
        <v>7.100000000004633E-3</v>
      </c>
      <c r="O184" s="93">
        <v>619435.87628199998</v>
      </c>
      <c r="P184" s="95">
        <v>111.5</v>
      </c>
      <c r="Q184" s="83"/>
      <c r="R184" s="93">
        <v>690.67100700800006</v>
      </c>
      <c r="S184" s="94">
        <v>1.9035200367591022E-3</v>
      </c>
      <c r="T184" s="94">
        <v>2.1008082805227262E-3</v>
      </c>
      <c r="U184" s="94">
        <f>R184/'סכום נכסי הקרן'!$C$42</f>
        <v>3.7306414657018919E-4</v>
      </c>
    </row>
    <row r="185" spans="2:21" s="135" customFormat="1">
      <c r="B185" s="86" t="s">
        <v>745</v>
      </c>
      <c r="C185" s="83" t="s">
        <v>746</v>
      </c>
      <c r="D185" s="96" t="s">
        <v>131</v>
      </c>
      <c r="E185" s="96" t="s">
        <v>330</v>
      </c>
      <c r="F185" s="83" t="s">
        <v>447</v>
      </c>
      <c r="G185" s="96" t="s">
        <v>338</v>
      </c>
      <c r="H185" s="83" t="s">
        <v>406</v>
      </c>
      <c r="I185" s="83" t="s">
        <v>334</v>
      </c>
      <c r="J185" s="83"/>
      <c r="K185" s="93">
        <v>1</v>
      </c>
      <c r="L185" s="96" t="s">
        <v>175</v>
      </c>
      <c r="M185" s="97">
        <v>1.2E-2</v>
      </c>
      <c r="N185" s="97">
        <v>7.1000000000239604E-3</v>
      </c>
      <c r="O185" s="93">
        <v>293997.09173699998</v>
      </c>
      <c r="P185" s="95">
        <v>100.49</v>
      </c>
      <c r="Q185" s="93">
        <v>0.86990806499999995</v>
      </c>
      <c r="R185" s="93">
        <v>296.30758549899997</v>
      </c>
      <c r="S185" s="94">
        <v>9.799903057899999E-4</v>
      </c>
      <c r="T185" s="94">
        <v>9.012763282110444E-4</v>
      </c>
      <c r="U185" s="94">
        <f>R185/'סכום נכסי הקרן'!$C$42</f>
        <v>1.6004977099781081E-4</v>
      </c>
    </row>
    <row r="186" spans="2:21" s="135" customFormat="1">
      <c r="B186" s="86" t="s">
        <v>747</v>
      </c>
      <c r="C186" s="83" t="s">
        <v>748</v>
      </c>
      <c r="D186" s="96" t="s">
        <v>131</v>
      </c>
      <c r="E186" s="96" t="s">
        <v>330</v>
      </c>
      <c r="F186" s="83" t="s">
        <v>461</v>
      </c>
      <c r="G186" s="96" t="s">
        <v>462</v>
      </c>
      <c r="H186" s="83" t="s">
        <v>406</v>
      </c>
      <c r="I186" s="83" t="s">
        <v>171</v>
      </c>
      <c r="J186" s="83"/>
      <c r="K186" s="93">
        <v>3.230000000000341</v>
      </c>
      <c r="L186" s="96" t="s">
        <v>175</v>
      </c>
      <c r="M186" s="97">
        <v>4.8000000000000001E-2</v>
      </c>
      <c r="N186" s="97">
        <v>1.4100000000003809E-2</v>
      </c>
      <c r="O186" s="93">
        <v>2196131.2424860001</v>
      </c>
      <c r="P186" s="95">
        <v>111.13</v>
      </c>
      <c r="Q186" s="93">
        <v>52.707149909000002</v>
      </c>
      <c r="R186" s="93">
        <v>2493.267872805</v>
      </c>
      <c r="S186" s="94">
        <v>1.0681301101112472E-3</v>
      </c>
      <c r="T186" s="94">
        <v>7.5837522345705713E-3</v>
      </c>
      <c r="U186" s="94">
        <f>R186/'סכום נכסי הקרן'!$C$42</f>
        <v>1.3467321513440833E-3</v>
      </c>
    </row>
    <row r="187" spans="2:21" s="135" customFormat="1">
      <c r="B187" s="86" t="s">
        <v>749</v>
      </c>
      <c r="C187" s="83" t="s">
        <v>750</v>
      </c>
      <c r="D187" s="96" t="s">
        <v>131</v>
      </c>
      <c r="E187" s="96" t="s">
        <v>330</v>
      </c>
      <c r="F187" s="83" t="s">
        <v>461</v>
      </c>
      <c r="G187" s="96" t="s">
        <v>462</v>
      </c>
      <c r="H187" s="83" t="s">
        <v>406</v>
      </c>
      <c r="I187" s="83" t="s">
        <v>171</v>
      </c>
      <c r="J187" s="83"/>
      <c r="K187" s="93">
        <v>1.8499999999992198</v>
      </c>
      <c r="L187" s="96" t="s">
        <v>175</v>
      </c>
      <c r="M187" s="97">
        <v>4.4999999999999998E-2</v>
      </c>
      <c r="N187" s="97">
        <v>8.1000000001357261E-3</v>
      </c>
      <c r="O187" s="93">
        <v>59689.115313999995</v>
      </c>
      <c r="P187" s="95">
        <v>107.39</v>
      </c>
      <c r="Q187" s="83"/>
      <c r="R187" s="93">
        <v>64.100140972999995</v>
      </c>
      <c r="S187" s="94">
        <v>9.9397702135525242E-5</v>
      </c>
      <c r="T187" s="94">
        <v>1.9497286779433708E-4</v>
      </c>
      <c r="U187" s="94">
        <f>R187/'סכום נכסי הקרן'!$C$42</f>
        <v>3.4623524289393073E-5</v>
      </c>
    </row>
    <row r="188" spans="2:21" s="135" customFormat="1">
      <c r="B188" s="86" t="s">
        <v>751</v>
      </c>
      <c r="C188" s="83" t="s">
        <v>752</v>
      </c>
      <c r="D188" s="96" t="s">
        <v>131</v>
      </c>
      <c r="E188" s="96" t="s">
        <v>330</v>
      </c>
      <c r="F188" s="83" t="s">
        <v>753</v>
      </c>
      <c r="G188" s="96" t="s">
        <v>508</v>
      </c>
      <c r="H188" s="83" t="s">
        <v>406</v>
      </c>
      <c r="I188" s="83" t="s">
        <v>334</v>
      </c>
      <c r="J188" s="83"/>
      <c r="K188" s="93">
        <v>3.3700000001227512</v>
      </c>
      <c r="L188" s="96" t="s">
        <v>175</v>
      </c>
      <c r="M188" s="97">
        <v>2.4500000000000001E-2</v>
      </c>
      <c r="N188" s="97">
        <v>1.5200000000521418E-2</v>
      </c>
      <c r="O188" s="93">
        <v>8922.7938329999997</v>
      </c>
      <c r="P188" s="95">
        <v>103.17</v>
      </c>
      <c r="Q188" s="83"/>
      <c r="R188" s="93">
        <v>9.2056463509999986</v>
      </c>
      <c r="S188" s="94">
        <v>5.6881557869062934E-6</v>
      </c>
      <c r="T188" s="94">
        <v>2.8000738246597063E-5</v>
      </c>
      <c r="U188" s="94">
        <f>R188/'סכום נכסי הקרן'!$C$42</f>
        <v>4.972405913548086E-6</v>
      </c>
    </row>
    <row r="189" spans="2:21" s="135" customFormat="1">
      <c r="B189" s="86" t="s">
        <v>754</v>
      </c>
      <c r="C189" s="83" t="s">
        <v>755</v>
      </c>
      <c r="D189" s="96" t="s">
        <v>131</v>
      </c>
      <c r="E189" s="96" t="s">
        <v>330</v>
      </c>
      <c r="F189" s="83" t="s">
        <v>337</v>
      </c>
      <c r="G189" s="96" t="s">
        <v>338</v>
      </c>
      <c r="H189" s="83" t="s">
        <v>406</v>
      </c>
      <c r="I189" s="83" t="s">
        <v>334</v>
      </c>
      <c r="J189" s="83"/>
      <c r="K189" s="93">
        <v>1.770000000000354</v>
      </c>
      <c r="L189" s="96" t="s">
        <v>175</v>
      </c>
      <c r="M189" s="97">
        <v>3.2500000000000001E-2</v>
      </c>
      <c r="N189" s="97">
        <v>1.8999999999997415E-2</v>
      </c>
      <c r="O189" s="93">
        <f>1131921.4522/50000</f>
        <v>22.638429043999999</v>
      </c>
      <c r="P189" s="95">
        <v>5120001</v>
      </c>
      <c r="Q189" s="83"/>
      <c r="R189" s="93">
        <v>1159.0877682669998</v>
      </c>
      <c r="S189" s="94">
        <f>6113.53741398866%/50000</f>
        <v>1.2227074827977321E-3</v>
      </c>
      <c r="T189" s="94">
        <v>3.5255876628968079E-3</v>
      </c>
      <c r="U189" s="94">
        <f>R189/'סכום נכסי הקרן'!$C$42</f>
        <v>6.2607824084248091E-4</v>
      </c>
    </row>
    <row r="190" spans="2:21" s="135" customFormat="1">
      <c r="B190" s="86" t="s">
        <v>756</v>
      </c>
      <c r="C190" s="83" t="s">
        <v>757</v>
      </c>
      <c r="D190" s="96" t="s">
        <v>131</v>
      </c>
      <c r="E190" s="96" t="s">
        <v>330</v>
      </c>
      <c r="F190" s="83" t="s">
        <v>337</v>
      </c>
      <c r="G190" s="96" t="s">
        <v>338</v>
      </c>
      <c r="H190" s="83" t="s">
        <v>406</v>
      </c>
      <c r="I190" s="83" t="s">
        <v>171</v>
      </c>
      <c r="J190" s="83"/>
      <c r="K190" s="93">
        <v>1.34</v>
      </c>
      <c r="L190" s="96" t="s">
        <v>175</v>
      </c>
      <c r="M190" s="97">
        <v>2.35E-2</v>
      </c>
      <c r="N190" s="97">
        <v>8.5000000000000006E-3</v>
      </c>
      <c r="O190" s="93">
        <v>139751.14656200001</v>
      </c>
      <c r="P190" s="95">
        <v>102.28</v>
      </c>
      <c r="Q190" s="83"/>
      <c r="R190" s="93">
        <v>142.93748199999999</v>
      </c>
      <c r="S190" s="94">
        <v>1.3975128631328631E-4</v>
      </c>
      <c r="T190" s="94">
        <v>4.3477175491049661E-4</v>
      </c>
      <c r="U190" s="94">
        <f>R190/'סכום נכסי הקרן'!$C$42</f>
        <v>7.7207308825986547E-5</v>
      </c>
    </row>
    <row r="191" spans="2:21" s="135" customFormat="1">
      <c r="B191" s="86" t="s">
        <v>758</v>
      </c>
      <c r="C191" s="83" t="s">
        <v>759</v>
      </c>
      <c r="D191" s="96" t="s">
        <v>131</v>
      </c>
      <c r="E191" s="96" t="s">
        <v>330</v>
      </c>
      <c r="F191" s="83" t="s">
        <v>760</v>
      </c>
      <c r="G191" s="96" t="s">
        <v>388</v>
      </c>
      <c r="H191" s="83" t="s">
        <v>406</v>
      </c>
      <c r="I191" s="83" t="s">
        <v>334</v>
      </c>
      <c r="J191" s="83"/>
      <c r="K191" s="93">
        <v>3.9500000000018112</v>
      </c>
      <c r="L191" s="96" t="s">
        <v>175</v>
      </c>
      <c r="M191" s="97">
        <v>3.3799999999999997E-2</v>
      </c>
      <c r="N191" s="97">
        <v>3.4400000000025022E-2</v>
      </c>
      <c r="O191" s="93">
        <v>603417.99395500007</v>
      </c>
      <c r="P191" s="95">
        <v>100.7</v>
      </c>
      <c r="Q191" s="83"/>
      <c r="R191" s="93">
        <v>607.64191994199996</v>
      </c>
      <c r="S191" s="94">
        <v>7.3719806378882123E-4</v>
      </c>
      <c r="T191" s="94">
        <v>1.8482593942040118E-3</v>
      </c>
      <c r="U191" s="94">
        <f>R191/'סכום נכסי הקרן'!$C$42</f>
        <v>3.2821620132203943E-4</v>
      </c>
    </row>
    <row r="192" spans="2:21" s="135" customFormat="1">
      <c r="B192" s="86" t="s">
        <v>761</v>
      </c>
      <c r="C192" s="83" t="s">
        <v>762</v>
      </c>
      <c r="D192" s="96" t="s">
        <v>131</v>
      </c>
      <c r="E192" s="96" t="s">
        <v>330</v>
      </c>
      <c r="F192" s="83" t="s">
        <v>763</v>
      </c>
      <c r="G192" s="96" t="s">
        <v>162</v>
      </c>
      <c r="H192" s="83" t="s">
        <v>406</v>
      </c>
      <c r="I192" s="83" t="s">
        <v>334</v>
      </c>
      <c r="J192" s="83"/>
      <c r="K192" s="93">
        <v>4.9200000000019672</v>
      </c>
      <c r="L192" s="96" t="s">
        <v>175</v>
      </c>
      <c r="M192" s="97">
        <v>5.0900000000000001E-2</v>
      </c>
      <c r="N192" s="97">
        <v>2.2400000000003764E-2</v>
      </c>
      <c r="O192" s="93">
        <v>818444.42529100005</v>
      </c>
      <c r="P192" s="95">
        <v>116.8</v>
      </c>
      <c r="Q192" s="83"/>
      <c r="R192" s="93">
        <v>955.94307058599998</v>
      </c>
      <c r="S192" s="94">
        <v>7.206682536366071E-4</v>
      </c>
      <c r="T192" s="94">
        <v>2.9076841188037995E-3</v>
      </c>
      <c r="U192" s="94">
        <f>R192/'סכום נכסי הקרן'!$C$42</f>
        <v>5.1635016119001701E-4</v>
      </c>
    </row>
    <row r="193" spans="2:21" s="135" customFormat="1">
      <c r="B193" s="86" t="s">
        <v>764</v>
      </c>
      <c r="C193" s="83" t="s">
        <v>765</v>
      </c>
      <c r="D193" s="96" t="s">
        <v>131</v>
      </c>
      <c r="E193" s="96" t="s">
        <v>330</v>
      </c>
      <c r="F193" s="83" t="s">
        <v>766</v>
      </c>
      <c r="G193" s="96" t="s">
        <v>767</v>
      </c>
      <c r="H193" s="83" t="s">
        <v>406</v>
      </c>
      <c r="I193" s="83" t="s">
        <v>171</v>
      </c>
      <c r="J193" s="83"/>
      <c r="K193" s="93">
        <v>5.5100000000031706</v>
      </c>
      <c r="L193" s="96" t="s">
        <v>175</v>
      </c>
      <c r="M193" s="97">
        <v>2.6099999999999998E-2</v>
      </c>
      <c r="N193" s="97">
        <v>1.8800000000011984E-2</v>
      </c>
      <c r="O193" s="93">
        <v>924475.17871999997</v>
      </c>
      <c r="P193" s="95">
        <v>104.74</v>
      </c>
      <c r="Q193" s="83"/>
      <c r="R193" s="93">
        <v>968.29530224300004</v>
      </c>
      <c r="S193" s="94">
        <v>1.5328416259666529E-3</v>
      </c>
      <c r="T193" s="94">
        <v>2.945255799509459E-3</v>
      </c>
      <c r="U193" s="94">
        <f>R193/'סכום נכסי הקרן'!$C$42</f>
        <v>5.2302218696581831E-4</v>
      </c>
    </row>
    <row r="194" spans="2:21" s="135" customFormat="1">
      <c r="B194" s="86" t="s">
        <v>768</v>
      </c>
      <c r="C194" s="83" t="s">
        <v>769</v>
      </c>
      <c r="D194" s="96" t="s">
        <v>131</v>
      </c>
      <c r="E194" s="96" t="s">
        <v>330</v>
      </c>
      <c r="F194" s="83" t="s">
        <v>770</v>
      </c>
      <c r="G194" s="96" t="s">
        <v>716</v>
      </c>
      <c r="H194" s="83" t="s">
        <v>406</v>
      </c>
      <c r="I194" s="83" t="s">
        <v>334</v>
      </c>
      <c r="J194" s="83"/>
      <c r="K194" s="93">
        <v>1.2300000000065774</v>
      </c>
      <c r="L194" s="96" t="s">
        <v>175</v>
      </c>
      <c r="M194" s="97">
        <v>4.0999999999999995E-2</v>
      </c>
      <c r="N194" s="97">
        <v>5.9999999991230254E-3</v>
      </c>
      <c r="O194" s="93">
        <v>4328.679744</v>
      </c>
      <c r="P194" s="95">
        <v>105.37</v>
      </c>
      <c r="Q194" s="83"/>
      <c r="R194" s="93">
        <v>4.5611298390000004</v>
      </c>
      <c r="S194" s="94">
        <v>7.2144662399999996E-6</v>
      </c>
      <c r="T194" s="94">
        <v>1.3873550847052568E-5</v>
      </c>
      <c r="U194" s="94">
        <f>R194/'סכום נכסי הקרן'!$C$42</f>
        <v>2.4636824095942544E-6</v>
      </c>
    </row>
    <row r="195" spans="2:21" s="135" customFormat="1">
      <c r="B195" s="86" t="s">
        <v>771</v>
      </c>
      <c r="C195" s="83" t="s">
        <v>772</v>
      </c>
      <c r="D195" s="96" t="s">
        <v>131</v>
      </c>
      <c r="E195" s="96" t="s">
        <v>330</v>
      </c>
      <c r="F195" s="83" t="s">
        <v>770</v>
      </c>
      <c r="G195" s="96" t="s">
        <v>716</v>
      </c>
      <c r="H195" s="83" t="s">
        <v>406</v>
      </c>
      <c r="I195" s="83" t="s">
        <v>334</v>
      </c>
      <c r="J195" s="83"/>
      <c r="K195" s="93">
        <v>3.5899999999951531</v>
      </c>
      <c r="L195" s="96" t="s">
        <v>175</v>
      </c>
      <c r="M195" s="97">
        <v>1.2E-2</v>
      </c>
      <c r="N195" s="97">
        <v>1.1299999999986952E-2</v>
      </c>
      <c r="O195" s="93">
        <v>213139.43638500001</v>
      </c>
      <c r="P195" s="95">
        <v>100.66</v>
      </c>
      <c r="Q195" s="83"/>
      <c r="R195" s="93">
        <v>214.546163756</v>
      </c>
      <c r="S195" s="94">
        <v>4.60004567651972E-4</v>
      </c>
      <c r="T195" s="94">
        <v>6.5258328900400604E-4</v>
      </c>
      <c r="U195" s="94">
        <f>R195/'סכום נכסי הקרן'!$C$42</f>
        <v>1.158865518740576E-4</v>
      </c>
    </row>
    <row r="196" spans="2:21" s="135" customFormat="1">
      <c r="B196" s="86" t="s">
        <v>773</v>
      </c>
      <c r="C196" s="83" t="s">
        <v>774</v>
      </c>
      <c r="D196" s="96" t="s">
        <v>131</v>
      </c>
      <c r="E196" s="96" t="s">
        <v>330</v>
      </c>
      <c r="F196" s="83" t="s">
        <v>775</v>
      </c>
      <c r="G196" s="96" t="s">
        <v>587</v>
      </c>
      <c r="H196" s="83" t="s">
        <v>509</v>
      </c>
      <c r="I196" s="83" t="s">
        <v>334</v>
      </c>
      <c r="J196" s="83"/>
      <c r="K196" s="93">
        <v>6.7199999999983877</v>
      </c>
      <c r="L196" s="96" t="s">
        <v>175</v>
      </c>
      <c r="M196" s="97">
        <v>3.7499999999999999E-2</v>
      </c>
      <c r="N196" s="97">
        <v>3.0799999999992615E-2</v>
      </c>
      <c r="O196" s="93">
        <v>562901.495184</v>
      </c>
      <c r="P196" s="95">
        <v>105.81</v>
      </c>
      <c r="Q196" s="83"/>
      <c r="R196" s="93">
        <v>595.60607739299996</v>
      </c>
      <c r="S196" s="94">
        <v>2.5586431599272726E-3</v>
      </c>
      <c r="T196" s="94">
        <v>1.8116500716272004E-3</v>
      </c>
      <c r="U196" s="94">
        <f>R196/'סכום נכסי הקרן'!$C$42</f>
        <v>3.217150722993413E-4</v>
      </c>
    </row>
    <row r="197" spans="2:21" s="135" customFormat="1">
      <c r="B197" s="86" t="s">
        <v>776</v>
      </c>
      <c r="C197" s="83" t="s">
        <v>777</v>
      </c>
      <c r="D197" s="96" t="s">
        <v>131</v>
      </c>
      <c r="E197" s="96" t="s">
        <v>330</v>
      </c>
      <c r="F197" s="83" t="s">
        <v>428</v>
      </c>
      <c r="G197" s="96" t="s">
        <v>388</v>
      </c>
      <c r="H197" s="83" t="s">
        <v>509</v>
      </c>
      <c r="I197" s="83" t="s">
        <v>171</v>
      </c>
      <c r="J197" s="83"/>
      <c r="K197" s="93">
        <v>3.4200000000017399</v>
      </c>
      <c r="L197" s="96" t="s">
        <v>175</v>
      </c>
      <c r="M197" s="97">
        <v>3.5000000000000003E-2</v>
      </c>
      <c r="N197" s="97">
        <v>1.7500000000012794E-2</v>
      </c>
      <c r="O197" s="93">
        <v>365408.91256399994</v>
      </c>
      <c r="P197" s="95">
        <v>106.97</v>
      </c>
      <c r="Q197" s="83"/>
      <c r="R197" s="93">
        <v>390.87789774599997</v>
      </c>
      <c r="S197" s="94">
        <v>2.4038584036415707E-3</v>
      </c>
      <c r="T197" s="94">
        <v>1.1889300635557164E-3</v>
      </c>
      <c r="U197" s="94">
        <f>R197/'סכום נכסי הקרן'!$C$42</f>
        <v>2.1113167898485725E-4</v>
      </c>
    </row>
    <row r="198" spans="2:21" s="135" customFormat="1">
      <c r="B198" s="86" t="s">
        <v>778</v>
      </c>
      <c r="C198" s="83" t="s">
        <v>779</v>
      </c>
      <c r="D198" s="96" t="s">
        <v>131</v>
      </c>
      <c r="E198" s="96" t="s">
        <v>330</v>
      </c>
      <c r="F198" s="83" t="s">
        <v>742</v>
      </c>
      <c r="G198" s="96" t="s">
        <v>388</v>
      </c>
      <c r="H198" s="83" t="s">
        <v>509</v>
      </c>
      <c r="I198" s="83" t="s">
        <v>171</v>
      </c>
      <c r="J198" s="83"/>
      <c r="K198" s="93">
        <v>3.7899999999985932</v>
      </c>
      <c r="L198" s="96" t="s">
        <v>175</v>
      </c>
      <c r="M198" s="97">
        <v>4.3499999999999997E-2</v>
      </c>
      <c r="N198" s="97">
        <v>5.2799999999988308E-2</v>
      </c>
      <c r="O198" s="93">
        <v>1112448.7540810001</v>
      </c>
      <c r="P198" s="95">
        <v>98.39</v>
      </c>
      <c r="Q198" s="83"/>
      <c r="R198" s="93">
        <v>1094.5383662260001</v>
      </c>
      <c r="S198" s="94">
        <v>5.9293537803623551E-4</v>
      </c>
      <c r="T198" s="94">
        <v>3.3292482814335986E-3</v>
      </c>
      <c r="U198" s="94">
        <f>R198/'סכום נכסי הקרן'!$C$42</f>
        <v>5.9121204935666603E-4</v>
      </c>
    </row>
    <row r="199" spans="2:21" s="135" customFormat="1">
      <c r="B199" s="86" t="s">
        <v>780</v>
      </c>
      <c r="C199" s="83" t="s">
        <v>781</v>
      </c>
      <c r="D199" s="96" t="s">
        <v>131</v>
      </c>
      <c r="E199" s="96" t="s">
        <v>330</v>
      </c>
      <c r="F199" s="83" t="s">
        <v>454</v>
      </c>
      <c r="G199" s="96" t="s">
        <v>455</v>
      </c>
      <c r="H199" s="83" t="s">
        <v>509</v>
      </c>
      <c r="I199" s="83" t="s">
        <v>334</v>
      </c>
      <c r="J199" s="83"/>
      <c r="K199" s="93">
        <v>10.500000000000586</v>
      </c>
      <c r="L199" s="96" t="s">
        <v>175</v>
      </c>
      <c r="M199" s="97">
        <v>3.0499999999999999E-2</v>
      </c>
      <c r="N199" s="97">
        <v>3.6800000000003281E-2</v>
      </c>
      <c r="O199" s="93">
        <v>898960.94556199992</v>
      </c>
      <c r="P199" s="95">
        <v>94.67</v>
      </c>
      <c r="Q199" s="83"/>
      <c r="R199" s="93">
        <v>851.04632717900017</v>
      </c>
      <c r="S199" s="94">
        <v>2.8445655696482108E-3</v>
      </c>
      <c r="T199" s="94">
        <v>2.5886205633435366E-3</v>
      </c>
      <c r="U199" s="94">
        <f>R199/'סכום נכסי הקרן'!$C$42</f>
        <v>4.5969045829232294E-4</v>
      </c>
    </row>
    <row r="200" spans="2:21" s="135" customFormat="1">
      <c r="B200" s="86" t="s">
        <v>782</v>
      </c>
      <c r="C200" s="83" t="s">
        <v>783</v>
      </c>
      <c r="D200" s="96" t="s">
        <v>131</v>
      </c>
      <c r="E200" s="96" t="s">
        <v>330</v>
      </c>
      <c r="F200" s="83" t="s">
        <v>454</v>
      </c>
      <c r="G200" s="96" t="s">
        <v>455</v>
      </c>
      <c r="H200" s="83" t="s">
        <v>509</v>
      </c>
      <c r="I200" s="83" t="s">
        <v>334</v>
      </c>
      <c r="J200" s="83"/>
      <c r="K200" s="93">
        <v>9.8400000000003338</v>
      </c>
      <c r="L200" s="96" t="s">
        <v>175</v>
      </c>
      <c r="M200" s="97">
        <v>3.0499999999999999E-2</v>
      </c>
      <c r="N200" s="97">
        <v>3.5499999999993724E-2</v>
      </c>
      <c r="O200" s="93">
        <v>744655.53712300002</v>
      </c>
      <c r="P200" s="95">
        <v>96.29</v>
      </c>
      <c r="Q200" s="83"/>
      <c r="R200" s="93">
        <v>717.028816839</v>
      </c>
      <c r="S200" s="94">
        <v>2.3562998065769594E-3</v>
      </c>
      <c r="T200" s="94">
        <v>2.1809806123385404E-3</v>
      </c>
      <c r="U200" s="94">
        <f>R200/'סכום נכסי הקרן'!$C$42</f>
        <v>3.8730124893917201E-4</v>
      </c>
    </row>
    <row r="201" spans="2:21" s="135" customFormat="1">
      <c r="B201" s="86" t="s">
        <v>784</v>
      </c>
      <c r="C201" s="83" t="s">
        <v>785</v>
      </c>
      <c r="D201" s="96" t="s">
        <v>131</v>
      </c>
      <c r="E201" s="96" t="s">
        <v>330</v>
      </c>
      <c r="F201" s="83" t="s">
        <v>454</v>
      </c>
      <c r="G201" s="96" t="s">
        <v>455</v>
      </c>
      <c r="H201" s="83" t="s">
        <v>509</v>
      </c>
      <c r="I201" s="83" t="s">
        <v>334</v>
      </c>
      <c r="J201" s="83"/>
      <c r="K201" s="93">
        <v>8.1799999999921109</v>
      </c>
      <c r="L201" s="96" t="s">
        <v>175</v>
      </c>
      <c r="M201" s="97">
        <v>3.95E-2</v>
      </c>
      <c r="N201" s="97">
        <v>3.2099999999961576E-2</v>
      </c>
      <c r="O201" s="93">
        <v>550623.00792200002</v>
      </c>
      <c r="P201" s="95">
        <v>107.3</v>
      </c>
      <c r="Q201" s="83"/>
      <c r="R201" s="93">
        <v>590.81848748700008</v>
      </c>
      <c r="S201" s="94">
        <v>2.2941672008021099E-3</v>
      </c>
      <c r="T201" s="94">
        <v>1.7970876990703413E-3</v>
      </c>
      <c r="U201" s="94">
        <f>R201/'סכום נכסי הקרן'!$C$42</f>
        <v>3.1912906807404854E-4</v>
      </c>
    </row>
    <row r="202" spans="2:21" s="135" customFormat="1">
      <c r="B202" s="86" t="s">
        <v>786</v>
      </c>
      <c r="C202" s="83" t="s">
        <v>787</v>
      </c>
      <c r="D202" s="96" t="s">
        <v>131</v>
      </c>
      <c r="E202" s="96" t="s">
        <v>330</v>
      </c>
      <c r="F202" s="83" t="s">
        <v>454</v>
      </c>
      <c r="G202" s="96" t="s">
        <v>455</v>
      </c>
      <c r="H202" s="83" t="s">
        <v>509</v>
      </c>
      <c r="I202" s="83" t="s">
        <v>334</v>
      </c>
      <c r="J202" s="83"/>
      <c r="K202" s="93">
        <v>8.8500000000104162</v>
      </c>
      <c r="L202" s="96" t="s">
        <v>175</v>
      </c>
      <c r="M202" s="97">
        <v>3.95E-2</v>
      </c>
      <c r="N202" s="97">
        <v>3.380000000002778E-2</v>
      </c>
      <c r="O202" s="93">
        <v>135384.93748399999</v>
      </c>
      <c r="P202" s="95">
        <v>106.35</v>
      </c>
      <c r="Q202" s="83"/>
      <c r="R202" s="93">
        <v>143.98188087000003</v>
      </c>
      <c r="S202" s="94">
        <v>5.6408046628962367E-4</v>
      </c>
      <c r="T202" s="94">
        <v>4.3794849430161344E-4</v>
      </c>
      <c r="U202" s="94">
        <f>R202/'סכום נכסי הקרן'!$C$42</f>
        <v>7.7771438156973389E-5</v>
      </c>
    </row>
    <row r="203" spans="2:21" s="135" customFormat="1">
      <c r="B203" s="86" t="s">
        <v>788</v>
      </c>
      <c r="C203" s="83" t="s">
        <v>789</v>
      </c>
      <c r="D203" s="96" t="s">
        <v>131</v>
      </c>
      <c r="E203" s="96" t="s">
        <v>330</v>
      </c>
      <c r="F203" s="83" t="s">
        <v>790</v>
      </c>
      <c r="G203" s="96" t="s">
        <v>388</v>
      </c>
      <c r="H203" s="83" t="s">
        <v>509</v>
      </c>
      <c r="I203" s="83" t="s">
        <v>334</v>
      </c>
      <c r="J203" s="83"/>
      <c r="K203" s="93">
        <v>2.6499999999994026</v>
      </c>
      <c r="L203" s="96" t="s">
        <v>175</v>
      </c>
      <c r="M203" s="97">
        <v>3.9E-2</v>
      </c>
      <c r="N203" s="97">
        <v>5.3799999999979191E-2</v>
      </c>
      <c r="O203" s="93">
        <v>1211842.509879</v>
      </c>
      <c r="P203" s="95">
        <v>96.73</v>
      </c>
      <c r="Q203" s="83"/>
      <c r="R203" s="93">
        <v>1172.2152598379998</v>
      </c>
      <c r="S203" s="94">
        <v>1.3492726785530177E-3</v>
      </c>
      <c r="T203" s="94">
        <v>3.5655174452606559E-3</v>
      </c>
      <c r="U203" s="94">
        <f>R203/'סכום נכסי הקרן'!$C$42</f>
        <v>6.3316902124277332E-4</v>
      </c>
    </row>
    <row r="204" spans="2:21" s="135" customFormat="1">
      <c r="B204" s="86" t="s">
        <v>791</v>
      </c>
      <c r="C204" s="83" t="s">
        <v>792</v>
      </c>
      <c r="D204" s="96" t="s">
        <v>131</v>
      </c>
      <c r="E204" s="96" t="s">
        <v>330</v>
      </c>
      <c r="F204" s="83" t="s">
        <v>548</v>
      </c>
      <c r="G204" s="96" t="s">
        <v>388</v>
      </c>
      <c r="H204" s="83" t="s">
        <v>509</v>
      </c>
      <c r="I204" s="83" t="s">
        <v>171</v>
      </c>
      <c r="J204" s="83"/>
      <c r="K204" s="93">
        <v>4.0400000000037508</v>
      </c>
      <c r="L204" s="96" t="s">
        <v>175</v>
      </c>
      <c r="M204" s="97">
        <v>5.0499999999999996E-2</v>
      </c>
      <c r="N204" s="97">
        <v>2.2800000000017938E-2</v>
      </c>
      <c r="O204" s="93">
        <v>219204.58239999998</v>
      </c>
      <c r="P204" s="95">
        <v>111.9</v>
      </c>
      <c r="Q204" s="83"/>
      <c r="R204" s="93">
        <v>245.28993505199998</v>
      </c>
      <c r="S204" s="94">
        <v>4.0331956711482393E-4</v>
      </c>
      <c r="T204" s="94">
        <v>7.4609636347476561E-4</v>
      </c>
      <c r="U204" s="94">
        <f>R204/'סכום נכסי הקרן'!$C$42</f>
        <v>1.3249271991139417E-4</v>
      </c>
    </row>
    <row r="205" spans="2:21" s="135" customFormat="1">
      <c r="B205" s="86" t="s">
        <v>793</v>
      </c>
      <c r="C205" s="83" t="s">
        <v>794</v>
      </c>
      <c r="D205" s="96" t="s">
        <v>131</v>
      </c>
      <c r="E205" s="96" t="s">
        <v>330</v>
      </c>
      <c r="F205" s="83" t="s">
        <v>469</v>
      </c>
      <c r="G205" s="96" t="s">
        <v>455</v>
      </c>
      <c r="H205" s="83" t="s">
        <v>509</v>
      </c>
      <c r="I205" s="83" t="s">
        <v>171</v>
      </c>
      <c r="J205" s="83"/>
      <c r="K205" s="93">
        <v>4.85999999999824</v>
      </c>
      <c r="L205" s="96" t="s">
        <v>175</v>
      </c>
      <c r="M205" s="97">
        <v>3.9199999999999999E-2</v>
      </c>
      <c r="N205" s="97">
        <v>2.2799999999996944E-2</v>
      </c>
      <c r="O205" s="93">
        <v>959969.79578200018</v>
      </c>
      <c r="P205" s="95">
        <v>108.9</v>
      </c>
      <c r="Q205" s="83"/>
      <c r="R205" s="93">
        <v>1045.4071395439998</v>
      </c>
      <c r="S205" s="94">
        <v>1.0001206389534244E-3</v>
      </c>
      <c r="T205" s="94">
        <v>3.1798062362362539E-3</v>
      </c>
      <c r="U205" s="94">
        <f>R205/'סכום נכסי הקרן'!$C$42</f>
        <v>5.6467394515642027E-4</v>
      </c>
    </row>
    <row r="206" spans="2:21" s="135" customFormat="1">
      <c r="B206" s="86" t="s">
        <v>795</v>
      </c>
      <c r="C206" s="83" t="s">
        <v>796</v>
      </c>
      <c r="D206" s="96" t="s">
        <v>131</v>
      </c>
      <c r="E206" s="96" t="s">
        <v>330</v>
      </c>
      <c r="F206" s="83" t="s">
        <v>586</v>
      </c>
      <c r="G206" s="96" t="s">
        <v>587</v>
      </c>
      <c r="H206" s="83" t="s">
        <v>509</v>
      </c>
      <c r="I206" s="83" t="s">
        <v>334</v>
      </c>
      <c r="J206" s="83"/>
      <c r="K206" s="93">
        <v>0.14999999999985525</v>
      </c>
      <c r="L206" s="96" t="s">
        <v>175</v>
      </c>
      <c r="M206" s="97">
        <v>2.4500000000000001E-2</v>
      </c>
      <c r="N206" s="97">
        <v>1.0799999999998526E-2</v>
      </c>
      <c r="O206" s="93">
        <v>3791633.5389300003</v>
      </c>
      <c r="P206" s="95">
        <v>100.2</v>
      </c>
      <c r="Q206" s="83"/>
      <c r="R206" s="93">
        <v>3799.2168987569999</v>
      </c>
      <c r="S206" s="94">
        <v>1.2741145463530958E-3</v>
      </c>
      <c r="T206" s="94">
        <v>1.1556046568374525E-2</v>
      </c>
      <c r="U206" s="94">
        <f>R206/'סכום נכסי הקרן'!$C$42</f>
        <v>2.0521371182349395E-3</v>
      </c>
    </row>
    <row r="207" spans="2:21" s="135" customFormat="1">
      <c r="B207" s="86" t="s">
        <v>797</v>
      </c>
      <c r="C207" s="83" t="s">
        <v>798</v>
      </c>
      <c r="D207" s="96" t="s">
        <v>131</v>
      </c>
      <c r="E207" s="96" t="s">
        <v>330</v>
      </c>
      <c r="F207" s="83" t="s">
        <v>586</v>
      </c>
      <c r="G207" s="96" t="s">
        <v>587</v>
      </c>
      <c r="H207" s="83" t="s">
        <v>509</v>
      </c>
      <c r="I207" s="83" t="s">
        <v>334</v>
      </c>
      <c r="J207" s="83"/>
      <c r="K207" s="93">
        <v>4.9299999999994109</v>
      </c>
      <c r="L207" s="96" t="s">
        <v>175</v>
      </c>
      <c r="M207" s="97">
        <v>1.9E-2</v>
      </c>
      <c r="N207" s="97">
        <v>1.5699999999999624E-2</v>
      </c>
      <c r="O207" s="93">
        <v>3135430.6591939996</v>
      </c>
      <c r="P207" s="95">
        <v>101.83</v>
      </c>
      <c r="Q207" s="83"/>
      <c r="R207" s="93">
        <v>3192.8091448159998</v>
      </c>
      <c r="S207" s="94">
        <v>2.1704520283109901E-3</v>
      </c>
      <c r="T207" s="94">
        <v>9.7115411266719687E-3</v>
      </c>
      <c r="U207" s="94">
        <f>R207/'סכום נכסי הקרן'!$C$42</f>
        <v>1.7245875484657195E-3</v>
      </c>
    </row>
    <row r="208" spans="2:21" s="135" customFormat="1">
      <c r="B208" s="86" t="s">
        <v>799</v>
      </c>
      <c r="C208" s="83" t="s">
        <v>800</v>
      </c>
      <c r="D208" s="96" t="s">
        <v>131</v>
      </c>
      <c r="E208" s="96" t="s">
        <v>330</v>
      </c>
      <c r="F208" s="83" t="s">
        <v>586</v>
      </c>
      <c r="G208" s="96" t="s">
        <v>587</v>
      </c>
      <c r="H208" s="83" t="s">
        <v>509</v>
      </c>
      <c r="I208" s="83" t="s">
        <v>334</v>
      </c>
      <c r="J208" s="83"/>
      <c r="K208" s="93">
        <v>3.4800000000044919</v>
      </c>
      <c r="L208" s="96" t="s">
        <v>175</v>
      </c>
      <c r="M208" s="97">
        <v>2.9600000000000001E-2</v>
      </c>
      <c r="N208" s="97">
        <v>1.5900000000016845E-2</v>
      </c>
      <c r="O208" s="93">
        <v>420603.80066800001</v>
      </c>
      <c r="P208" s="95">
        <v>105.86</v>
      </c>
      <c r="Q208" s="83"/>
      <c r="R208" s="93">
        <v>445.251169275</v>
      </c>
      <c r="S208" s="94">
        <v>1.0298971107998648E-3</v>
      </c>
      <c r="T208" s="94">
        <v>1.3543167931392716E-3</v>
      </c>
      <c r="U208" s="94">
        <f>R208/'סכום נכסי הקרן'!$C$42</f>
        <v>2.4050126006379866E-4</v>
      </c>
    </row>
    <row r="209" spans="2:21" s="135" customFormat="1">
      <c r="B209" s="86" t="s">
        <v>801</v>
      </c>
      <c r="C209" s="83" t="s">
        <v>802</v>
      </c>
      <c r="D209" s="96" t="s">
        <v>131</v>
      </c>
      <c r="E209" s="96" t="s">
        <v>330</v>
      </c>
      <c r="F209" s="83" t="s">
        <v>592</v>
      </c>
      <c r="G209" s="96" t="s">
        <v>455</v>
      </c>
      <c r="H209" s="83" t="s">
        <v>509</v>
      </c>
      <c r="I209" s="83" t="s">
        <v>171</v>
      </c>
      <c r="J209" s="83"/>
      <c r="K209" s="93">
        <v>5.709999999999769</v>
      </c>
      <c r="L209" s="96" t="s">
        <v>175</v>
      </c>
      <c r="M209" s="97">
        <v>3.61E-2</v>
      </c>
      <c r="N209" s="97">
        <v>2.4799999999998226E-2</v>
      </c>
      <c r="O209" s="93">
        <v>1892944.531832</v>
      </c>
      <c r="P209" s="95">
        <v>107.26</v>
      </c>
      <c r="Q209" s="83"/>
      <c r="R209" s="93">
        <v>2030.3722417569998</v>
      </c>
      <c r="S209" s="94">
        <v>2.466377240171987E-3</v>
      </c>
      <c r="T209" s="94">
        <v>6.1757664282224446E-3</v>
      </c>
      <c r="U209" s="94">
        <f>R209/'סכום נכסי הקרן'!$C$42</f>
        <v>1.096700281183373E-3</v>
      </c>
    </row>
    <row r="210" spans="2:21" s="135" customFormat="1">
      <c r="B210" s="86" t="s">
        <v>803</v>
      </c>
      <c r="C210" s="83" t="s">
        <v>804</v>
      </c>
      <c r="D210" s="96" t="s">
        <v>131</v>
      </c>
      <c r="E210" s="96" t="s">
        <v>330</v>
      </c>
      <c r="F210" s="83" t="s">
        <v>592</v>
      </c>
      <c r="G210" s="96" t="s">
        <v>455</v>
      </c>
      <c r="H210" s="83" t="s">
        <v>509</v>
      </c>
      <c r="I210" s="83" t="s">
        <v>171</v>
      </c>
      <c r="J210" s="83"/>
      <c r="K210" s="93">
        <v>6.6399999999995849</v>
      </c>
      <c r="L210" s="96" t="s">
        <v>175</v>
      </c>
      <c r="M210" s="97">
        <v>3.3000000000000002E-2</v>
      </c>
      <c r="N210" s="97">
        <v>2.8999999999995571E-2</v>
      </c>
      <c r="O210" s="93">
        <v>657459.03369900002</v>
      </c>
      <c r="P210" s="95">
        <v>103.02</v>
      </c>
      <c r="Q210" s="83"/>
      <c r="R210" s="93">
        <v>677.31429657700005</v>
      </c>
      <c r="S210" s="94">
        <v>2.1322188902009112E-3</v>
      </c>
      <c r="T210" s="94">
        <v>2.0601812850512568E-3</v>
      </c>
      <c r="U210" s="94">
        <f>R210/'סכום נכסי הקרן'!$C$42</f>
        <v>3.6584955419934073E-4</v>
      </c>
    </row>
    <row r="211" spans="2:21" s="135" customFormat="1">
      <c r="B211" s="86" t="s">
        <v>805</v>
      </c>
      <c r="C211" s="83" t="s">
        <v>806</v>
      </c>
      <c r="D211" s="96" t="s">
        <v>131</v>
      </c>
      <c r="E211" s="96" t="s">
        <v>330</v>
      </c>
      <c r="F211" s="83" t="s">
        <v>807</v>
      </c>
      <c r="G211" s="96" t="s">
        <v>162</v>
      </c>
      <c r="H211" s="83" t="s">
        <v>509</v>
      </c>
      <c r="I211" s="83" t="s">
        <v>171</v>
      </c>
      <c r="J211" s="83"/>
      <c r="K211" s="93">
        <v>3.7099999999973687</v>
      </c>
      <c r="L211" s="96" t="s">
        <v>175</v>
      </c>
      <c r="M211" s="97">
        <v>2.75E-2</v>
      </c>
      <c r="N211" s="97">
        <v>2.0899999999985343E-2</v>
      </c>
      <c r="O211" s="93">
        <v>618092.31332000007</v>
      </c>
      <c r="P211" s="95">
        <v>102.69</v>
      </c>
      <c r="Q211" s="83"/>
      <c r="R211" s="93">
        <v>634.71897597700013</v>
      </c>
      <c r="S211" s="94">
        <v>1.3270607316703893E-3</v>
      </c>
      <c r="T211" s="94">
        <v>1.9306194512403241E-3</v>
      </c>
      <c r="U211" s="94">
        <f>R211/'סכום נכסי הקרן'!$C$42</f>
        <v>3.4284180265586455E-4</v>
      </c>
    </row>
    <row r="212" spans="2:21" s="135" customFormat="1">
      <c r="B212" s="86" t="s">
        <v>808</v>
      </c>
      <c r="C212" s="83" t="s">
        <v>809</v>
      </c>
      <c r="D212" s="96" t="s">
        <v>131</v>
      </c>
      <c r="E212" s="96" t="s">
        <v>330</v>
      </c>
      <c r="F212" s="83" t="s">
        <v>807</v>
      </c>
      <c r="G212" s="96" t="s">
        <v>162</v>
      </c>
      <c r="H212" s="83" t="s">
        <v>509</v>
      </c>
      <c r="I212" s="83" t="s">
        <v>171</v>
      </c>
      <c r="J212" s="83"/>
      <c r="K212" s="93">
        <v>4.7599999999988594</v>
      </c>
      <c r="L212" s="96" t="s">
        <v>175</v>
      </c>
      <c r="M212" s="97">
        <v>2.3E-2</v>
      </c>
      <c r="N212" s="97">
        <v>2.6000000000001779E-2</v>
      </c>
      <c r="O212" s="93">
        <v>1136278.395</v>
      </c>
      <c r="P212" s="95">
        <v>98.83</v>
      </c>
      <c r="Q212" s="83"/>
      <c r="R212" s="93">
        <v>1122.983912528</v>
      </c>
      <c r="S212" s="94">
        <v>3.6066696725463834E-3</v>
      </c>
      <c r="T212" s="94">
        <v>3.4157708639785205E-3</v>
      </c>
      <c r="U212" s="94">
        <f>R212/'סכום נכסי הקרן'!$C$42</f>
        <v>6.0657683714593466E-4</v>
      </c>
    </row>
    <row r="213" spans="2:21" s="135" customFormat="1">
      <c r="B213" s="86" t="s">
        <v>810</v>
      </c>
      <c r="C213" s="83" t="s">
        <v>811</v>
      </c>
      <c r="D213" s="96" t="s">
        <v>131</v>
      </c>
      <c r="E213" s="96" t="s">
        <v>330</v>
      </c>
      <c r="F213" s="83" t="s">
        <v>604</v>
      </c>
      <c r="G213" s="96" t="s">
        <v>384</v>
      </c>
      <c r="H213" s="83" t="s">
        <v>601</v>
      </c>
      <c r="I213" s="83" t="s">
        <v>334</v>
      </c>
      <c r="J213" s="83"/>
      <c r="K213" s="93">
        <v>1.1399999999969281</v>
      </c>
      <c r="L213" s="96" t="s">
        <v>175</v>
      </c>
      <c r="M213" s="97">
        <v>4.2999999999999997E-2</v>
      </c>
      <c r="N213" s="97">
        <v>2.0099999999975866E-2</v>
      </c>
      <c r="O213" s="93">
        <v>442455.86829499999</v>
      </c>
      <c r="P213" s="95">
        <v>103</v>
      </c>
      <c r="Q213" s="83"/>
      <c r="R213" s="93">
        <v>455.72955910999997</v>
      </c>
      <c r="S213" s="94">
        <v>1.5323675680453002E-3</v>
      </c>
      <c r="T213" s="94">
        <v>1.3861888246977905E-3</v>
      </c>
      <c r="U213" s="94">
        <f>R213/'סכום נכסי הקרן'!$C$42</f>
        <v>2.4616113505718858E-4</v>
      </c>
    </row>
    <row r="214" spans="2:21" s="135" customFormat="1">
      <c r="B214" s="86" t="s">
        <v>812</v>
      </c>
      <c r="C214" s="83" t="s">
        <v>813</v>
      </c>
      <c r="D214" s="96" t="s">
        <v>131</v>
      </c>
      <c r="E214" s="96" t="s">
        <v>330</v>
      </c>
      <c r="F214" s="83" t="s">
        <v>604</v>
      </c>
      <c r="G214" s="96" t="s">
        <v>384</v>
      </c>
      <c r="H214" s="83" t="s">
        <v>601</v>
      </c>
      <c r="I214" s="83" t="s">
        <v>334</v>
      </c>
      <c r="J214" s="83"/>
      <c r="K214" s="93">
        <v>1.6099999999984798</v>
      </c>
      <c r="L214" s="96" t="s">
        <v>175</v>
      </c>
      <c r="M214" s="97">
        <v>4.2500000000000003E-2</v>
      </c>
      <c r="N214" s="97">
        <v>2.5899999999943059E-2</v>
      </c>
      <c r="O214" s="93">
        <v>371582.04787999997</v>
      </c>
      <c r="P214" s="95">
        <v>104.44</v>
      </c>
      <c r="Q214" s="83"/>
      <c r="R214" s="93">
        <v>388.08029491899993</v>
      </c>
      <c r="S214" s="94">
        <v>7.5638171495245106E-4</v>
      </c>
      <c r="T214" s="94">
        <v>1.1804206182120705E-3</v>
      </c>
      <c r="U214" s="94">
        <f>R214/'סכום נכסי הקרן'!$C$42</f>
        <v>2.0962056110020998E-4</v>
      </c>
    </row>
    <row r="215" spans="2:21" s="135" customFormat="1">
      <c r="B215" s="86" t="s">
        <v>814</v>
      </c>
      <c r="C215" s="83" t="s">
        <v>815</v>
      </c>
      <c r="D215" s="96" t="s">
        <v>131</v>
      </c>
      <c r="E215" s="96" t="s">
        <v>330</v>
      </c>
      <c r="F215" s="83" t="s">
        <v>604</v>
      </c>
      <c r="G215" s="96" t="s">
        <v>384</v>
      </c>
      <c r="H215" s="83" t="s">
        <v>601</v>
      </c>
      <c r="I215" s="83" t="s">
        <v>334</v>
      </c>
      <c r="J215" s="83"/>
      <c r="K215" s="93">
        <v>1.9900000000019546</v>
      </c>
      <c r="L215" s="96" t="s">
        <v>175</v>
      </c>
      <c r="M215" s="97">
        <v>3.7000000000000005E-2</v>
      </c>
      <c r="N215" s="97">
        <v>2.7700000000013637E-2</v>
      </c>
      <c r="O215" s="93">
        <v>687604.95980100008</v>
      </c>
      <c r="P215" s="95">
        <v>103.42</v>
      </c>
      <c r="Q215" s="83"/>
      <c r="R215" s="93">
        <v>711.12107993899997</v>
      </c>
      <c r="S215" s="94">
        <v>2.606790677890344E-3</v>
      </c>
      <c r="T215" s="94">
        <v>2.1630110979492878E-3</v>
      </c>
      <c r="U215" s="94">
        <f>R215/'סכום נכסי הקרן'!$C$42</f>
        <v>3.8411020023089144E-4</v>
      </c>
    </row>
    <row r="216" spans="2:21" s="135" customFormat="1">
      <c r="B216" s="86" t="s">
        <v>816</v>
      </c>
      <c r="C216" s="83" t="s">
        <v>817</v>
      </c>
      <c r="D216" s="96" t="s">
        <v>131</v>
      </c>
      <c r="E216" s="96" t="s">
        <v>330</v>
      </c>
      <c r="F216" s="83" t="s">
        <v>775</v>
      </c>
      <c r="G216" s="96" t="s">
        <v>587</v>
      </c>
      <c r="H216" s="83" t="s">
        <v>601</v>
      </c>
      <c r="I216" s="83" t="s">
        <v>171</v>
      </c>
      <c r="J216" s="83"/>
      <c r="K216" s="93">
        <v>3.5099999999388722</v>
      </c>
      <c r="L216" s="96" t="s">
        <v>175</v>
      </c>
      <c r="M216" s="97">
        <v>3.7499999999999999E-2</v>
      </c>
      <c r="N216" s="97">
        <v>1.8599999999710449E-2</v>
      </c>
      <c r="O216" s="93">
        <v>23086.2912</v>
      </c>
      <c r="P216" s="95">
        <v>107.71</v>
      </c>
      <c r="Q216" s="83"/>
      <c r="R216" s="93">
        <v>24.866244252000001</v>
      </c>
      <c r="S216" s="94">
        <v>4.3804503743678142E-5</v>
      </c>
      <c r="T216" s="94">
        <v>7.5635449150245212E-5</v>
      </c>
      <c r="U216" s="94">
        <f>R216/'סכום נכסי הקרן'!$C$42</f>
        <v>1.3431437104136037E-5</v>
      </c>
    </row>
    <row r="217" spans="2:21" s="135" customFormat="1">
      <c r="B217" s="86" t="s">
        <v>818</v>
      </c>
      <c r="C217" s="83" t="s">
        <v>819</v>
      </c>
      <c r="D217" s="96" t="s">
        <v>131</v>
      </c>
      <c r="E217" s="96" t="s">
        <v>330</v>
      </c>
      <c r="F217" s="83" t="s">
        <v>442</v>
      </c>
      <c r="G217" s="96" t="s">
        <v>338</v>
      </c>
      <c r="H217" s="83" t="s">
        <v>601</v>
      </c>
      <c r="I217" s="83" t="s">
        <v>171</v>
      </c>
      <c r="J217" s="83"/>
      <c r="K217" s="93">
        <v>2.6799999999995121</v>
      </c>
      <c r="L217" s="96" t="s">
        <v>175</v>
      </c>
      <c r="M217" s="97">
        <v>3.6000000000000004E-2</v>
      </c>
      <c r="N217" s="97">
        <v>2.3199999999993261E-2</v>
      </c>
      <c r="O217" s="93">
        <f>1653093.9194/50000</f>
        <v>33.061878388000004</v>
      </c>
      <c r="P217" s="95">
        <v>5209200</v>
      </c>
      <c r="Q217" s="83"/>
      <c r="R217" s="93">
        <v>1722.259368988</v>
      </c>
      <c r="S217" s="94">
        <f>10542.0184898922%/50000</f>
        <v>2.1084036979784402E-3</v>
      </c>
      <c r="T217" s="94">
        <v>5.2385820555168119E-3</v>
      </c>
      <c r="U217" s="94">
        <f>R217/'סכום נכסי הקרן'!$C$42</f>
        <v>9.3027391499666439E-4</v>
      </c>
    </row>
    <row r="218" spans="2:21" s="135" customFormat="1">
      <c r="B218" s="86" t="s">
        <v>820</v>
      </c>
      <c r="C218" s="83" t="s">
        <v>821</v>
      </c>
      <c r="D218" s="96" t="s">
        <v>131</v>
      </c>
      <c r="E218" s="96" t="s">
        <v>330</v>
      </c>
      <c r="F218" s="83" t="s">
        <v>822</v>
      </c>
      <c r="G218" s="96" t="s">
        <v>767</v>
      </c>
      <c r="H218" s="83" t="s">
        <v>601</v>
      </c>
      <c r="I218" s="83" t="s">
        <v>171</v>
      </c>
      <c r="J218" s="83"/>
      <c r="K218" s="93">
        <v>0.89999999992737079</v>
      </c>
      <c r="L218" s="96" t="s">
        <v>175</v>
      </c>
      <c r="M218" s="97">
        <v>5.5500000000000001E-2</v>
      </c>
      <c r="N218" s="97">
        <v>9.2000000005084022E-3</v>
      </c>
      <c r="O218" s="93">
        <v>10522.428088000001</v>
      </c>
      <c r="P218" s="95">
        <v>104.68</v>
      </c>
      <c r="Q218" s="83"/>
      <c r="R218" s="93">
        <v>11.014877582</v>
      </c>
      <c r="S218" s="94">
        <v>8.7686900733333333E-4</v>
      </c>
      <c r="T218" s="94">
        <v>3.350386189432404E-5</v>
      </c>
      <c r="U218" s="94">
        <f>R218/'סכום נכסי הקרן'!$C$42</f>
        <v>5.9496574534166628E-6</v>
      </c>
    </row>
    <row r="219" spans="2:21" s="135" customFormat="1">
      <c r="B219" s="86" t="s">
        <v>823</v>
      </c>
      <c r="C219" s="83" t="s">
        <v>824</v>
      </c>
      <c r="D219" s="96" t="s">
        <v>131</v>
      </c>
      <c r="E219" s="96" t="s">
        <v>330</v>
      </c>
      <c r="F219" s="83" t="s">
        <v>825</v>
      </c>
      <c r="G219" s="96" t="s">
        <v>162</v>
      </c>
      <c r="H219" s="83" t="s">
        <v>601</v>
      </c>
      <c r="I219" s="83" t="s">
        <v>334</v>
      </c>
      <c r="J219" s="83"/>
      <c r="K219" s="93">
        <v>2.1499999999869792</v>
      </c>
      <c r="L219" s="96" t="s">
        <v>175</v>
      </c>
      <c r="M219" s="97">
        <v>3.4000000000000002E-2</v>
      </c>
      <c r="N219" s="97">
        <v>2.2799999999843754E-2</v>
      </c>
      <c r="O219" s="93">
        <v>59696.448818999997</v>
      </c>
      <c r="P219" s="95">
        <v>102.92</v>
      </c>
      <c r="Q219" s="83"/>
      <c r="R219" s="93">
        <v>61.439583132000003</v>
      </c>
      <c r="S219" s="94">
        <v>9.4116244785525716E-5</v>
      </c>
      <c r="T219" s="94">
        <v>1.8688027104933182E-4</v>
      </c>
      <c r="U219" s="94">
        <f>R219/'סכום נכסי הקרן'!$C$42</f>
        <v>3.3186430897196007E-5</v>
      </c>
    </row>
    <row r="220" spans="2:21" s="135" customFormat="1">
      <c r="B220" s="86" t="s">
        <v>826</v>
      </c>
      <c r="C220" s="83" t="s">
        <v>827</v>
      </c>
      <c r="D220" s="96" t="s">
        <v>131</v>
      </c>
      <c r="E220" s="96" t="s">
        <v>330</v>
      </c>
      <c r="F220" s="83" t="s">
        <v>600</v>
      </c>
      <c r="G220" s="96" t="s">
        <v>338</v>
      </c>
      <c r="H220" s="83" t="s">
        <v>601</v>
      </c>
      <c r="I220" s="83" t="s">
        <v>171</v>
      </c>
      <c r="J220" s="83"/>
      <c r="K220" s="93">
        <v>0.67000000000042093</v>
      </c>
      <c r="L220" s="96" t="s">
        <v>175</v>
      </c>
      <c r="M220" s="97">
        <v>1.6899999999999998E-2</v>
      </c>
      <c r="N220" s="97">
        <v>9.7999999999947868E-3</v>
      </c>
      <c r="O220" s="93">
        <v>495805.64565600001</v>
      </c>
      <c r="P220" s="95">
        <v>100.61</v>
      </c>
      <c r="Q220" s="83"/>
      <c r="R220" s="93">
        <v>498.83004353699999</v>
      </c>
      <c r="S220" s="94">
        <v>9.6336541727742593E-4</v>
      </c>
      <c r="T220" s="94">
        <v>1.5172872111365509E-3</v>
      </c>
      <c r="U220" s="94">
        <f>R220/'סכום נכסי הקרן'!$C$42</f>
        <v>2.6944174952684194E-4</v>
      </c>
    </row>
    <row r="221" spans="2:21" s="135" customFormat="1">
      <c r="B221" s="86" t="s">
        <v>828</v>
      </c>
      <c r="C221" s="83" t="s">
        <v>829</v>
      </c>
      <c r="D221" s="96" t="s">
        <v>131</v>
      </c>
      <c r="E221" s="96" t="s">
        <v>330</v>
      </c>
      <c r="F221" s="83" t="s">
        <v>830</v>
      </c>
      <c r="G221" s="96" t="s">
        <v>388</v>
      </c>
      <c r="H221" s="83" t="s">
        <v>601</v>
      </c>
      <c r="I221" s="83" t="s">
        <v>171</v>
      </c>
      <c r="J221" s="83"/>
      <c r="K221" s="93">
        <v>2.429999999998103</v>
      </c>
      <c r="L221" s="96" t="s">
        <v>175</v>
      </c>
      <c r="M221" s="97">
        <v>6.7500000000000004E-2</v>
      </c>
      <c r="N221" s="97">
        <v>3.9499999999976616E-2</v>
      </c>
      <c r="O221" s="93">
        <v>336390.30073899997</v>
      </c>
      <c r="P221" s="95">
        <v>108.09</v>
      </c>
      <c r="Q221" s="83"/>
      <c r="R221" s="93">
        <v>363.604276083</v>
      </c>
      <c r="S221" s="94">
        <v>4.2061721045825074E-4</v>
      </c>
      <c r="T221" s="94">
        <v>1.1059721144770595E-3</v>
      </c>
      <c r="U221" s="94">
        <f>R221/'סכום נכסי הקרן'!$C$42</f>
        <v>1.9639990323874222E-4</v>
      </c>
    </row>
    <row r="222" spans="2:21" s="135" customFormat="1">
      <c r="B222" s="86" t="s">
        <v>831</v>
      </c>
      <c r="C222" s="83" t="s">
        <v>832</v>
      </c>
      <c r="D222" s="96" t="s">
        <v>131</v>
      </c>
      <c r="E222" s="96" t="s">
        <v>330</v>
      </c>
      <c r="F222" s="83" t="s">
        <v>559</v>
      </c>
      <c r="G222" s="96" t="s">
        <v>388</v>
      </c>
      <c r="H222" s="83" t="s">
        <v>601</v>
      </c>
      <c r="I222" s="83" t="s">
        <v>334</v>
      </c>
      <c r="J222" s="83"/>
      <c r="K222" s="93">
        <v>2.8300000030049732</v>
      </c>
      <c r="L222" s="96" t="s">
        <v>175</v>
      </c>
      <c r="M222" s="97">
        <v>5.74E-2</v>
      </c>
      <c r="N222" s="97">
        <v>1.7400000016497892E-2</v>
      </c>
      <c r="O222" s="93">
        <v>247.10801400000003</v>
      </c>
      <c r="P222" s="95">
        <v>111.6</v>
      </c>
      <c r="Q222" s="93">
        <v>5.7931873999999994E-2</v>
      </c>
      <c r="R222" s="93">
        <v>0.33943730599999999</v>
      </c>
      <c r="S222" s="94">
        <v>1.9212421027165339E-6</v>
      </c>
      <c r="T222" s="94">
        <v>1.0324636417738997E-6</v>
      </c>
      <c r="U222" s="94">
        <f>R222/'סכום נכסי הקרן'!$C$42</f>
        <v>1.833461772567317E-7</v>
      </c>
    </row>
    <row r="223" spans="2:21" s="135" customFormat="1">
      <c r="B223" s="86" t="s">
        <v>833</v>
      </c>
      <c r="C223" s="83" t="s">
        <v>834</v>
      </c>
      <c r="D223" s="96" t="s">
        <v>131</v>
      </c>
      <c r="E223" s="96" t="s">
        <v>330</v>
      </c>
      <c r="F223" s="83" t="s">
        <v>559</v>
      </c>
      <c r="G223" s="96" t="s">
        <v>388</v>
      </c>
      <c r="H223" s="83" t="s">
        <v>601</v>
      </c>
      <c r="I223" s="83" t="s">
        <v>334</v>
      </c>
      <c r="J223" s="83"/>
      <c r="K223" s="93">
        <v>4.5799999999779102</v>
      </c>
      <c r="L223" s="96" t="s">
        <v>175</v>
      </c>
      <c r="M223" s="97">
        <v>5.6500000000000002E-2</v>
      </c>
      <c r="N223" s="97">
        <v>2.5599999999999991E-2</v>
      </c>
      <c r="O223" s="93">
        <v>38958.116399999999</v>
      </c>
      <c r="P223" s="95">
        <v>116.21</v>
      </c>
      <c r="Q223" s="83"/>
      <c r="R223" s="93">
        <v>45.273228800000012</v>
      </c>
      <c r="S223" s="94">
        <v>4.1937661431740896E-4</v>
      </c>
      <c r="T223" s="94">
        <v>1.3770720499917889E-4</v>
      </c>
      <c r="U223" s="94">
        <f>R223/'סכום נכסי הקרן'!$C$42</f>
        <v>2.4454216686922955E-5</v>
      </c>
    </row>
    <row r="224" spans="2:21" s="135" customFormat="1">
      <c r="B224" s="86" t="s">
        <v>835</v>
      </c>
      <c r="C224" s="83" t="s">
        <v>836</v>
      </c>
      <c r="D224" s="96" t="s">
        <v>131</v>
      </c>
      <c r="E224" s="96" t="s">
        <v>330</v>
      </c>
      <c r="F224" s="83" t="s">
        <v>562</v>
      </c>
      <c r="G224" s="96" t="s">
        <v>388</v>
      </c>
      <c r="H224" s="83" t="s">
        <v>601</v>
      </c>
      <c r="I224" s="83" t="s">
        <v>334</v>
      </c>
      <c r="J224" s="83"/>
      <c r="K224" s="93">
        <v>3.3000000000082084</v>
      </c>
      <c r="L224" s="96" t="s">
        <v>175</v>
      </c>
      <c r="M224" s="97">
        <v>3.7000000000000005E-2</v>
      </c>
      <c r="N224" s="97">
        <v>1.770000000006422E-2</v>
      </c>
      <c r="O224" s="93">
        <v>192759.481699</v>
      </c>
      <c r="P224" s="95">
        <v>107.45</v>
      </c>
      <c r="Q224" s="83"/>
      <c r="R224" s="93">
        <v>207.12006327099996</v>
      </c>
      <c r="S224" s="94">
        <v>8.5262368285685998E-4</v>
      </c>
      <c r="T224" s="94">
        <v>6.2999538067632786E-4</v>
      </c>
      <c r="U224" s="94">
        <f>R224/'סכום נכסי הקרן'!$C$42</f>
        <v>1.1187536302774641E-4</v>
      </c>
    </row>
    <row r="225" spans="2:21" s="135" customFormat="1">
      <c r="B225" s="86" t="s">
        <v>837</v>
      </c>
      <c r="C225" s="83" t="s">
        <v>838</v>
      </c>
      <c r="D225" s="96" t="s">
        <v>131</v>
      </c>
      <c r="E225" s="96" t="s">
        <v>330</v>
      </c>
      <c r="F225" s="83" t="s">
        <v>839</v>
      </c>
      <c r="G225" s="96" t="s">
        <v>388</v>
      </c>
      <c r="H225" s="83" t="s">
        <v>601</v>
      </c>
      <c r="I225" s="83" t="s">
        <v>171</v>
      </c>
      <c r="J225" s="83"/>
      <c r="K225" s="93">
        <v>1.8199999999999998</v>
      </c>
      <c r="L225" s="96" t="s">
        <v>175</v>
      </c>
      <c r="M225" s="97">
        <v>4.4500000000000005E-2</v>
      </c>
      <c r="N225" s="97">
        <v>4.4499999999999991E-2</v>
      </c>
      <c r="O225" s="93">
        <v>0.8</v>
      </c>
      <c r="P225" s="95">
        <v>101.19</v>
      </c>
      <c r="Q225" s="83"/>
      <c r="R225" s="93">
        <v>8.1000000000000006E-4</v>
      </c>
      <c r="S225" s="94">
        <v>7.1454980359924298E-10</v>
      </c>
      <c r="T225" s="94">
        <v>2.4637702899894538E-9</v>
      </c>
      <c r="U225" s="94">
        <f>R225/'סכום נכסי הקרן'!$C$42</f>
        <v>4.3751939151306102E-10</v>
      </c>
    </row>
    <row r="226" spans="2:21" s="135" customFormat="1">
      <c r="B226" s="86" t="s">
        <v>840</v>
      </c>
      <c r="C226" s="83" t="s">
        <v>841</v>
      </c>
      <c r="D226" s="96" t="s">
        <v>131</v>
      </c>
      <c r="E226" s="96" t="s">
        <v>330</v>
      </c>
      <c r="F226" s="83" t="s">
        <v>842</v>
      </c>
      <c r="G226" s="96" t="s">
        <v>384</v>
      </c>
      <c r="H226" s="83" t="s">
        <v>601</v>
      </c>
      <c r="I226" s="83" t="s">
        <v>334</v>
      </c>
      <c r="J226" s="83"/>
      <c r="K226" s="93">
        <v>2.8699999999983055</v>
      </c>
      <c r="L226" s="96" t="s">
        <v>175</v>
      </c>
      <c r="M226" s="97">
        <v>2.9500000000000002E-2</v>
      </c>
      <c r="N226" s="97">
        <v>1.8599999999985475E-2</v>
      </c>
      <c r="O226" s="93">
        <v>596532.83672999998</v>
      </c>
      <c r="P226" s="95">
        <v>103.91</v>
      </c>
      <c r="Q226" s="83"/>
      <c r="R226" s="93">
        <v>619.85727081500011</v>
      </c>
      <c r="S226" s="94">
        <v>2.7802736231028699E-3</v>
      </c>
      <c r="T226" s="94">
        <v>1.8854147257628938E-3</v>
      </c>
      <c r="U226" s="94">
        <f>R226/'סכום נכסי הקרן'!$C$42</f>
        <v>3.3481429129867345E-4</v>
      </c>
    </row>
    <row r="227" spans="2:21" s="135" customFormat="1">
      <c r="B227" s="86" t="s">
        <v>843</v>
      </c>
      <c r="C227" s="83" t="s">
        <v>844</v>
      </c>
      <c r="D227" s="96" t="s">
        <v>131</v>
      </c>
      <c r="E227" s="96" t="s">
        <v>330</v>
      </c>
      <c r="F227" s="83" t="s">
        <v>491</v>
      </c>
      <c r="G227" s="96" t="s">
        <v>455</v>
      </c>
      <c r="H227" s="83" t="s">
        <v>601</v>
      </c>
      <c r="I227" s="83" t="s">
        <v>171</v>
      </c>
      <c r="J227" s="83"/>
      <c r="K227" s="93">
        <v>8.6699999999973762</v>
      </c>
      <c r="L227" s="96" t="s">
        <v>175</v>
      </c>
      <c r="M227" s="97">
        <v>3.4300000000000004E-2</v>
      </c>
      <c r="N227" s="97">
        <v>3.309999999999625E-2</v>
      </c>
      <c r="O227" s="93">
        <v>888473.21862100007</v>
      </c>
      <c r="P227" s="95">
        <v>102.1</v>
      </c>
      <c r="Q227" s="83"/>
      <c r="R227" s="93">
        <v>907.13115631400001</v>
      </c>
      <c r="S227" s="94">
        <v>3.4995794021624393E-3</v>
      </c>
      <c r="T227" s="94">
        <v>2.7592133235187803E-3</v>
      </c>
      <c r="U227" s="94">
        <f>R227/'סכום נכסי הקרן'!$C$42</f>
        <v>4.8998453275684033E-4</v>
      </c>
    </row>
    <row r="228" spans="2:21" s="135" customFormat="1">
      <c r="B228" s="86" t="s">
        <v>845</v>
      </c>
      <c r="C228" s="83" t="s">
        <v>846</v>
      </c>
      <c r="D228" s="96" t="s">
        <v>131</v>
      </c>
      <c r="E228" s="96" t="s">
        <v>330</v>
      </c>
      <c r="F228" s="83" t="s">
        <v>630</v>
      </c>
      <c r="G228" s="96" t="s">
        <v>388</v>
      </c>
      <c r="H228" s="83" t="s">
        <v>601</v>
      </c>
      <c r="I228" s="83" t="s">
        <v>171</v>
      </c>
      <c r="J228" s="83"/>
      <c r="K228" s="93">
        <v>3.3699999937661889</v>
      </c>
      <c r="L228" s="96" t="s">
        <v>175</v>
      </c>
      <c r="M228" s="97">
        <v>7.0499999999999993E-2</v>
      </c>
      <c r="N228" s="97">
        <v>2.5999999953823624E-2</v>
      </c>
      <c r="O228" s="93">
        <v>368.959767</v>
      </c>
      <c r="P228" s="95">
        <v>117.39</v>
      </c>
      <c r="Q228" s="83"/>
      <c r="R228" s="93">
        <v>0.43312191</v>
      </c>
      <c r="S228" s="94">
        <v>7.9792060539201893E-7</v>
      </c>
      <c r="T228" s="94">
        <v>1.3174233256808469E-6</v>
      </c>
      <c r="U228" s="94">
        <f>R228/'סכום נכסי הקרן'!$C$42</f>
        <v>2.3394967223972192E-7</v>
      </c>
    </row>
    <row r="229" spans="2:21" s="135" customFormat="1">
      <c r="B229" s="86" t="s">
        <v>847</v>
      </c>
      <c r="C229" s="83" t="s">
        <v>848</v>
      </c>
      <c r="D229" s="96" t="s">
        <v>131</v>
      </c>
      <c r="E229" s="96" t="s">
        <v>330</v>
      </c>
      <c r="F229" s="83" t="s">
        <v>633</v>
      </c>
      <c r="G229" s="96" t="s">
        <v>423</v>
      </c>
      <c r="H229" s="83" t="s">
        <v>601</v>
      </c>
      <c r="I229" s="83" t="s">
        <v>334</v>
      </c>
      <c r="J229" s="83"/>
      <c r="K229" s="93">
        <v>3.2100000000007389</v>
      </c>
      <c r="L229" s="96" t="s">
        <v>175</v>
      </c>
      <c r="M229" s="97">
        <v>4.1399999999999999E-2</v>
      </c>
      <c r="N229" s="97">
        <v>3.4900000000009992E-2</v>
      </c>
      <c r="O229" s="93">
        <v>446566.76322300005</v>
      </c>
      <c r="P229" s="95">
        <v>103.14</v>
      </c>
      <c r="Q229" s="83"/>
      <c r="R229" s="93">
        <v>460.58895964599992</v>
      </c>
      <c r="S229" s="94">
        <v>6.1713827086149744E-4</v>
      </c>
      <c r="T229" s="94">
        <v>1.4009696230530442E-3</v>
      </c>
      <c r="U229" s="94">
        <f>R229/'סכום נכסי הקרן'!$C$42</f>
        <v>2.4878592760734777E-4</v>
      </c>
    </row>
    <row r="230" spans="2:21" s="135" customFormat="1">
      <c r="B230" s="86" t="s">
        <v>849</v>
      </c>
      <c r="C230" s="83" t="s">
        <v>850</v>
      </c>
      <c r="D230" s="96" t="s">
        <v>131</v>
      </c>
      <c r="E230" s="96" t="s">
        <v>330</v>
      </c>
      <c r="F230" s="83" t="s">
        <v>633</v>
      </c>
      <c r="G230" s="96" t="s">
        <v>423</v>
      </c>
      <c r="H230" s="83" t="s">
        <v>601</v>
      </c>
      <c r="I230" s="83" t="s">
        <v>334</v>
      </c>
      <c r="J230" s="83"/>
      <c r="K230" s="93">
        <v>5.8800000000030925</v>
      </c>
      <c r="L230" s="96" t="s">
        <v>175</v>
      </c>
      <c r="M230" s="97">
        <v>2.5000000000000001E-2</v>
      </c>
      <c r="N230" s="97">
        <v>5.0500000000021868E-2</v>
      </c>
      <c r="O230" s="93">
        <v>1131043.8237630001</v>
      </c>
      <c r="P230" s="95">
        <v>86.93</v>
      </c>
      <c r="Q230" s="83"/>
      <c r="R230" s="93">
        <v>983.21637091699995</v>
      </c>
      <c r="S230" s="94">
        <v>1.8422799469049757E-3</v>
      </c>
      <c r="T230" s="94">
        <v>2.9906410904895742E-3</v>
      </c>
      <c r="U230" s="94">
        <f>R230/'סכום נכסי הקרן'!$C$42</f>
        <v>5.3108176336948869E-4</v>
      </c>
    </row>
    <row r="231" spans="2:21" s="135" customFormat="1">
      <c r="B231" s="86" t="s">
        <v>851</v>
      </c>
      <c r="C231" s="83" t="s">
        <v>852</v>
      </c>
      <c r="D231" s="96" t="s">
        <v>131</v>
      </c>
      <c r="E231" s="96" t="s">
        <v>330</v>
      </c>
      <c r="F231" s="83" t="s">
        <v>633</v>
      </c>
      <c r="G231" s="96" t="s">
        <v>423</v>
      </c>
      <c r="H231" s="83" t="s">
        <v>601</v>
      </c>
      <c r="I231" s="83" t="s">
        <v>334</v>
      </c>
      <c r="J231" s="83"/>
      <c r="K231" s="93">
        <v>4.4800000000062941</v>
      </c>
      <c r="L231" s="96" t="s">
        <v>175</v>
      </c>
      <c r="M231" s="97">
        <v>3.5499999999999997E-2</v>
      </c>
      <c r="N231" s="97">
        <v>4.4900000000059899E-2</v>
      </c>
      <c r="O231" s="93">
        <v>544045.47826699994</v>
      </c>
      <c r="P231" s="95">
        <v>96.96</v>
      </c>
      <c r="Q231" s="83"/>
      <c r="R231" s="93">
        <v>527.50647151600003</v>
      </c>
      <c r="S231" s="94">
        <v>7.6557760853969827E-4</v>
      </c>
      <c r="T231" s="94">
        <v>1.6045120645657887E-3</v>
      </c>
      <c r="U231" s="94">
        <f>R231/'סכום נכסי הקרן'!$C$42</f>
        <v>2.8493124745294094E-4</v>
      </c>
    </row>
    <row r="232" spans="2:21" s="135" customFormat="1">
      <c r="B232" s="86" t="s">
        <v>853</v>
      </c>
      <c r="C232" s="83" t="s">
        <v>854</v>
      </c>
      <c r="D232" s="96" t="s">
        <v>131</v>
      </c>
      <c r="E232" s="96" t="s">
        <v>330</v>
      </c>
      <c r="F232" s="83" t="s">
        <v>855</v>
      </c>
      <c r="G232" s="96" t="s">
        <v>388</v>
      </c>
      <c r="H232" s="83" t="s">
        <v>601</v>
      </c>
      <c r="I232" s="83" t="s">
        <v>334</v>
      </c>
      <c r="J232" s="83"/>
      <c r="K232" s="93">
        <v>4.9300000000011792</v>
      </c>
      <c r="L232" s="96" t="s">
        <v>175</v>
      </c>
      <c r="M232" s="97">
        <v>3.9E-2</v>
      </c>
      <c r="N232" s="97">
        <v>4.7800000000007545E-2</v>
      </c>
      <c r="O232" s="93">
        <v>845217.97869599995</v>
      </c>
      <c r="P232" s="95">
        <v>97.3</v>
      </c>
      <c r="Q232" s="83"/>
      <c r="R232" s="93">
        <v>822.39709327100002</v>
      </c>
      <c r="S232" s="94">
        <v>2.0081683544298985E-3</v>
      </c>
      <c r="T232" s="94">
        <v>2.5014784258947844E-3</v>
      </c>
      <c r="U232" s="94">
        <f>R232/'סכום נכסי הקרן'!$C$42</f>
        <v>4.4421564917288637E-4</v>
      </c>
    </row>
    <row r="233" spans="2:21" s="135" customFormat="1">
      <c r="B233" s="86" t="s">
        <v>856</v>
      </c>
      <c r="C233" s="83" t="s">
        <v>857</v>
      </c>
      <c r="D233" s="96" t="s">
        <v>131</v>
      </c>
      <c r="E233" s="96" t="s">
        <v>330</v>
      </c>
      <c r="F233" s="83" t="s">
        <v>858</v>
      </c>
      <c r="G233" s="96" t="s">
        <v>423</v>
      </c>
      <c r="H233" s="83" t="s">
        <v>601</v>
      </c>
      <c r="I233" s="83" t="s">
        <v>334</v>
      </c>
      <c r="J233" s="83"/>
      <c r="K233" s="93">
        <v>1.7299999999992202</v>
      </c>
      <c r="L233" s="96" t="s">
        <v>175</v>
      </c>
      <c r="M233" s="97">
        <v>1.47E-2</v>
      </c>
      <c r="N233" s="97">
        <v>1.3800000000007622E-2</v>
      </c>
      <c r="O233" s="93">
        <v>550189.48416699993</v>
      </c>
      <c r="P233" s="95">
        <v>100.2</v>
      </c>
      <c r="Q233" s="83"/>
      <c r="R233" s="93">
        <v>551.28986309100003</v>
      </c>
      <c r="S233" s="94">
        <v>1.6790184120826937E-3</v>
      </c>
      <c r="T233" s="94">
        <v>1.676853809698715E-3</v>
      </c>
      <c r="U233" s="94">
        <f>R233/'סכום נכסי הקרן'!$C$42</f>
        <v>2.9777778450233705E-4</v>
      </c>
    </row>
    <row r="234" spans="2:21" s="135" customFormat="1">
      <c r="B234" s="86" t="s">
        <v>859</v>
      </c>
      <c r="C234" s="83" t="s">
        <v>860</v>
      </c>
      <c r="D234" s="96" t="s">
        <v>131</v>
      </c>
      <c r="E234" s="96" t="s">
        <v>330</v>
      </c>
      <c r="F234" s="83" t="s">
        <v>858</v>
      </c>
      <c r="G234" s="96" t="s">
        <v>423</v>
      </c>
      <c r="H234" s="83" t="s">
        <v>601</v>
      </c>
      <c r="I234" s="83" t="s">
        <v>334</v>
      </c>
      <c r="J234" s="83"/>
      <c r="K234" s="93">
        <v>3.1000000000006227</v>
      </c>
      <c r="L234" s="96" t="s">
        <v>175</v>
      </c>
      <c r="M234" s="97">
        <v>2.1600000000000001E-2</v>
      </c>
      <c r="N234" s="97">
        <v>2.439999999999834E-2</v>
      </c>
      <c r="O234" s="93">
        <v>482998.80245799996</v>
      </c>
      <c r="P234" s="95">
        <v>99.75</v>
      </c>
      <c r="Q234" s="83"/>
      <c r="R234" s="93">
        <v>481.79130530700002</v>
      </c>
      <c r="S234" s="94">
        <v>6.082855529404949E-4</v>
      </c>
      <c r="T234" s="94">
        <v>1.4654606222106478E-3</v>
      </c>
      <c r="U234" s="94">
        <f>R234/'סכום נכסי הקרן'!$C$42</f>
        <v>2.602383194249408E-4</v>
      </c>
    </row>
    <row r="235" spans="2:21" s="135" customFormat="1">
      <c r="B235" s="86" t="s">
        <v>861</v>
      </c>
      <c r="C235" s="83" t="s">
        <v>862</v>
      </c>
      <c r="D235" s="96" t="s">
        <v>131</v>
      </c>
      <c r="E235" s="96" t="s">
        <v>330</v>
      </c>
      <c r="F235" s="83" t="s">
        <v>807</v>
      </c>
      <c r="G235" s="96" t="s">
        <v>162</v>
      </c>
      <c r="H235" s="83" t="s">
        <v>601</v>
      </c>
      <c r="I235" s="83" t="s">
        <v>171</v>
      </c>
      <c r="J235" s="83"/>
      <c r="K235" s="93">
        <v>2.5799999999985568</v>
      </c>
      <c r="L235" s="96" t="s">
        <v>175</v>
      </c>
      <c r="M235" s="97">
        <v>2.4E-2</v>
      </c>
      <c r="N235" s="97">
        <v>1.7900000000019504E-2</v>
      </c>
      <c r="O235" s="93">
        <v>367560.87565899995</v>
      </c>
      <c r="P235" s="95">
        <v>101.81</v>
      </c>
      <c r="Q235" s="83"/>
      <c r="R235" s="93">
        <v>374.21372751300004</v>
      </c>
      <c r="S235" s="94">
        <v>9.9518430514101888E-4</v>
      </c>
      <c r="T235" s="94">
        <v>1.1382427950033809E-3</v>
      </c>
      <c r="U235" s="94">
        <f>R235/'סכום נכסי הקרן'!$C$42</f>
        <v>2.0213057081150886E-4</v>
      </c>
    </row>
    <row r="236" spans="2:21" s="135" customFormat="1">
      <c r="B236" s="86" t="s">
        <v>863</v>
      </c>
      <c r="C236" s="83" t="s">
        <v>864</v>
      </c>
      <c r="D236" s="96" t="s">
        <v>131</v>
      </c>
      <c r="E236" s="96" t="s">
        <v>330</v>
      </c>
      <c r="F236" s="83" t="s">
        <v>865</v>
      </c>
      <c r="G236" s="96" t="s">
        <v>388</v>
      </c>
      <c r="H236" s="83" t="s">
        <v>601</v>
      </c>
      <c r="I236" s="83" t="s">
        <v>334</v>
      </c>
      <c r="J236" s="83"/>
      <c r="K236" s="93">
        <v>1.3900000000002861</v>
      </c>
      <c r="L236" s="96" t="s">
        <v>175</v>
      </c>
      <c r="M236" s="97">
        <v>5.0999999999999997E-2</v>
      </c>
      <c r="N236" s="97">
        <v>2.5100000000001909E-2</v>
      </c>
      <c r="O236" s="93">
        <v>1618254.664931</v>
      </c>
      <c r="P236" s="95">
        <v>103.6</v>
      </c>
      <c r="Q236" s="83"/>
      <c r="R236" s="93">
        <v>1676.511778868</v>
      </c>
      <c r="S236" s="94">
        <v>2.1228580151265906E-3</v>
      </c>
      <c r="T236" s="94">
        <v>5.0994319896201816E-3</v>
      </c>
      <c r="U236" s="94">
        <f>R236/'סכום נכסי הקרן'!$C$42</f>
        <v>9.0556347327753919E-4</v>
      </c>
    </row>
    <row r="237" spans="2:21" s="135" customFormat="1">
      <c r="B237" s="86" t="s">
        <v>866</v>
      </c>
      <c r="C237" s="83" t="s">
        <v>867</v>
      </c>
      <c r="D237" s="96" t="s">
        <v>131</v>
      </c>
      <c r="E237" s="96" t="s">
        <v>330</v>
      </c>
      <c r="F237" s="83" t="s">
        <v>868</v>
      </c>
      <c r="G237" s="96" t="s">
        <v>388</v>
      </c>
      <c r="H237" s="83" t="s">
        <v>601</v>
      </c>
      <c r="I237" s="83" t="s">
        <v>334</v>
      </c>
      <c r="J237" s="83"/>
      <c r="K237" s="93">
        <v>5.2099999988384802</v>
      </c>
      <c r="L237" s="96" t="s">
        <v>175</v>
      </c>
      <c r="M237" s="97">
        <v>2.6200000000000001E-2</v>
      </c>
      <c r="N237" s="97">
        <v>2.86999999919707E-2</v>
      </c>
      <c r="O237" s="93">
        <v>2580.3114799999998</v>
      </c>
      <c r="P237" s="95">
        <v>99.43</v>
      </c>
      <c r="Q237" s="83"/>
      <c r="R237" s="93">
        <v>2.5656036380000002</v>
      </c>
      <c r="S237" s="94">
        <v>1.0194910587993582E-5</v>
      </c>
      <c r="T237" s="94">
        <v>7.8037753323373542E-6</v>
      </c>
      <c r="U237" s="94">
        <f>R237/'סכום נכסי הקרן'!$C$42</f>
        <v>1.385804126619081E-6</v>
      </c>
    </row>
    <row r="238" spans="2:21" s="135" customFormat="1">
      <c r="B238" s="86" t="s">
        <v>869</v>
      </c>
      <c r="C238" s="83" t="s">
        <v>870</v>
      </c>
      <c r="D238" s="96" t="s">
        <v>131</v>
      </c>
      <c r="E238" s="96" t="s">
        <v>330</v>
      </c>
      <c r="F238" s="83" t="s">
        <v>868</v>
      </c>
      <c r="G238" s="96" t="s">
        <v>388</v>
      </c>
      <c r="H238" s="83" t="s">
        <v>601</v>
      </c>
      <c r="I238" s="83" t="s">
        <v>334</v>
      </c>
      <c r="J238" s="83"/>
      <c r="K238" s="93">
        <v>3.329999999998968</v>
      </c>
      <c r="L238" s="96" t="s">
        <v>175</v>
      </c>
      <c r="M238" s="97">
        <v>3.3500000000000002E-2</v>
      </c>
      <c r="N238" s="97">
        <v>1.8799999999986522E-2</v>
      </c>
      <c r="O238" s="93">
        <v>445416.82553500007</v>
      </c>
      <c r="P238" s="95">
        <v>104.92</v>
      </c>
      <c r="Q238" s="93">
        <v>7.4607317969999993</v>
      </c>
      <c r="R238" s="93">
        <v>474.79206515300001</v>
      </c>
      <c r="S238" s="94">
        <v>9.2598323383997864E-4</v>
      </c>
      <c r="T238" s="94">
        <v>1.4441710914156768E-3</v>
      </c>
      <c r="U238" s="94">
        <f>R238/'סכום נכסי הקרן'!$C$42</f>
        <v>2.5645769807527182E-4</v>
      </c>
    </row>
    <row r="239" spans="2:21" s="135" customFormat="1">
      <c r="B239" s="86" t="s">
        <v>871</v>
      </c>
      <c r="C239" s="83" t="s">
        <v>872</v>
      </c>
      <c r="D239" s="96" t="s">
        <v>131</v>
      </c>
      <c r="E239" s="96" t="s">
        <v>330</v>
      </c>
      <c r="F239" s="83" t="s">
        <v>600</v>
      </c>
      <c r="G239" s="96" t="s">
        <v>338</v>
      </c>
      <c r="H239" s="83" t="s">
        <v>645</v>
      </c>
      <c r="I239" s="83" t="s">
        <v>171</v>
      </c>
      <c r="J239" s="83"/>
      <c r="K239" s="93">
        <v>1.4199999999939499</v>
      </c>
      <c r="L239" s="96" t="s">
        <v>175</v>
      </c>
      <c r="M239" s="97">
        <v>2.81E-2</v>
      </c>
      <c r="N239" s="97">
        <v>1.2099999999894124E-2</v>
      </c>
      <c r="O239" s="93">
        <v>64553.339761000003</v>
      </c>
      <c r="P239" s="95">
        <v>102.42</v>
      </c>
      <c r="Q239" s="83"/>
      <c r="R239" s="93">
        <v>66.115528470000001</v>
      </c>
      <c r="S239" s="94">
        <v>6.6875248384924582E-4</v>
      </c>
      <c r="T239" s="94">
        <v>2.0110305524856527E-4</v>
      </c>
      <c r="U239" s="94">
        <f>R239/'סכום נכסי הקרן'!$C$42</f>
        <v>3.5712130599702297E-5</v>
      </c>
    </row>
    <row r="240" spans="2:21" s="135" customFormat="1">
      <c r="B240" s="86" t="s">
        <v>873</v>
      </c>
      <c r="C240" s="83" t="s">
        <v>874</v>
      </c>
      <c r="D240" s="96" t="s">
        <v>131</v>
      </c>
      <c r="E240" s="96" t="s">
        <v>330</v>
      </c>
      <c r="F240" s="83" t="s">
        <v>648</v>
      </c>
      <c r="G240" s="96" t="s">
        <v>388</v>
      </c>
      <c r="H240" s="83" t="s">
        <v>645</v>
      </c>
      <c r="I240" s="83" t="s">
        <v>171</v>
      </c>
      <c r="J240" s="83"/>
      <c r="K240" s="93">
        <v>2.099999994876415</v>
      </c>
      <c r="L240" s="96" t="s">
        <v>175</v>
      </c>
      <c r="M240" s="97">
        <v>4.6500000000000007E-2</v>
      </c>
      <c r="N240" s="97">
        <v>2.3499999948764144E-2</v>
      </c>
      <c r="O240" s="93">
        <v>147.23311099999998</v>
      </c>
      <c r="P240" s="95">
        <v>106.05</v>
      </c>
      <c r="Q240" s="83"/>
      <c r="R240" s="93">
        <v>0.15614066800000001</v>
      </c>
      <c r="S240" s="94">
        <v>9.1454325169886801E-7</v>
      </c>
      <c r="T240" s="94">
        <v>4.7493177639198394E-7</v>
      </c>
      <c r="U240" s="94">
        <f>R240/'סכום נכסי הקרן'!$C$42</f>
        <v>8.4338975375065276E-8</v>
      </c>
    </row>
    <row r="241" spans="2:21" s="135" customFormat="1">
      <c r="B241" s="86" t="s">
        <v>875</v>
      </c>
      <c r="C241" s="83" t="s">
        <v>876</v>
      </c>
      <c r="D241" s="96" t="s">
        <v>131</v>
      </c>
      <c r="E241" s="96" t="s">
        <v>330</v>
      </c>
      <c r="F241" s="83" t="s">
        <v>877</v>
      </c>
      <c r="G241" s="96" t="s">
        <v>455</v>
      </c>
      <c r="H241" s="83" t="s">
        <v>645</v>
      </c>
      <c r="I241" s="83" t="s">
        <v>171</v>
      </c>
      <c r="J241" s="83"/>
      <c r="K241" s="93">
        <v>5.9699999999972269</v>
      </c>
      <c r="L241" s="96" t="s">
        <v>175</v>
      </c>
      <c r="M241" s="97">
        <v>3.27E-2</v>
      </c>
      <c r="N241" s="97">
        <v>2.6999999999979457E-2</v>
      </c>
      <c r="O241" s="93">
        <v>372105.77944200003</v>
      </c>
      <c r="P241" s="95">
        <v>104.62</v>
      </c>
      <c r="Q241" s="83"/>
      <c r="R241" s="93">
        <v>389.29707766399991</v>
      </c>
      <c r="S241" s="94">
        <v>1.6686357822511212E-3</v>
      </c>
      <c r="T241" s="94">
        <v>1.1841216962077529E-3</v>
      </c>
      <c r="U241" s="94">
        <f>R241/'סכום נכסי הקרן'!$C$42</f>
        <v>2.1027780313255073E-4</v>
      </c>
    </row>
    <row r="242" spans="2:21" s="135" customFormat="1">
      <c r="B242" s="86" t="s">
        <v>878</v>
      </c>
      <c r="C242" s="83" t="s">
        <v>879</v>
      </c>
      <c r="D242" s="96" t="s">
        <v>131</v>
      </c>
      <c r="E242" s="96" t="s">
        <v>330</v>
      </c>
      <c r="F242" s="83" t="s">
        <v>880</v>
      </c>
      <c r="G242" s="96" t="s">
        <v>881</v>
      </c>
      <c r="H242" s="83" t="s">
        <v>675</v>
      </c>
      <c r="I242" s="83" t="s">
        <v>171</v>
      </c>
      <c r="J242" s="83"/>
      <c r="K242" s="93">
        <v>5.6500000000033932</v>
      </c>
      <c r="L242" s="96" t="s">
        <v>175</v>
      </c>
      <c r="M242" s="97">
        <v>4.4500000000000005E-2</v>
      </c>
      <c r="N242" s="97">
        <v>3.2600000000013576E-2</v>
      </c>
      <c r="O242" s="93">
        <v>831859.40132099995</v>
      </c>
      <c r="P242" s="95">
        <v>108.06</v>
      </c>
      <c r="Q242" s="83"/>
      <c r="R242" s="93">
        <v>898.90727830299988</v>
      </c>
      <c r="S242" s="94">
        <v>2.7952264829334676E-3</v>
      </c>
      <c r="T242" s="94">
        <v>2.7341988218990278E-3</v>
      </c>
      <c r="U242" s="94">
        <f>R242/'סכום נכסי הקרן'!$C$42</f>
        <v>4.8554242645653122E-4</v>
      </c>
    </row>
    <row r="243" spans="2:21" s="135" customFormat="1">
      <c r="B243" s="86" t="s">
        <v>882</v>
      </c>
      <c r="C243" s="83" t="s">
        <v>883</v>
      </c>
      <c r="D243" s="96" t="s">
        <v>131</v>
      </c>
      <c r="E243" s="96" t="s">
        <v>330</v>
      </c>
      <c r="F243" s="83" t="s">
        <v>884</v>
      </c>
      <c r="G243" s="96" t="s">
        <v>388</v>
      </c>
      <c r="H243" s="83" t="s">
        <v>675</v>
      </c>
      <c r="I243" s="83" t="s">
        <v>171</v>
      </c>
      <c r="J243" s="83"/>
      <c r="K243" s="93">
        <v>4.1500000000032182</v>
      </c>
      <c r="L243" s="96" t="s">
        <v>175</v>
      </c>
      <c r="M243" s="97">
        <v>4.2000000000000003E-2</v>
      </c>
      <c r="N243" s="97">
        <v>8.5300000000054291E-2</v>
      </c>
      <c r="O243" s="93">
        <v>714825.7441580001</v>
      </c>
      <c r="P243" s="95">
        <v>84.76</v>
      </c>
      <c r="Q243" s="83"/>
      <c r="R243" s="93">
        <v>605.88630070700003</v>
      </c>
      <c r="S243" s="94">
        <v>1.1863919112462104E-3</v>
      </c>
      <c r="T243" s="94">
        <v>1.8429193417203984E-3</v>
      </c>
      <c r="U243" s="94">
        <f>R243/'סכום נכסי הקרן'!$C$42</f>
        <v>3.272679081622545E-4</v>
      </c>
    </row>
    <row r="244" spans="2:21" s="135" customFormat="1">
      <c r="B244" s="86" t="s">
        <v>885</v>
      </c>
      <c r="C244" s="83" t="s">
        <v>886</v>
      </c>
      <c r="D244" s="96" t="s">
        <v>131</v>
      </c>
      <c r="E244" s="96" t="s">
        <v>330</v>
      </c>
      <c r="F244" s="83" t="s">
        <v>884</v>
      </c>
      <c r="G244" s="96" t="s">
        <v>388</v>
      </c>
      <c r="H244" s="83" t="s">
        <v>675</v>
      </c>
      <c r="I244" s="83" t="s">
        <v>171</v>
      </c>
      <c r="J244" s="83"/>
      <c r="K244" s="93">
        <v>4.7500000000011493</v>
      </c>
      <c r="L244" s="96" t="s">
        <v>175</v>
      </c>
      <c r="M244" s="97">
        <v>3.2500000000000001E-2</v>
      </c>
      <c r="N244" s="97">
        <v>5.1400000000014143E-2</v>
      </c>
      <c r="O244" s="93">
        <v>1178669.2408959998</v>
      </c>
      <c r="P244" s="95">
        <v>92.31</v>
      </c>
      <c r="Q244" s="83"/>
      <c r="R244" s="93">
        <v>1088.0295371890002</v>
      </c>
      <c r="S244" s="94">
        <v>1.5710583439357323E-3</v>
      </c>
      <c r="T244" s="94">
        <v>3.309450430070659E-3</v>
      </c>
      <c r="U244" s="94">
        <f>R244/'סכום נכסי הקרן'!$C$42</f>
        <v>5.8769632229526997E-4</v>
      </c>
    </row>
    <row r="245" spans="2:21" s="135" customFormat="1">
      <c r="B245" s="86" t="s">
        <v>887</v>
      </c>
      <c r="C245" s="83" t="s">
        <v>888</v>
      </c>
      <c r="D245" s="96" t="s">
        <v>131</v>
      </c>
      <c r="E245" s="96" t="s">
        <v>330</v>
      </c>
      <c r="F245" s="83" t="s">
        <v>680</v>
      </c>
      <c r="G245" s="96" t="s">
        <v>384</v>
      </c>
      <c r="H245" s="83" t="s">
        <v>675</v>
      </c>
      <c r="I245" s="83" t="s">
        <v>171</v>
      </c>
      <c r="J245" s="83"/>
      <c r="K245" s="93">
        <v>1.3400000000013337</v>
      </c>
      <c r="L245" s="96" t="s">
        <v>175</v>
      </c>
      <c r="M245" s="97">
        <v>3.3000000000000002E-2</v>
      </c>
      <c r="N245" s="97">
        <v>2.6300000000024717E-2</v>
      </c>
      <c r="O245" s="93">
        <v>251561.928465</v>
      </c>
      <c r="P245" s="95">
        <v>101.34</v>
      </c>
      <c r="Q245" s="83"/>
      <c r="R245" s="93">
        <v>254.93284989899999</v>
      </c>
      <c r="S245" s="94">
        <v>6.0216389528699077E-4</v>
      </c>
      <c r="T245" s="94">
        <v>7.7542713768332966E-4</v>
      </c>
      <c r="U245" s="94">
        <f>R245/'סכום נכסי הקרן'!$C$42</f>
        <v>1.3770131526481602E-4</v>
      </c>
    </row>
    <row r="246" spans="2:21" s="135" customFormat="1">
      <c r="B246" s="86" t="s">
        <v>889</v>
      </c>
      <c r="C246" s="83" t="s">
        <v>890</v>
      </c>
      <c r="D246" s="96" t="s">
        <v>131</v>
      </c>
      <c r="E246" s="96" t="s">
        <v>330</v>
      </c>
      <c r="F246" s="83" t="s">
        <v>686</v>
      </c>
      <c r="G246" s="96" t="s">
        <v>508</v>
      </c>
      <c r="H246" s="83" t="s">
        <v>675</v>
      </c>
      <c r="I246" s="83" t="s">
        <v>334</v>
      </c>
      <c r="J246" s="83"/>
      <c r="K246" s="93">
        <v>1.6800000000018769</v>
      </c>
      <c r="L246" s="96" t="s">
        <v>175</v>
      </c>
      <c r="M246" s="97">
        <v>0.06</v>
      </c>
      <c r="N246" s="97">
        <v>1.6300000000010487E-2</v>
      </c>
      <c r="O246" s="93">
        <v>664800.385274</v>
      </c>
      <c r="P246" s="95">
        <v>109</v>
      </c>
      <c r="Q246" s="83"/>
      <c r="R246" s="93">
        <v>724.63239794799995</v>
      </c>
      <c r="S246" s="94">
        <v>1.6201857511520907E-3</v>
      </c>
      <c r="T246" s="94">
        <v>2.204108362009996E-3</v>
      </c>
      <c r="U246" s="94">
        <f>R246/'סכום נכסי הקרן'!$C$42</f>
        <v>3.914083034825422E-4</v>
      </c>
    </row>
    <row r="247" spans="2:21" s="135" customFormat="1">
      <c r="B247" s="86" t="s">
        <v>891</v>
      </c>
      <c r="C247" s="83" t="s">
        <v>892</v>
      </c>
      <c r="D247" s="96" t="s">
        <v>131</v>
      </c>
      <c r="E247" s="96" t="s">
        <v>330</v>
      </c>
      <c r="F247" s="83" t="s">
        <v>686</v>
      </c>
      <c r="G247" s="96" t="s">
        <v>508</v>
      </c>
      <c r="H247" s="83" t="s">
        <v>675</v>
      </c>
      <c r="I247" s="83" t="s">
        <v>334</v>
      </c>
      <c r="J247" s="83"/>
      <c r="K247" s="93">
        <v>3.2399999999668792</v>
      </c>
      <c r="L247" s="96" t="s">
        <v>175</v>
      </c>
      <c r="M247" s="97">
        <v>5.9000000000000004E-2</v>
      </c>
      <c r="N247" s="97">
        <v>2.4400000000496819E-2</v>
      </c>
      <c r="O247" s="93">
        <v>10675.274197999997</v>
      </c>
      <c r="P247" s="95">
        <v>113.13</v>
      </c>
      <c r="Q247" s="83"/>
      <c r="R247" s="93">
        <v>12.076937735</v>
      </c>
      <c r="S247" s="94">
        <v>1.2003470176499886E-5</v>
      </c>
      <c r="T247" s="94">
        <v>3.6734321463636449E-5</v>
      </c>
      <c r="U247" s="94">
        <f>R247/'סכום נכסי הקרן'!$C$42</f>
        <v>6.5233264804423759E-6</v>
      </c>
    </row>
    <row r="248" spans="2:21" s="135" customFormat="1">
      <c r="B248" s="86" t="s">
        <v>893</v>
      </c>
      <c r="C248" s="83" t="s">
        <v>894</v>
      </c>
      <c r="D248" s="96" t="s">
        <v>131</v>
      </c>
      <c r="E248" s="96" t="s">
        <v>330</v>
      </c>
      <c r="F248" s="83" t="s">
        <v>689</v>
      </c>
      <c r="G248" s="96" t="s">
        <v>388</v>
      </c>
      <c r="H248" s="83" t="s">
        <v>675</v>
      </c>
      <c r="I248" s="83" t="s">
        <v>334</v>
      </c>
      <c r="J248" s="83"/>
      <c r="K248" s="93">
        <v>3.6700005047937259</v>
      </c>
      <c r="L248" s="96" t="s">
        <v>175</v>
      </c>
      <c r="M248" s="97">
        <v>6.9000000000000006E-2</v>
      </c>
      <c r="N248" s="97">
        <v>0.1042000157706798</v>
      </c>
      <c r="O248" s="93">
        <v>3.3202410000000002</v>
      </c>
      <c r="P248" s="95">
        <v>91.29</v>
      </c>
      <c r="Q248" s="83"/>
      <c r="R248" s="93">
        <v>3.0309409999999997E-3</v>
      </c>
      <c r="S248" s="94">
        <v>5.0187979642088944E-9</v>
      </c>
      <c r="T248" s="94">
        <v>9.2191881314949664E-9</v>
      </c>
      <c r="U248" s="94">
        <f>R248/'סכום נכסי הקרן'!$C$42</f>
        <v>1.6371548913975166E-9</v>
      </c>
    </row>
    <row r="249" spans="2:21" s="135" customFormat="1">
      <c r="B249" s="86" t="s">
        <v>895</v>
      </c>
      <c r="C249" s="83" t="s">
        <v>896</v>
      </c>
      <c r="D249" s="96" t="s">
        <v>131</v>
      </c>
      <c r="E249" s="96" t="s">
        <v>330</v>
      </c>
      <c r="F249" s="83" t="s">
        <v>897</v>
      </c>
      <c r="G249" s="96" t="s">
        <v>388</v>
      </c>
      <c r="H249" s="83" t="s">
        <v>675</v>
      </c>
      <c r="I249" s="83" t="s">
        <v>171</v>
      </c>
      <c r="J249" s="83"/>
      <c r="K249" s="93">
        <v>3.5700000000011851</v>
      </c>
      <c r="L249" s="96" t="s">
        <v>175</v>
      </c>
      <c r="M249" s="97">
        <v>4.5999999999999999E-2</v>
      </c>
      <c r="N249" s="97">
        <v>8.0800000000047389E-2</v>
      </c>
      <c r="O249" s="93">
        <v>426672.724177</v>
      </c>
      <c r="P249" s="95">
        <v>89.05</v>
      </c>
      <c r="Q249" s="83"/>
      <c r="R249" s="93">
        <v>379.95206081499992</v>
      </c>
      <c r="S249" s="94">
        <v>1.6864534552450592E-3</v>
      </c>
      <c r="T249" s="94">
        <v>1.1556970358719294E-3</v>
      </c>
      <c r="U249" s="94">
        <f>R249/'סכום נכסי הקרן'!$C$42</f>
        <v>2.0523011660729913E-4</v>
      </c>
    </row>
    <row r="250" spans="2:21" s="135" customFormat="1">
      <c r="B250" s="86" t="s">
        <v>898</v>
      </c>
      <c r="C250" s="83" t="s">
        <v>899</v>
      </c>
      <c r="D250" s="96" t="s">
        <v>131</v>
      </c>
      <c r="E250" s="96" t="s">
        <v>330</v>
      </c>
      <c r="F250" s="83" t="s">
        <v>900</v>
      </c>
      <c r="G250" s="96" t="s">
        <v>384</v>
      </c>
      <c r="H250" s="83" t="s">
        <v>699</v>
      </c>
      <c r="I250" s="83" t="s">
        <v>334</v>
      </c>
      <c r="J250" s="83"/>
      <c r="K250" s="93">
        <v>0.97999999999396825</v>
      </c>
      <c r="L250" s="96" t="s">
        <v>175</v>
      </c>
      <c r="M250" s="97">
        <v>4.7E-2</v>
      </c>
      <c r="N250" s="97">
        <v>1.5199999999931067E-2</v>
      </c>
      <c r="O250" s="93">
        <v>110831.512479</v>
      </c>
      <c r="P250" s="95">
        <v>104.71</v>
      </c>
      <c r="Q250" s="83"/>
      <c r="R250" s="93">
        <v>116.05167296499999</v>
      </c>
      <c r="S250" s="94">
        <v>1.6770699036261622E-3</v>
      </c>
      <c r="T250" s="94">
        <v>3.5299341228980154E-4</v>
      </c>
      <c r="U250" s="94">
        <f>R250/'סכום נכסי הקרן'!$C$42</f>
        <v>6.2685009061382152E-5</v>
      </c>
    </row>
    <row r="251" spans="2:21" s="135" customFormat="1">
      <c r="B251" s="82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93"/>
      <c r="P251" s="95"/>
      <c r="Q251" s="83"/>
      <c r="R251" s="83"/>
      <c r="S251" s="83"/>
      <c r="T251" s="94"/>
      <c r="U251" s="83"/>
    </row>
    <row r="252" spans="2:21" s="135" customFormat="1">
      <c r="B252" s="101" t="s">
        <v>50</v>
      </c>
      <c r="C252" s="81"/>
      <c r="D252" s="81"/>
      <c r="E252" s="81"/>
      <c r="F252" s="81"/>
      <c r="G252" s="81"/>
      <c r="H252" s="81"/>
      <c r="I252" s="81"/>
      <c r="J252" s="81"/>
      <c r="K252" s="90">
        <v>4.515107332545174</v>
      </c>
      <c r="L252" s="81"/>
      <c r="M252" s="81"/>
      <c r="N252" s="103">
        <v>5.0214697996115054E-2</v>
      </c>
      <c r="O252" s="90"/>
      <c r="P252" s="92"/>
      <c r="Q252" s="81"/>
      <c r="R252" s="90">
        <v>9865.661408943999</v>
      </c>
      <c r="S252" s="81"/>
      <c r="T252" s="91">
        <v>3.0008300580804587E-2</v>
      </c>
      <c r="U252" s="91">
        <f>R252/'סכום נכסי הקרן'!$C$42</f>
        <v>5.3289113290309461E-3</v>
      </c>
    </row>
    <row r="253" spans="2:21" s="135" customFormat="1">
      <c r="B253" s="86" t="s">
        <v>901</v>
      </c>
      <c r="C253" s="83" t="s">
        <v>902</v>
      </c>
      <c r="D253" s="96" t="s">
        <v>131</v>
      </c>
      <c r="E253" s="96" t="s">
        <v>330</v>
      </c>
      <c r="F253" s="83" t="s">
        <v>903</v>
      </c>
      <c r="G253" s="96" t="s">
        <v>881</v>
      </c>
      <c r="H253" s="83" t="s">
        <v>406</v>
      </c>
      <c r="I253" s="83" t="s">
        <v>334</v>
      </c>
      <c r="J253" s="83"/>
      <c r="K253" s="93">
        <v>3.2900000000001959</v>
      </c>
      <c r="L253" s="96" t="s">
        <v>175</v>
      </c>
      <c r="M253" s="97">
        <v>3.49E-2</v>
      </c>
      <c r="N253" s="97">
        <v>3.8900000000001961E-2</v>
      </c>
      <c r="O253" s="93">
        <v>3802960.3263019999</v>
      </c>
      <c r="P253" s="95">
        <v>101.13</v>
      </c>
      <c r="Q253" s="83"/>
      <c r="R253" s="93">
        <v>3845.9338768249991</v>
      </c>
      <c r="S253" s="94">
        <v>1.7880130742769964E-3</v>
      </c>
      <c r="T253" s="94">
        <v>1.1698145213562211E-2</v>
      </c>
      <c r="U253" s="94">
        <f>R253/'סכום נכסי הקרן'!$C$42</f>
        <v>2.0773711723307917E-3</v>
      </c>
    </row>
    <row r="254" spans="2:21" s="135" customFormat="1">
      <c r="B254" s="86" t="s">
        <v>904</v>
      </c>
      <c r="C254" s="83" t="s">
        <v>905</v>
      </c>
      <c r="D254" s="96" t="s">
        <v>131</v>
      </c>
      <c r="E254" s="96" t="s">
        <v>330</v>
      </c>
      <c r="F254" s="83" t="s">
        <v>906</v>
      </c>
      <c r="G254" s="96" t="s">
        <v>881</v>
      </c>
      <c r="H254" s="83" t="s">
        <v>601</v>
      </c>
      <c r="I254" s="83" t="s">
        <v>171</v>
      </c>
      <c r="J254" s="83"/>
      <c r="K254" s="93">
        <v>5.3799999999991091</v>
      </c>
      <c r="L254" s="96" t="s">
        <v>175</v>
      </c>
      <c r="M254" s="97">
        <v>4.6900000000000004E-2</v>
      </c>
      <c r="N254" s="97">
        <v>5.7499999999987957E-2</v>
      </c>
      <c r="O254" s="93">
        <v>1688384.406245</v>
      </c>
      <c r="P254" s="95">
        <v>98.34</v>
      </c>
      <c r="Q254" s="83"/>
      <c r="R254" s="93">
        <v>1660.3572136959999</v>
      </c>
      <c r="S254" s="94">
        <v>7.8363602336120575E-4</v>
      </c>
      <c r="T254" s="94">
        <v>5.0502947825603389E-3</v>
      </c>
      <c r="U254" s="94">
        <f>R254/'סכום נכסי הקרן'!$C$42</f>
        <v>8.968376269513521E-4</v>
      </c>
    </row>
    <row r="255" spans="2:21" s="135" customFormat="1">
      <c r="B255" s="86" t="s">
        <v>907</v>
      </c>
      <c r="C255" s="83" t="s">
        <v>908</v>
      </c>
      <c r="D255" s="96" t="s">
        <v>131</v>
      </c>
      <c r="E255" s="96" t="s">
        <v>330</v>
      </c>
      <c r="F255" s="83" t="s">
        <v>906</v>
      </c>
      <c r="G255" s="96" t="s">
        <v>881</v>
      </c>
      <c r="H255" s="83" t="s">
        <v>601</v>
      </c>
      <c r="I255" s="83" t="s">
        <v>171</v>
      </c>
      <c r="J255" s="83"/>
      <c r="K255" s="93">
        <v>5.53999999999919</v>
      </c>
      <c r="L255" s="96" t="s">
        <v>175</v>
      </c>
      <c r="M255" s="97">
        <v>4.6900000000000004E-2</v>
      </c>
      <c r="N255" s="97">
        <v>5.8499999999992482E-2</v>
      </c>
      <c r="O255" s="93">
        <v>3944760.5499120001</v>
      </c>
      <c r="P255" s="95">
        <v>99.48</v>
      </c>
      <c r="Q255" s="83"/>
      <c r="R255" s="93">
        <v>3924.2478145670002</v>
      </c>
      <c r="S255" s="94">
        <v>2.2103315211459335E-3</v>
      </c>
      <c r="T255" s="94">
        <v>1.1936352069242243E-2</v>
      </c>
      <c r="U255" s="94">
        <f>R255/'סכום נכסי הקרן'!$C$42</f>
        <v>2.1196722419454484E-3</v>
      </c>
    </row>
    <row r="256" spans="2:21" s="135" customFormat="1">
      <c r="B256" s="86" t="s">
        <v>909</v>
      </c>
      <c r="C256" s="83" t="s">
        <v>910</v>
      </c>
      <c r="D256" s="96" t="s">
        <v>131</v>
      </c>
      <c r="E256" s="96" t="s">
        <v>330</v>
      </c>
      <c r="F256" s="83" t="s">
        <v>686</v>
      </c>
      <c r="G256" s="96" t="s">
        <v>508</v>
      </c>
      <c r="H256" s="83" t="s">
        <v>675</v>
      </c>
      <c r="I256" s="83" t="s">
        <v>334</v>
      </c>
      <c r="J256" s="83"/>
      <c r="K256" s="93">
        <v>2.7999999999958631</v>
      </c>
      <c r="L256" s="96" t="s">
        <v>175</v>
      </c>
      <c r="M256" s="97">
        <v>6.7000000000000004E-2</v>
      </c>
      <c r="N256" s="97">
        <v>4.7699999999951281E-2</v>
      </c>
      <c r="O256" s="93">
        <v>432484.33798499999</v>
      </c>
      <c r="P256" s="95">
        <v>100.61</v>
      </c>
      <c r="Q256" s="83"/>
      <c r="R256" s="93">
        <v>435.12250385600004</v>
      </c>
      <c r="S256" s="94">
        <v>3.5911767444824654E-4</v>
      </c>
      <c r="T256" s="94">
        <v>1.3235085154397954E-3</v>
      </c>
      <c r="U256" s="94">
        <f>R256/'סכום נכסי הקרן'!$C$42</f>
        <v>2.3503028780335391E-4</v>
      </c>
    </row>
    <row r="257" spans="2:11" s="135" customFormat="1">
      <c r="B257" s="137"/>
    </row>
    <row r="258" spans="2:11" s="135" customFormat="1">
      <c r="B258" s="137"/>
    </row>
    <row r="259" spans="2:11" s="135" customFormat="1">
      <c r="B259" s="137"/>
    </row>
    <row r="260" spans="2:11" s="135" customFormat="1">
      <c r="B260" s="138" t="s">
        <v>265</v>
      </c>
      <c r="C260" s="136"/>
      <c r="D260" s="136"/>
      <c r="E260" s="136"/>
      <c r="F260" s="136"/>
      <c r="G260" s="136"/>
      <c r="H260" s="136"/>
      <c r="I260" s="136"/>
      <c r="J260" s="136"/>
      <c r="K260" s="136"/>
    </row>
    <row r="261" spans="2:11" s="135" customFormat="1">
      <c r="B261" s="138" t="s">
        <v>123</v>
      </c>
      <c r="C261" s="136"/>
      <c r="D261" s="136"/>
      <c r="E261" s="136"/>
      <c r="F261" s="136"/>
      <c r="G261" s="136"/>
      <c r="H261" s="136"/>
      <c r="I261" s="136"/>
      <c r="J261" s="136"/>
      <c r="K261" s="136"/>
    </row>
    <row r="262" spans="2:11" s="135" customFormat="1">
      <c r="B262" s="138" t="s">
        <v>248</v>
      </c>
      <c r="C262" s="136"/>
      <c r="D262" s="136"/>
      <c r="E262" s="136"/>
      <c r="F262" s="136"/>
      <c r="G262" s="136"/>
      <c r="H262" s="136"/>
      <c r="I262" s="136"/>
      <c r="J262" s="136"/>
      <c r="K262" s="136"/>
    </row>
    <row r="263" spans="2:11" s="135" customFormat="1">
      <c r="B263" s="138" t="s">
        <v>256</v>
      </c>
      <c r="C263" s="136"/>
      <c r="D263" s="136"/>
      <c r="E263" s="136"/>
      <c r="F263" s="136"/>
      <c r="G263" s="136"/>
      <c r="H263" s="136"/>
      <c r="I263" s="136"/>
      <c r="J263" s="136"/>
      <c r="K263" s="136"/>
    </row>
    <row r="264" spans="2:11" s="135" customFormat="1">
      <c r="B264" s="203" t="s">
        <v>261</v>
      </c>
      <c r="C264" s="203"/>
      <c r="D264" s="203"/>
      <c r="E264" s="203"/>
      <c r="F264" s="203"/>
      <c r="G264" s="203"/>
      <c r="H264" s="203"/>
      <c r="I264" s="203"/>
      <c r="J264" s="203"/>
      <c r="K264" s="203"/>
    </row>
    <row r="265" spans="2:11" s="135" customFormat="1">
      <c r="B265" s="137"/>
    </row>
    <row r="266" spans="2:11" s="135" customFormat="1">
      <c r="B266" s="137"/>
    </row>
    <row r="267" spans="2:11">
      <c r="C267" s="1"/>
      <c r="D267" s="1"/>
      <c r="E267" s="1"/>
      <c r="F267" s="1"/>
    </row>
    <row r="268" spans="2:11">
      <c r="C268" s="1"/>
      <c r="D268" s="1"/>
      <c r="E268" s="1"/>
      <c r="F268" s="1"/>
    </row>
    <row r="269" spans="2:11">
      <c r="C269" s="1"/>
      <c r="D269" s="1"/>
      <c r="E269" s="1"/>
      <c r="F269" s="1"/>
    </row>
    <row r="270" spans="2:11">
      <c r="C270" s="1"/>
      <c r="D270" s="1"/>
      <c r="E270" s="1"/>
      <c r="F270" s="1"/>
    </row>
    <row r="271" spans="2:11">
      <c r="C271" s="1"/>
      <c r="D271" s="1"/>
      <c r="E271" s="1"/>
      <c r="F271" s="1"/>
    </row>
    <row r="272" spans="2:11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4:K264"/>
  </mergeCells>
  <phoneticPr fontId="5" type="noConversion"/>
  <conditionalFormatting sqref="B12:B256">
    <cfRule type="cellIs" dxfId="20" priority="2" operator="equal">
      <formula>"NR3"</formula>
    </cfRule>
  </conditionalFormatting>
  <conditionalFormatting sqref="B12:B256">
    <cfRule type="containsText" dxfId="19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262 B264"/>
    <dataValidation type="list" allowBlank="1" showInputMessage="1" showErrorMessage="1" sqref="I12:I35 I37:I263 I265:I828">
      <formula1>$BM$7:$BM$10</formula1>
    </dataValidation>
    <dataValidation type="list" allowBlank="1" showInputMessage="1" showErrorMessage="1" sqref="E12:E35 E37:E263 E265:E822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35 G37:G263 G265:G55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Y363"/>
  <sheetViews>
    <sheetView rightToLeft="1" zoomScale="90" zoomScaleNormal="90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31.28515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5.7109375" style="1" customWidth="1"/>
    <col min="18" max="18" width="6.85546875" style="1" customWidth="1"/>
    <col min="19" max="19" width="6.42578125" style="1" customWidth="1"/>
    <col min="20" max="20" width="6.7109375" style="1" customWidth="1"/>
    <col min="21" max="21" width="7.28515625" style="1" customWidth="1"/>
    <col min="22" max="33" width="5.7109375" style="1" customWidth="1"/>
    <col min="34" max="16384" width="9.140625" style="1"/>
  </cols>
  <sheetData>
    <row r="1" spans="2:51">
      <c r="B1" s="56" t="s">
        <v>190</v>
      </c>
      <c r="C1" s="77" t="s" vm="1">
        <v>266</v>
      </c>
    </row>
    <row r="2" spans="2:51">
      <c r="B2" s="56" t="s">
        <v>189</v>
      </c>
      <c r="C2" s="77" t="s">
        <v>267</v>
      </c>
    </row>
    <row r="3" spans="2:51">
      <c r="B3" s="56" t="s">
        <v>191</v>
      </c>
      <c r="C3" s="77" t="s">
        <v>268</v>
      </c>
    </row>
    <row r="4" spans="2:51">
      <c r="B4" s="56" t="s">
        <v>192</v>
      </c>
      <c r="C4" s="77">
        <v>414</v>
      </c>
    </row>
    <row r="6" spans="2:51" ht="26.25" customHeight="1">
      <c r="B6" s="200" t="s">
        <v>220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2"/>
      <c r="AY6" s="3"/>
    </row>
    <row r="7" spans="2:51" ht="26.25" customHeight="1">
      <c r="B7" s="200" t="s">
        <v>100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2"/>
      <c r="AU7" s="3"/>
      <c r="AY7" s="3"/>
    </row>
    <row r="8" spans="2:51" s="3" customFormat="1" ht="78.75">
      <c r="B8" s="22" t="s">
        <v>126</v>
      </c>
      <c r="C8" s="30" t="s">
        <v>48</v>
      </c>
      <c r="D8" s="30" t="s">
        <v>130</v>
      </c>
      <c r="E8" s="30" t="s">
        <v>236</v>
      </c>
      <c r="F8" s="30" t="s">
        <v>128</v>
      </c>
      <c r="G8" s="30" t="s">
        <v>69</v>
      </c>
      <c r="H8" s="30" t="s">
        <v>112</v>
      </c>
      <c r="I8" s="13" t="s">
        <v>250</v>
      </c>
      <c r="J8" s="13" t="s">
        <v>249</v>
      </c>
      <c r="K8" s="30" t="s">
        <v>264</v>
      </c>
      <c r="L8" s="13" t="s">
        <v>66</v>
      </c>
      <c r="M8" s="13" t="s">
        <v>63</v>
      </c>
      <c r="N8" s="13" t="s">
        <v>193</v>
      </c>
      <c r="O8" s="14" t="s">
        <v>195</v>
      </c>
      <c r="AU8" s="1"/>
      <c r="AV8" s="1"/>
      <c r="AW8" s="1"/>
      <c r="AY8" s="4"/>
    </row>
    <row r="9" spans="2:51" s="3" customFormat="1" ht="24" customHeight="1">
      <c r="B9" s="15"/>
      <c r="C9" s="16"/>
      <c r="D9" s="16"/>
      <c r="E9" s="16"/>
      <c r="F9" s="16"/>
      <c r="G9" s="16"/>
      <c r="H9" s="16"/>
      <c r="I9" s="16" t="s">
        <v>257</v>
      </c>
      <c r="J9" s="16"/>
      <c r="K9" s="16" t="s">
        <v>253</v>
      </c>
      <c r="L9" s="16" t="s">
        <v>253</v>
      </c>
      <c r="M9" s="16" t="s">
        <v>20</v>
      </c>
      <c r="N9" s="16" t="s">
        <v>20</v>
      </c>
      <c r="O9" s="17" t="s">
        <v>20</v>
      </c>
      <c r="AU9" s="1"/>
      <c r="AW9" s="1"/>
      <c r="AY9" s="4"/>
    </row>
    <row r="10" spans="2:5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AU10" s="1"/>
      <c r="AV10" s="3"/>
      <c r="AW10" s="1"/>
      <c r="AY10" s="1"/>
    </row>
    <row r="11" spans="2:51" s="134" customFormat="1" ht="18" customHeight="1">
      <c r="B11" s="78" t="s">
        <v>30</v>
      </c>
      <c r="C11" s="79"/>
      <c r="D11" s="79"/>
      <c r="E11" s="79"/>
      <c r="F11" s="79"/>
      <c r="G11" s="79"/>
      <c r="H11" s="79"/>
      <c r="I11" s="87"/>
      <c r="J11" s="89"/>
      <c r="K11" s="87">
        <v>344.82672481899993</v>
      </c>
      <c r="L11" s="87">
        <v>108350.52597072301</v>
      </c>
      <c r="M11" s="79"/>
      <c r="N11" s="88">
        <f>L11/$L$11</f>
        <v>1</v>
      </c>
      <c r="O11" s="88">
        <f>L11/'סכום נכסי הקרן'!$C$42</f>
        <v>5.8525254559050423E-2</v>
      </c>
      <c r="AU11" s="135"/>
      <c r="AV11" s="140"/>
      <c r="AW11" s="135"/>
      <c r="AY11" s="135"/>
    </row>
    <row r="12" spans="2:51" s="135" customFormat="1" ht="20.25">
      <c r="B12" s="80" t="s">
        <v>244</v>
      </c>
      <c r="C12" s="81"/>
      <c r="D12" s="81"/>
      <c r="E12" s="81"/>
      <c r="F12" s="81"/>
      <c r="G12" s="81"/>
      <c r="H12" s="81"/>
      <c r="I12" s="90"/>
      <c r="J12" s="92"/>
      <c r="K12" s="90">
        <v>306.17147564799996</v>
      </c>
      <c r="L12" s="90">
        <v>80564.366006129028</v>
      </c>
      <c r="M12" s="81"/>
      <c r="N12" s="91">
        <f t="shared" ref="N12:N40" si="0">L12/$L$11</f>
        <v>0.7435530680109298</v>
      </c>
      <c r="O12" s="91">
        <f>L12/'סכום נכסי הקרן'!$C$42</f>
        <v>4.35166325835026E-2</v>
      </c>
      <c r="AV12" s="134"/>
    </row>
    <row r="13" spans="2:51" s="135" customFormat="1">
      <c r="B13" s="101" t="s">
        <v>911</v>
      </c>
      <c r="C13" s="81"/>
      <c r="D13" s="81"/>
      <c r="E13" s="81"/>
      <c r="F13" s="81"/>
      <c r="G13" s="81"/>
      <c r="H13" s="81"/>
      <c r="I13" s="90"/>
      <c r="J13" s="92"/>
      <c r="K13" s="90">
        <v>159.649153262</v>
      </c>
      <c r="L13" s="90">
        <v>58394.244866083995</v>
      </c>
      <c r="M13" s="81"/>
      <c r="N13" s="91">
        <f t="shared" si="0"/>
        <v>0.53893826857714089</v>
      </c>
      <c r="O13" s="91">
        <f>L13/'סכום נכסי הקרן'!$C$42</f>
        <v>3.1541499360091055E-2</v>
      </c>
    </row>
    <row r="14" spans="2:51" s="135" customFormat="1">
      <c r="B14" s="86" t="s">
        <v>912</v>
      </c>
      <c r="C14" s="83" t="s">
        <v>913</v>
      </c>
      <c r="D14" s="96" t="s">
        <v>131</v>
      </c>
      <c r="E14" s="96" t="s">
        <v>330</v>
      </c>
      <c r="F14" s="83" t="s">
        <v>914</v>
      </c>
      <c r="G14" s="96" t="s">
        <v>201</v>
      </c>
      <c r="H14" s="96" t="s">
        <v>175</v>
      </c>
      <c r="I14" s="93">
        <v>8310.3789799999995</v>
      </c>
      <c r="J14" s="95">
        <v>19820</v>
      </c>
      <c r="K14" s="83"/>
      <c r="L14" s="93">
        <v>1647.117116013</v>
      </c>
      <c r="M14" s="94">
        <v>1.6391350842324151E-4</v>
      </c>
      <c r="N14" s="94">
        <f t="shared" si="0"/>
        <v>1.5201745457682977E-2</v>
      </c>
      <c r="O14" s="94">
        <f>L14/'סכום נכסי הקרן'!$C$42</f>
        <v>8.896860226527847E-4</v>
      </c>
    </row>
    <row r="15" spans="2:51" s="135" customFormat="1">
      <c r="B15" s="86" t="s">
        <v>915</v>
      </c>
      <c r="C15" s="83" t="s">
        <v>916</v>
      </c>
      <c r="D15" s="96" t="s">
        <v>131</v>
      </c>
      <c r="E15" s="96" t="s">
        <v>330</v>
      </c>
      <c r="F15" s="83">
        <v>29389</v>
      </c>
      <c r="G15" s="96" t="s">
        <v>917</v>
      </c>
      <c r="H15" s="96" t="s">
        <v>175</v>
      </c>
      <c r="I15" s="93">
        <v>2360.7996789999997</v>
      </c>
      <c r="J15" s="95">
        <v>46950</v>
      </c>
      <c r="K15" s="93">
        <v>6.2593299789999994</v>
      </c>
      <c r="L15" s="93">
        <v>1114.6547791580001</v>
      </c>
      <c r="M15" s="94">
        <v>2.214242800797675E-5</v>
      </c>
      <c r="N15" s="94">
        <f t="shared" si="0"/>
        <v>1.0287488400925592E-2</v>
      </c>
      <c r="O15" s="94">
        <f>L15/'סכום נכסי הקרן'!$C$42</f>
        <v>6.0207787743744889E-4</v>
      </c>
    </row>
    <row r="16" spans="2:51" s="135" customFormat="1" ht="20.25">
      <c r="B16" s="86" t="s">
        <v>918</v>
      </c>
      <c r="C16" s="83" t="s">
        <v>919</v>
      </c>
      <c r="D16" s="96" t="s">
        <v>131</v>
      </c>
      <c r="E16" s="96" t="s">
        <v>330</v>
      </c>
      <c r="F16" s="83" t="s">
        <v>405</v>
      </c>
      <c r="G16" s="96" t="s">
        <v>388</v>
      </c>
      <c r="H16" s="96" t="s">
        <v>175</v>
      </c>
      <c r="I16" s="93">
        <v>17119.566568000002</v>
      </c>
      <c r="J16" s="95">
        <v>5416</v>
      </c>
      <c r="K16" s="83"/>
      <c r="L16" s="93">
        <v>927.19572531800009</v>
      </c>
      <c r="M16" s="94">
        <v>1.3019732290187066E-4</v>
      </c>
      <c r="N16" s="94">
        <f t="shared" si="0"/>
        <v>8.55737170642378E-3</v>
      </c>
      <c r="O16" s="94">
        <f>L16/'סכום נכסי הקרן'!$C$42</f>
        <v>5.0082235747486747E-4</v>
      </c>
      <c r="AU16" s="134"/>
    </row>
    <row r="17" spans="2:15" s="135" customFormat="1">
      <c r="B17" s="86" t="s">
        <v>920</v>
      </c>
      <c r="C17" s="83" t="s">
        <v>921</v>
      </c>
      <c r="D17" s="96" t="s">
        <v>131</v>
      </c>
      <c r="E17" s="96" t="s">
        <v>330</v>
      </c>
      <c r="F17" s="83" t="s">
        <v>715</v>
      </c>
      <c r="G17" s="96" t="s">
        <v>716</v>
      </c>
      <c r="H17" s="96" t="s">
        <v>175</v>
      </c>
      <c r="I17" s="93">
        <v>5386.709116</v>
      </c>
      <c r="J17" s="95">
        <v>46960</v>
      </c>
      <c r="K17" s="83"/>
      <c r="L17" s="93">
        <v>2529.5986009190005</v>
      </c>
      <c r="M17" s="94">
        <v>1.2599551340997261E-4</v>
      </c>
      <c r="N17" s="94">
        <f t="shared" si="0"/>
        <v>2.334643582258672E-2</v>
      </c>
      <c r="O17" s="94">
        <f>L17/'סכום נכסי הקרן'!$C$42</f>
        <v>1.3663560995634215E-3</v>
      </c>
    </row>
    <row r="18" spans="2:15" s="135" customFormat="1">
      <c r="B18" s="86" t="s">
        <v>922</v>
      </c>
      <c r="C18" s="83" t="s">
        <v>923</v>
      </c>
      <c r="D18" s="96" t="s">
        <v>131</v>
      </c>
      <c r="E18" s="96" t="s">
        <v>330</v>
      </c>
      <c r="F18" s="83" t="s">
        <v>413</v>
      </c>
      <c r="G18" s="96" t="s">
        <v>388</v>
      </c>
      <c r="H18" s="96" t="s">
        <v>175</v>
      </c>
      <c r="I18" s="93">
        <v>38583.491738999997</v>
      </c>
      <c r="J18" s="95">
        <v>2050</v>
      </c>
      <c r="K18" s="93">
        <v>19.683034264</v>
      </c>
      <c r="L18" s="93">
        <v>810.64461492199996</v>
      </c>
      <c r="M18" s="94">
        <v>1.1055370136699486E-4</v>
      </c>
      <c r="N18" s="94">
        <f t="shared" si="0"/>
        <v>7.4816860154517497E-3</v>
      </c>
      <c r="O18" s="94">
        <f>L18/'סכום נכסי הקרן'!$C$42</f>
        <v>4.3786757858520128E-4</v>
      </c>
    </row>
    <row r="19" spans="2:15" s="135" customFormat="1">
      <c r="B19" s="86" t="s">
        <v>924</v>
      </c>
      <c r="C19" s="83" t="s">
        <v>925</v>
      </c>
      <c r="D19" s="96" t="s">
        <v>131</v>
      </c>
      <c r="E19" s="96" t="s">
        <v>330</v>
      </c>
      <c r="F19" s="83" t="s">
        <v>422</v>
      </c>
      <c r="G19" s="96" t="s">
        <v>423</v>
      </c>
      <c r="H19" s="96" t="s">
        <v>175</v>
      </c>
      <c r="I19" s="93">
        <v>580419.10303</v>
      </c>
      <c r="J19" s="95">
        <v>255.1</v>
      </c>
      <c r="K19" s="83"/>
      <c r="L19" s="93">
        <v>1480.6491318399999</v>
      </c>
      <c r="M19" s="94">
        <v>2.0987962147350105E-4</v>
      </c>
      <c r="N19" s="94">
        <f t="shared" si="0"/>
        <v>1.366536173751552E-2</v>
      </c>
      <c r="O19" s="94">
        <f>L19/'סכום נכסי הקרן'!$C$42</f>
        <v>7.9976877432960344E-4</v>
      </c>
    </row>
    <row r="20" spans="2:15" s="135" customFormat="1">
      <c r="B20" s="86" t="s">
        <v>926</v>
      </c>
      <c r="C20" s="83" t="s">
        <v>927</v>
      </c>
      <c r="D20" s="96" t="s">
        <v>131</v>
      </c>
      <c r="E20" s="96" t="s">
        <v>330</v>
      </c>
      <c r="F20" s="83" t="s">
        <v>369</v>
      </c>
      <c r="G20" s="96" t="s">
        <v>338</v>
      </c>
      <c r="H20" s="96" t="s">
        <v>175</v>
      </c>
      <c r="I20" s="93">
        <v>14673.689721000001</v>
      </c>
      <c r="J20" s="95">
        <v>8642</v>
      </c>
      <c r="K20" s="83"/>
      <c r="L20" s="93">
        <v>1268.1002656970002</v>
      </c>
      <c r="M20" s="94">
        <v>1.4625419984881896E-4</v>
      </c>
      <c r="N20" s="94">
        <f t="shared" si="0"/>
        <v>1.1703683524708026E-2</v>
      </c>
      <c r="O20" s="94">
        <f>L20/'סכום נכסי הקרן'!$C$42</f>
        <v>6.8496105756210178E-4</v>
      </c>
    </row>
    <row r="21" spans="2:15" s="135" customFormat="1">
      <c r="B21" s="86" t="s">
        <v>928</v>
      </c>
      <c r="C21" s="83" t="s">
        <v>929</v>
      </c>
      <c r="D21" s="96" t="s">
        <v>131</v>
      </c>
      <c r="E21" s="96" t="s">
        <v>330</v>
      </c>
      <c r="F21" s="83" t="s">
        <v>686</v>
      </c>
      <c r="G21" s="96" t="s">
        <v>508</v>
      </c>
      <c r="H21" s="96" t="s">
        <v>175</v>
      </c>
      <c r="I21" s="93">
        <v>274812.51615400001</v>
      </c>
      <c r="J21" s="95">
        <v>179.3</v>
      </c>
      <c r="K21" s="83"/>
      <c r="L21" s="93">
        <v>492.73884145300002</v>
      </c>
      <c r="M21" s="94">
        <v>8.5750246322745862E-5</v>
      </c>
      <c r="N21" s="94">
        <f t="shared" si="0"/>
        <v>4.5476368207584073E-3</v>
      </c>
      <c r="O21" s="94">
        <f>L21/'סכום נכסי הקרן'!$C$42</f>
        <v>2.6615160257699655E-4</v>
      </c>
    </row>
    <row r="22" spans="2:15" s="135" customFormat="1">
      <c r="B22" s="86" t="s">
        <v>930</v>
      </c>
      <c r="C22" s="83" t="s">
        <v>931</v>
      </c>
      <c r="D22" s="96" t="s">
        <v>131</v>
      </c>
      <c r="E22" s="96" t="s">
        <v>330</v>
      </c>
      <c r="F22" s="83" t="s">
        <v>442</v>
      </c>
      <c r="G22" s="96" t="s">
        <v>338</v>
      </c>
      <c r="H22" s="96" t="s">
        <v>175</v>
      </c>
      <c r="I22" s="93">
        <v>185441.71703599996</v>
      </c>
      <c r="J22" s="95">
        <v>1277</v>
      </c>
      <c r="K22" s="83"/>
      <c r="L22" s="93">
        <v>2368.090726552</v>
      </c>
      <c r="M22" s="94">
        <v>1.5931186413186663E-4</v>
      </c>
      <c r="N22" s="94">
        <f t="shared" si="0"/>
        <v>2.1855830466313314E-2</v>
      </c>
      <c r="O22" s="94">
        <f>L22/'סכום נכסי הקרן'!$C$42</f>
        <v>1.2791180416404364E-3</v>
      </c>
    </row>
    <row r="23" spans="2:15" s="135" customFormat="1">
      <c r="B23" s="86" t="s">
        <v>932</v>
      </c>
      <c r="C23" s="83" t="s">
        <v>933</v>
      </c>
      <c r="D23" s="96" t="s">
        <v>131</v>
      </c>
      <c r="E23" s="96" t="s">
        <v>330</v>
      </c>
      <c r="F23" s="83" t="s">
        <v>934</v>
      </c>
      <c r="G23" s="96" t="s">
        <v>881</v>
      </c>
      <c r="H23" s="96" t="s">
        <v>175</v>
      </c>
      <c r="I23" s="93">
        <v>297450.91528000002</v>
      </c>
      <c r="J23" s="95">
        <v>1121</v>
      </c>
      <c r="K23" s="83"/>
      <c r="L23" s="93">
        <v>3334.4247605000005</v>
      </c>
      <c r="M23" s="94">
        <v>2.5340534375710926E-4</v>
      </c>
      <c r="N23" s="94">
        <f t="shared" si="0"/>
        <v>3.0774421541811276E-2</v>
      </c>
      <c r="O23" s="94">
        <f>L23/'סכום נכסי הקרן'!$C$42</f>
        <v>1.8010808546420299E-3</v>
      </c>
    </row>
    <row r="24" spans="2:15" s="135" customFormat="1">
      <c r="B24" s="86" t="s">
        <v>935</v>
      </c>
      <c r="C24" s="83" t="s">
        <v>936</v>
      </c>
      <c r="D24" s="96" t="s">
        <v>131</v>
      </c>
      <c r="E24" s="96" t="s">
        <v>330</v>
      </c>
      <c r="F24" s="83" t="s">
        <v>592</v>
      </c>
      <c r="G24" s="96" t="s">
        <v>455</v>
      </c>
      <c r="H24" s="96" t="s">
        <v>175</v>
      </c>
      <c r="I24" s="93">
        <v>41491.970527999998</v>
      </c>
      <c r="J24" s="95">
        <v>1955</v>
      </c>
      <c r="K24" s="83"/>
      <c r="L24" s="93">
        <v>811.16802384200003</v>
      </c>
      <c r="M24" s="94">
        <v>1.6201769815398054E-4</v>
      </c>
      <c r="N24" s="94">
        <f t="shared" si="0"/>
        <v>7.4865167157673294E-3</v>
      </c>
      <c r="O24" s="94">
        <f>L24/'סכום נכסי הקרן'!$C$42</f>
        <v>4.3815029655086915E-4</v>
      </c>
    </row>
    <row r="25" spans="2:15" s="135" customFormat="1">
      <c r="B25" s="86" t="s">
        <v>937</v>
      </c>
      <c r="C25" s="83" t="s">
        <v>938</v>
      </c>
      <c r="D25" s="96" t="s">
        <v>131</v>
      </c>
      <c r="E25" s="96" t="s">
        <v>330</v>
      </c>
      <c r="F25" s="83" t="s">
        <v>454</v>
      </c>
      <c r="G25" s="96" t="s">
        <v>455</v>
      </c>
      <c r="H25" s="96" t="s">
        <v>175</v>
      </c>
      <c r="I25" s="93">
        <v>34747.241973999997</v>
      </c>
      <c r="J25" s="95">
        <v>2484</v>
      </c>
      <c r="K25" s="83"/>
      <c r="L25" s="93">
        <v>863.12149063300001</v>
      </c>
      <c r="M25" s="94">
        <v>1.6208340726905828E-4</v>
      </c>
      <c r="N25" s="94">
        <f t="shared" si="0"/>
        <v>7.9660110820894466E-3</v>
      </c>
      <c r="O25" s="94">
        <f>L25/'סכום נכסי הקרן'!$C$42</f>
        <v>4.6621282639950165E-4</v>
      </c>
    </row>
    <row r="26" spans="2:15" s="135" customFormat="1">
      <c r="B26" s="86" t="s">
        <v>939</v>
      </c>
      <c r="C26" s="83" t="s">
        <v>940</v>
      </c>
      <c r="D26" s="96" t="s">
        <v>131</v>
      </c>
      <c r="E26" s="96" t="s">
        <v>330</v>
      </c>
      <c r="F26" s="83" t="s">
        <v>941</v>
      </c>
      <c r="G26" s="96" t="s">
        <v>587</v>
      </c>
      <c r="H26" s="96" t="s">
        <v>175</v>
      </c>
      <c r="I26" s="93">
        <v>439.75712199999992</v>
      </c>
      <c r="J26" s="95">
        <v>84650</v>
      </c>
      <c r="K26" s="83"/>
      <c r="L26" s="93">
        <v>372.25440409499998</v>
      </c>
      <c r="M26" s="94">
        <v>5.7122687153169577E-5</v>
      </c>
      <c r="N26" s="94">
        <f t="shared" si="0"/>
        <v>3.4356492574441717E-3</v>
      </c>
      <c r="O26" s="94">
        <f>L26/'סכום נכסי הקרן'!$C$42</f>
        <v>2.0107224736753274E-4</v>
      </c>
    </row>
    <row r="27" spans="2:15" s="135" customFormat="1">
      <c r="B27" s="86" t="s">
        <v>942</v>
      </c>
      <c r="C27" s="83" t="s">
        <v>943</v>
      </c>
      <c r="D27" s="96" t="s">
        <v>131</v>
      </c>
      <c r="E27" s="96" t="s">
        <v>330</v>
      </c>
      <c r="F27" s="83" t="s">
        <v>944</v>
      </c>
      <c r="G27" s="96" t="s">
        <v>945</v>
      </c>
      <c r="H27" s="96" t="s">
        <v>175</v>
      </c>
      <c r="I27" s="93">
        <v>6785.3617209999993</v>
      </c>
      <c r="J27" s="95">
        <v>5985</v>
      </c>
      <c r="K27" s="83"/>
      <c r="L27" s="93">
        <v>406.10389865400003</v>
      </c>
      <c r="M27" s="94">
        <v>6.408389914542324E-5</v>
      </c>
      <c r="N27" s="94">
        <f t="shared" si="0"/>
        <v>3.7480565508628155E-3</v>
      </c>
      <c r="O27" s="94">
        <f>L27/'סכום נכסי הקרן'!$C$42</f>
        <v>2.1935596374096281E-4</v>
      </c>
    </row>
    <row r="28" spans="2:15" s="135" customFormat="1">
      <c r="B28" s="86" t="s">
        <v>946</v>
      </c>
      <c r="C28" s="83" t="s">
        <v>947</v>
      </c>
      <c r="D28" s="96" t="s">
        <v>131</v>
      </c>
      <c r="E28" s="96" t="s">
        <v>330</v>
      </c>
      <c r="F28" s="83" t="s">
        <v>948</v>
      </c>
      <c r="G28" s="96" t="s">
        <v>508</v>
      </c>
      <c r="H28" s="96" t="s">
        <v>175</v>
      </c>
      <c r="I28" s="93">
        <v>17537.614577</v>
      </c>
      <c r="J28" s="95">
        <v>5692</v>
      </c>
      <c r="K28" s="83"/>
      <c r="L28" s="93">
        <v>998.24102169599985</v>
      </c>
      <c r="M28" s="94">
        <v>1.6095247413911926E-5</v>
      </c>
      <c r="N28" s="94">
        <f t="shared" si="0"/>
        <v>9.2130703820093203E-3</v>
      </c>
      <c r="O28" s="94">
        <f>L28/'סכום נכסי הקרן'!$C$42</f>
        <v>5.3919728937754335E-4</v>
      </c>
    </row>
    <row r="29" spans="2:15" s="135" customFormat="1">
      <c r="B29" s="86" t="s">
        <v>949</v>
      </c>
      <c r="C29" s="83" t="s">
        <v>950</v>
      </c>
      <c r="D29" s="96" t="s">
        <v>131</v>
      </c>
      <c r="E29" s="96" t="s">
        <v>330</v>
      </c>
      <c r="F29" s="83" t="s">
        <v>903</v>
      </c>
      <c r="G29" s="96" t="s">
        <v>881</v>
      </c>
      <c r="H29" s="96" t="s">
        <v>175</v>
      </c>
      <c r="I29" s="93">
        <v>9441682.885174999</v>
      </c>
      <c r="J29" s="95">
        <v>38.700000000000003</v>
      </c>
      <c r="K29" s="83"/>
      <c r="L29" s="93">
        <v>3653.9312765549998</v>
      </c>
      <c r="M29" s="94">
        <v>7.2895885739393594E-4</v>
      </c>
      <c r="N29" s="94">
        <f t="shared" si="0"/>
        <v>3.372324447730244E-2</v>
      </c>
      <c r="O29" s="94">
        <f>L29/'סכום נכסי הקרן'!$C$42</f>
        <v>1.9736614675912169E-3</v>
      </c>
    </row>
    <row r="30" spans="2:15" s="135" customFormat="1">
      <c r="B30" s="86" t="s">
        <v>951</v>
      </c>
      <c r="C30" s="83" t="s">
        <v>952</v>
      </c>
      <c r="D30" s="96" t="s">
        <v>131</v>
      </c>
      <c r="E30" s="96" t="s">
        <v>330</v>
      </c>
      <c r="F30" s="83" t="s">
        <v>753</v>
      </c>
      <c r="G30" s="96" t="s">
        <v>508</v>
      </c>
      <c r="H30" s="96" t="s">
        <v>175</v>
      </c>
      <c r="I30" s="93">
        <v>192758.56828199996</v>
      </c>
      <c r="J30" s="95">
        <v>1919</v>
      </c>
      <c r="K30" s="83"/>
      <c r="L30" s="93">
        <v>3699.0369253389999</v>
      </c>
      <c r="M30" s="94">
        <v>1.5055720971091183E-4</v>
      </c>
      <c r="N30" s="94">
        <f t="shared" si="0"/>
        <v>3.4139538245882652E-2</v>
      </c>
      <c r="O30" s="94">
        <f>L30/'סכום נכסי הקרן'!$C$42</f>
        <v>1.9980251663687201E-3</v>
      </c>
    </row>
    <row r="31" spans="2:15" s="135" customFormat="1">
      <c r="B31" s="86" t="s">
        <v>953</v>
      </c>
      <c r="C31" s="83" t="s">
        <v>954</v>
      </c>
      <c r="D31" s="96" t="s">
        <v>131</v>
      </c>
      <c r="E31" s="96" t="s">
        <v>330</v>
      </c>
      <c r="F31" s="83" t="s">
        <v>337</v>
      </c>
      <c r="G31" s="96" t="s">
        <v>338</v>
      </c>
      <c r="H31" s="96" t="s">
        <v>175</v>
      </c>
      <c r="I31" s="93">
        <v>304497.86014199996</v>
      </c>
      <c r="J31" s="95">
        <v>2382</v>
      </c>
      <c r="K31" s="93">
        <v>56.012685859999998</v>
      </c>
      <c r="L31" s="93">
        <v>7309.1517144510008</v>
      </c>
      <c r="M31" s="94">
        <v>2.0379818389028632E-4</v>
      </c>
      <c r="N31" s="94">
        <f t="shared" si="0"/>
        <v>6.7458387017207272E-2</v>
      </c>
      <c r="O31" s="94">
        <f>L31/'סכום נכסי הקרן'!$C$42</f>
        <v>3.9480192723249981E-3</v>
      </c>
    </row>
    <row r="32" spans="2:15" s="135" customFormat="1">
      <c r="B32" s="86" t="s">
        <v>955</v>
      </c>
      <c r="C32" s="83" t="s">
        <v>956</v>
      </c>
      <c r="D32" s="96" t="s">
        <v>131</v>
      </c>
      <c r="E32" s="96" t="s">
        <v>330</v>
      </c>
      <c r="F32" s="83" t="s">
        <v>343</v>
      </c>
      <c r="G32" s="96" t="s">
        <v>338</v>
      </c>
      <c r="H32" s="96" t="s">
        <v>175</v>
      </c>
      <c r="I32" s="93">
        <v>50410.581940999997</v>
      </c>
      <c r="J32" s="95">
        <v>7460</v>
      </c>
      <c r="K32" s="83"/>
      <c r="L32" s="93">
        <v>3760.6294128329996</v>
      </c>
      <c r="M32" s="94">
        <v>2.1569221218263558E-4</v>
      </c>
      <c r="N32" s="94">
        <f t="shared" si="0"/>
        <v>3.4707994069628649E-2</v>
      </c>
      <c r="O32" s="94">
        <f>L32/'סכום נכסי הקרן'!$C$42</f>
        <v>2.0312941881590295E-3</v>
      </c>
    </row>
    <row r="33" spans="2:15" s="135" customFormat="1">
      <c r="B33" s="86" t="s">
        <v>957</v>
      </c>
      <c r="C33" s="83" t="s">
        <v>958</v>
      </c>
      <c r="D33" s="96" t="s">
        <v>131</v>
      </c>
      <c r="E33" s="96" t="s">
        <v>330</v>
      </c>
      <c r="F33" s="83" t="s">
        <v>480</v>
      </c>
      <c r="G33" s="96" t="s">
        <v>388</v>
      </c>
      <c r="H33" s="96" t="s">
        <v>175</v>
      </c>
      <c r="I33" s="93">
        <v>9656.8291850000005</v>
      </c>
      <c r="J33" s="95">
        <v>18410</v>
      </c>
      <c r="K33" s="83"/>
      <c r="L33" s="93">
        <v>1777.822252963</v>
      </c>
      <c r="M33" s="94">
        <v>2.1554160792196494E-4</v>
      </c>
      <c r="N33" s="94">
        <f t="shared" si="0"/>
        <v>1.6408062970025439E-2</v>
      </c>
      <c r="O33" s="94">
        <f>L33/'סכום נכסי הקרן'!$C$42</f>
        <v>9.6028606214166776E-4</v>
      </c>
    </row>
    <row r="34" spans="2:15" s="135" customFormat="1">
      <c r="B34" s="86" t="s">
        <v>959</v>
      </c>
      <c r="C34" s="83" t="s">
        <v>960</v>
      </c>
      <c r="D34" s="96" t="s">
        <v>131</v>
      </c>
      <c r="E34" s="96" t="s">
        <v>330</v>
      </c>
      <c r="F34" s="83" t="s">
        <v>961</v>
      </c>
      <c r="G34" s="96" t="s">
        <v>203</v>
      </c>
      <c r="H34" s="96" t="s">
        <v>175</v>
      </c>
      <c r="I34" s="93">
        <v>1752.9972540000003</v>
      </c>
      <c r="J34" s="95">
        <v>44590</v>
      </c>
      <c r="K34" s="83"/>
      <c r="L34" s="93">
        <v>781.66147570500004</v>
      </c>
      <c r="M34" s="94">
        <v>2.8261626166843849E-5</v>
      </c>
      <c r="N34" s="94">
        <f t="shared" si="0"/>
        <v>7.2141917974280056E-3</v>
      </c>
      <c r="O34" s="94">
        <f>L34/'סכום נכסי הקרן'!$C$42</f>
        <v>4.2221241138228754E-4</v>
      </c>
    </row>
    <row r="35" spans="2:15" s="135" customFormat="1">
      <c r="B35" s="86" t="s">
        <v>962</v>
      </c>
      <c r="C35" s="83" t="s">
        <v>963</v>
      </c>
      <c r="D35" s="96" t="s">
        <v>131</v>
      </c>
      <c r="E35" s="96" t="s">
        <v>330</v>
      </c>
      <c r="F35" s="83" t="s">
        <v>358</v>
      </c>
      <c r="G35" s="96" t="s">
        <v>338</v>
      </c>
      <c r="H35" s="96" t="s">
        <v>175</v>
      </c>
      <c r="I35" s="93">
        <v>282221.17775199999</v>
      </c>
      <c r="J35" s="95">
        <v>2415</v>
      </c>
      <c r="K35" s="83"/>
      <c r="L35" s="93">
        <v>6815.6414427</v>
      </c>
      <c r="M35" s="94">
        <v>2.1146168813671813E-4</v>
      </c>
      <c r="N35" s="94">
        <f t="shared" si="0"/>
        <v>6.2903630431306159E-2</v>
      </c>
      <c r="O35" s="94">
        <f>L35/'סכום נכסי הקרן'!$C$42</f>
        <v>3.6814509836806237E-3</v>
      </c>
    </row>
    <row r="36" spans="2:15" s="135" customFormat="1">
      <c r="B36" s="86" t="s">
        <v>964</v>
      </c>
      <c r="C36" s="83" t="s">
        <v>965</v>
      </c>
      <c r="D36" s="96" t="s">
        <v>131</v>
      </c>
      <c r="E36" s="96" t="s">
        <v>330</v>
      </c>
      <c r="F36" s="83" t="s">
        <v>586</v>
      </c>
      <c r="G36" s="96" t="s">
        <v>587</v>
      </c>
      <c r="H36" s="96" t="s">
        <v>175</v>
      </c>
      <c r="I36" s="93">
        <v>4182.4926559999994</v>
      </c>
      <c r="J36" s="95">
        <v>54120</v>
      </c>
      <c r="K36" s="83"/>
      <c r="L36" s="93">
        <v>2263.5650252219998</v>
      </c>
      <c r="M36" s="94">
        <v>4.1137275856778093E-4</v>
      </c>
      <c r="N36" s="94">
        <f t="shared" si="0"/>
        <v>2.0891130937690409E-2</v>
      </c>
      <c r="O36" s="94">
        <f>L36/'סכום נכסי הקרן'!$C$42</f>
        <v>1.222658756154785E-3</v>
      </c>
    </row>
    <row r="37" spans="2:15" s="135" customFormat="1">
      <c r="B37" s="86" t="s">
        <v>966</v>
      </c>
      <c r="C37" s="83" t="s">
        <v>967</v>
      </c>
      <c r="D37" s="96" t="s">
        <v>131</v>
      </c>
      <c r="E37" s="96" t="s">
        <v>330</v>
      </c>
      <c r="F37" s="83" t="s">
        <v>968</v>
      </c>
      <c r="G37" s="96" t="s">
        <v>508</v>
      </c>
      <c r="H37" s="96" t="s">
        <v>175</v>
      </c>
      <c r="I37" s="93">
        <v>4510.3456019999994</v>
      </c>
      <c r="J37" s="95">
        <v>17330</v>
      </c>
      <c r="K37" s="83"/>
      <c r="L37" s="93">
        <v>781.64289274399994</v>
      </c>
      <c r="M37" s="94">
        <v>3.2298128049415006E-5</v>
      </c>
      <c r="N37" s="94">
        <f t="shared" si="0"/>
        <v>7.2140202896218957E-3</v>
      </c>
      <c r="O37" s="94">
        <f>L37/'סכום נכסי הקרן'!$C$42</f>
        <v>4.2220237384427611E-4</v>
      </c>
    </row>
    <row r="38" spans="2:15" s="135" customFormat="1">
      <c r="B38" s="86" t="s">
        <v>969</v>
      </c>
      <c r="C38" s="83" t="s">
        <v>970</v>
      </c>
      <c r="D38" s="96" t="s">
        <v>131</v>
      </c>
      <c r="E38" s="96" t="s">
        <v>330</v>
      </c>
      <c r="F38" s="83" t="s">
        <v>387</v>
      </c>
      <c r="G38" s="96" t="s">
        <v>388</v>
      </c>
      <c r="H38" s="96" t="s">
        <v>175</v>
      </c>
      <c r="I38" s="93">
        <v>21742.588972999998</v>
      </c>
      <c r="J38" s="95">
        <v>21190</v>
      </c>
      <c r="K38" s="83"/>
      <c r="L38" s="93">
        <v>4607.2546035399992</v>
      </c>
      <c r="M38" s="94">
        <v>1.7928666728620672E-4</v>
      </c>
      <c r="N38" s="94">
        <f t="shared" si="0"/>
        <v>4.252175577610863E-2</v>
      </c>
      <c r="O38" s="94">
        <f>L38/'סכום נכסי הקרן'!$C$42</f>
        <v>2.4885965810945302E-3</v>
      </c>
    </row>
    <row r="39" spans="2:15" s="135" customFormat="1">
      <c r="B39" s="86" t="s">
        <v>971</v>
      </c>
      <c r="C39" s="83" t="s">
        <v>972</v>
      </c>
      <c r="D39" s="96" t="s">
        <v>131</v>
      </c>
      <c r="E39" s="96" t="s">
        <v>330</v>
      </c>
      <c r="F39" s="83" t="s">
        <v>763</v>
      </c>
      <c r="G39" s="96" t="s">
        <v>162</v>
      </c>
      <c r="H39" s="96" t="s">
        <v>175</v>
      </c>
      <c r="I39" s="93">
        <v>47774.689433000007</v>
      </c>
      <c r="J39" s="95">
        <v>2398</v>
      </c>
      <c r="K39" s="93">
        <v>31.940840984999998</v>
      </c>
      <c r="L39" s="93">
        <v>1177.577893589</v>
      </c>
      <c r="M39" s="94">
        <v>2.0060215145746905E-4</v>
      </c>
      <c r="N39" s="94">
        <f t="shared" si="0"/>
        <v>1.0868224985886906E-2</v>
      </c>
      <c r="O39" s="94">
        <f>L39/'סכום נכסי הקרן'!$C$42</f>
        <v>6.3606563390406347E-4</v>
      </c>
    </row>
    <row r="40" spans="2:15" s="135" customFormat="1">
      <c r="B40" s="86" t="s">
        <v>973</v>
      </c>
      <c r="C40" s="83" t="s">
        <v>974</v>
      </c>
      <c r="D40" s="96" t="s">
        <v>131</v>
      </c>
      <c r="E40" s="96" t="s">
        <v>330</v>
      </c>
      <c r="F40" s="83" t="s">
        <v>766</v>
      </c>
      <c r="G40" s="96" t="s">
        <v>767</v>
      </c>
      <c r="H40" s="96" t="s">
        <v>175</v>
      </c>
      <c r="I40" s="93">
        <v>26365.939000999999</v>
      </c>
      <c r="J40" s="95">
        <v>8710</v>
      </c>
      <c r="K40" s="93">
        <v>45.753262174</v>
      </c>
      <c r="L40" s="93">
        <v>2342.2265491510002</v>
      </c>
      <c r="M40" s="94">
        <v>2.287662781257753E-4</v>
      </c>
      <c r="N40" s="94">
        <f t="shared" si="0"/>
        <v>2.1617122096702E-2</v>
      </c>
      <c r="O40" s="94">
        <f>L40/'סכום נכסי הקרן'!$C$42</f>
        <v>1.2651475735435582E-3</v>
      </c>
    </row>
    <row r="41" spans="2:15" s="135" customFormat="1">
      <c r="B41" s="82"/>
      <c r="C41" s="83"/>
      <c r="D41" s="83"/>
      <c r="E41" s="83"/>
      <c r="F41" s="83"/>
      <c r="G41" s="83"/>
      <c r="H41" s="83"/>
      <c r="I41" s="93"/>
      <c r="J41" s="95"/>
      <c r="K41" s="83"/>
      <c r="L41" s="83"/>
      <c r="M41" s="83"/>
      <c r="N41" s="94"/>
      <c r="O41" s="83"/>
    </row>
    <row r="42" spans="2:15" s="135" customFormat="1">
      <c r="B42" s="101" t="s">
        <v>975</v>
      </c>
      <c r="C42" s="81"/>
      <c r="D42" s="81"/>
      <c r="E42" s="81"/>
      <c r="F42" s="81"/>
      <c r="G42" s="81"/>
      <c r="H42" s="81"/>
      <c r="I42" s="90"/>
      <c r="J42" s="92"/>
      <c r="K42" s="90">
        <v>126.50629756400001</v>
      </c>
      <c r="L42" s="90">
        <v>18990.943384029</v>
      </c>
      <c r="M42" s="81"/>
      <c r="N42" s="91">
        <f t="shared" ref="N42:N81" si="1">L42/$L$11</f>
        <v>0.17527319977348768</v>
      </c>
      <c r="O42" s="91">
        <f>L42/'סכום נכסי הקרן'!$C$42</f>
        <v>1.0257908634122665E-2</v>
      </c>
    </row>
    <row r="43" spans="2:15" s="135" customFormat="1">
      <c r="B43" s="86" t="s">
        <v>976</v>
      </c>
      <c r="C43" s="83" t="s">
        <v>977</v>
      </c>
      <c r="D43" s="96" t="s">
        <v>131</v>
      </c>
      <c r="E43" s="96" t="s">
        <v>330</v>
      </c>
      <c r="F43" s="83" t="s">
        <v>978</v>
      </c>
      <c r="G43" s="96" t="s">
        <v>979</v>
      </c>
      <c r="H43" s="96" t="s">
        <v>175</v>
      </c>
      <c r="I43" s="93">
        <v>111965.23405699999</v>
      </c>
      <c r="J43" s="95">
        <v>381.8</v>
      </c>
      <c r="K43" s="83"/>
      <c r="L43" s="93">
        <v>427.48326364000002</v>
      </c>
      <c r="M43" s="94">
        <v>3.7718324961071866E-4</v>
      </c>
      <c r="N43" s="94">
        <f t="shared" si="1"/>
        <v>3.9453732209431885E-3</v>
      </c>
      <c r="O43" s="94">
        <f>L43/'סכום נכסי הקרן'!$C$42</f>
        <v>2.3090397208616077E-4</v>
      </c>
    </row>
    <row r="44" spans="2:15" s="135" customFormat="1">
      <c r="B44" s="86" t="s">
        <v>980</v>
      </c>
      <c r="C44" s="83" t="s">
        <v>981</v>
      </c>
      <c r="D44" s="96" t="s">
        <v>131</v>
      </c>
      <c r="E44" s="96" t="s">
        <v>330</v>
      </c>
      <c r="F44" s="83" t="s">
        <v>880</v>
      </c>
      <c r="G44" s="96" t="s">
        <v>881</v>
      </c>
      <c r="H44" s="96" t="s">
        <v>175</v>
      </c>
      <c r="I44" s="93">
        <v>41212.957535000001</v>
      </c>
      <c r="J44" s="95">
        <v>2206</v>
      </c>
      <c r="K44" s="83"/>
      <c r="L44" s="93">
        <v>909.15784320399985</v>
      </c>
      <c r="M44" s="94">
        <v>3.1248754402651347E-4</v>
      </c>
      <c r="N44" s="94">
        <f t="shared" si="1"/>
        <v>8.3908945993456455E-3</v>
      </c>
      <c r="O44" s="94">
        <f>L44/'סכום נכסי הקרן'!$C$42</f>
        <v>4.9107924240486534E-4</v>
      </c>
    </row>
    <row r="45" spans="2:15" s="135" customFormat="1">
      <c r="B45" s="86" t="s">
        <v>982</v>
      </c>
      <c r="C45" s="83" t="s">
        <v>983</v>
      </c>
      <c r="D45" s="96" t="s">
        <v>131</v>
      </c>
      <c r="E45" s="96" t="s">
        <v>330</v>
      </c>
      <c r="F45" s="83" t="s">
        <v>648</v>
      </c>
      <c r="G45" s="96" t="s">
        <v>388</v>
      </c>
      <c r="H45" s="96" t="s">
        <v>175</v>
      </c>
      <c r="I45" s="93">
        <v>48110.859604000005</v>
      </c>
      <c r="J45" s="95">
        <v>418.1</v>
      </c>
      <c r="K45" s="83"/>
      <c r="L45" s="93">
        <v>201.15150399500001</v>
      </c>
      <c r="M45" s="94">
        <v>2.2829450959331579E-4</v>
      </c>
      <c r="N45" s="94">
        <f t="shared" si="1"/>
        <v>1.8564884867227354E-3</v>
      </c>
      <c r="O45" s="94">
        <f>L45/'סכום נכסי הקרן'!$C$42</f>
        <v>1.086514612713944E-4</v>
      </c>
    </row>
    <row r="46" spans="2:15" s="135" customFormat="1">
      <c r="B46" s="86" t="s">
        <v>984</v>
      </c>
      <c r="C46" s="83" t="s">
        <v>985</v>
      </c>
      <c r="D46" s="96" t="s">
        <v>131</v>
      </c>
      <c r="E46" s="96" t="s">
        <v>330</v>
      </c>
      <c r="F46" s="83" t="s">
        <v>877</v>
      </c>
      <c r="G46" s="96" t="s">
        <v>455</v>
      </c>
      <c r="H46" s="96" t="s">
        <v>175</v>
      </c>
      <c r="I46" s="93">
        <v>3165.3708970000002</v>
      </c>
      <c r="J46" s="95">
        <v>17190</v>
      </c>
      <c r="K46" s="93">
        <v>5.3924878540000005</v>
      </c>
      <c r="L46" s="93">
        <v>549.519744995</v>
      </c>
      <c r="M46" s="94">
        <v>2.1569946595254092E-4</v>
      </c>
      <c r="N46" s="94">
        <f t="shared" si="1"/>
        <v>5.0716850709472665E-3</v>
      </c>
      <c r="O46" s="94">
        <f>L46/'סכום נכסי הקרן'!$C$42</f>
        <v>2.9682165982052451E-4</v>
      </c>
    </row>
    <row r="47" spans="2:15" s="135" customFormat="1">
      <c r="B47" s="86" t="s">
        <v>986</v>
      </c>
      <c r="C47" s="83" t="s">
        <v>987</v>
      </c>
      <c r="D47" s="96" t="s">
        <v>131</v>
      </c>
      <c r="E47" s="96" t="s">
        <v>330</v>
      </c>
      <c r="F47" s="83" t="s">
        <v>988</v>
      </c>
      <c r="G47" s="96" t="s">
        <v>989</v>
      </c>
      <c r="H47" s="96" t="s">
        <v>175</v>
      </c>
      <c r="I47" s="93">
        <v>45547.439167999997</v>
      </c>
      <c r="J47" s="95">
        <v>1260</v>
      </c>
      <c r="K47" s="83"/>
      <c r="L47" s="93">
        <v>573.89773351700001</v>
      </c>
      <c r="M47" s="94">
        <v>4.1857738150837117E-4</v>
      </c>
      <c r="N47" s="94">
        <f t="shared" si="1"/>
        <v>5.296676950807518E-3</v>
      </c>
      <c r="O47" s="94">
        <f>L47/'סכום נכסי הקרן'!$C$42</f>
        <v>3.0998936686306504E-4</v>
      </c>
    </row>
    <row r="48" spans="2:15" s="135" customFormat="1">
      <c r="B48" s="86" t="s">
        <v>990</v>
      </c>
      <c r="C48" s="83" t="s">
        <v>991</v>
      </c>
      <c r="D48" s="96" t="s">
        <v>131</v>
      </c>
      <c r="E48" s="96" t="s">
        <v>330</v>
      </c>
      <c r="F48" s="83" t="s">
        <v>992</v>
      </c>
      <c r="G48" s="96" t="s">
        <v>203</v>
      </c>
      <c r="H48" s="96" t="s">
        <v>175</v>
      </c>
      <c r="I48" s="93">
        <v>655.72903499999995</v>
      </c>
      <c r="J48" s="95">
        <v>2909</v>
      </c>
      <c r="K48" s="83"/>
      <c r="L48" s="93">
        <v>19.075157641999997</v>
      </c>
      <c r="M48" s="94">
        <v>1.9345173056107867E-5</v>
      </c>
      <c r="N48" s="94">
        <f t="shared" si="1"/>
        <v>1.7605043880593828E-4</v>
      </c>
      <c r="O48" s="94">
        <f>L48/'סכום נכסי הקרן'!$C$42</f>
        <v>1.0303396746350067E-5</v>
      </c>
    </row>
    <row r="49" spans="2:15" s="135" customFormat="1">
      <c r="B49" s="86" t="s">
        <v>993</v>
      </c>
      <c r="C49" s="83" t="s">
        <v>994</v>
      </c>
      <c r="D49" s="96" t="s">
        <v>131</v>
      </c>
      <c r="E49" s="96" t="s">
        <v>330</v>
      </c>
      <c r="F49" s="83" t="s">
        <v>775</v>
      </c>
      <c r="G49" s="96" t="s">
        <v>587</v>
      </c>
      <c r="H49" s="96" t="s">
        <v>175</v>
      </c>
      <c r="I49" s="93">
        <v>1349.4599449999996</v>
      </c>
      <c r="J49" s="95">
        <v>93000</v>
      </c>
      <c r="K49" s="83"/>
      <c r="L49" s="93">
        <v>1254.997748106</v>
      </c>
      <c r="M49" s="94">
        <v>3.7350061001836132E-4</v>
      </c>
      <c r="N49" s="94">
        <f t="shared" si="1"/>
        <v>1.1582756399771498E-2</v>
      </c>
      <c r="O49" s="94">
        <f>L49/'סכום נכסי הקרן'!$C$42</f>
        <v>6.7788376679209738E-4</v>
      </c>
    </row>
    <row r="50" spans="2:15" s="135" customFormat="1">
      <c r="B50" s="86" t="s">
        <v>995</v>
      </c>
      <c r="C50" s="83" t="s">
        <v>996</v>
      </c>
      <c r="D50" s="96" t="s">
        <v>131</v>
      </c>
      <c r="E50" s="96" t="s">
        <v>330</v>
      </c>
      <c r="F50" s="83" t="s">
        <v>997</v>
      </c>
      <c r="G50" s="96" t="s">
        <v>201</v>
      </c>
      <c r="H50" s="96" t="s">
        <v>175</v>
      </c>
      <c r="I50" s="93">
        <v>128496.96080299999</v>
      </c>
      <c r="J50" s="95">
        <v>224.8</v>
      </c>
      <c r="K50" s="83"/>
      <c r="L50" s="93">
        <v>288.86116786600002</v>
      </c>
      <c r="M50" s="94">
        <v>2.394395846825343E-4</v>
      </c>
      <c r="N50" s="94">
        <f t="shared" si="1"/>
        <v>2.665987684674942E-3</v>
      </c>
      <c r="O50" s="94">
        <f>L50/'סכום נכסי הקרן'!$C$42</f>
        <v>1.5602760789689443E-4</v>
      </c>
    </row>
    <row r="51" spans="2:15" s="135" customFormat="1">
      <c r="B51" s="86" t="s">
        <v>998</v>
      </c>
      <c r="C51" s="83" t="s">
        <v>999</v>
      </c>
      <c r="D51" s="96" t="s">
        <v>131</v>
      </c>
      <c r="E51" s="96" t="s">
        <v>330</v>
      </c>
      <c r="F51" s="83" t="s">
        <v>1000</v>
      </c>
      <c r="G51" s="96" t="s">
        <v>201</v>
      </c>
      <c r="H51" s="96" t="s">
        <v>175</v>
      </c>
      <c r="I51" s="93">
        <v>93414.617337999996</v>
      </c>
      <c r="J51" s="95">
        <v>581</v>
      </c>
      <c r="K51" s="83"/>
      <c r="L51" s="93">
        <v>542.73892674199999</v>
      </c>
      <c r="M51" s="94">
        <v>2.3183489031932403E-4</v>
      </c>
      <c r="N51" s="94">
        <f t="shared" si="1"/>
        <v>5.0091028343383533E-3</v>
      </c>
      <c r="O51" s="94">
        <f>L51/'סכום נכסי הקרן'!$C$42</f>
        <v>2.9315901849211309E-4</v>
      </c>
    </row>
    <row r="52" spans="2:15" s="135" customFormat="1">
      <c r="B52" s="86" t="s">
        <v>1001</v>
      </c>
      <c r="C52" s="83" t="s">
        <v>1002</v>
      </c>
      <c r="D52" s="96" t="s">
        <v>131</v>
      </c>
      <c r="E52" s="96" t="s">
        <v>330</v>
      </c>
      <c r="F52" s="83" t="s">
        <v>1003</v>
      </c>
      <c r="G52" s="96" t="s">
        <v>462</v>
      </c>
      <c r="H52" s="96" t="s">
        <v>175</v>
      </c>
      <c r="I52" s="93">
        <v>1316.8785909999999</v>
      </c>
      <c r="J52" s="95">
        <v>18230</v>
      </c>
      <c r="K52" s="83"/>
      <c r="L52" s="93">
        <v>240.066967232</v>
      </c>
      <c r="M52" s="94">
        <v>2.6038658436611077E-4</v>
      </c>
      <c r="N52" s="94">
        <f t="shared" si="1"/>
        <v>2.215651147802158E-3</v>
      </c>
      <c r="O52" s="94">
        <f>L52/'סכום נכסי הקרן'!$C$42</f>
        <v>1.2967154743917357E-4</v>
      </c>
    </row>
    <row r="53" spans="2:15" s="135" customFormat="1">
      <c r="B53" s="86" t="s">
        <v>1004</v>
      </c>
      <c r="C53" s="83" t="s">
        <v>1005</v>
      </c>
      <c r="D53" s="96" t="s">
        <v>131</v>
      </c>
      <c r="E53" s="96" t="s">
        <v>330</v>
      </c>
      <c r="F53" s="83" t="s">
        <v>1006</v>
      </c>
      <c r="G53" s="96" t="s">
        <v>1007</v>
      </c>
      <c r="H53" s="96" t="s">
        <v>175</v>
      </c>
      <c r="I53" s="93">
        <v>7590.2377410000008</v>
      </c>
      <c r="J53" s="95">
        <v>4841</v>
      </c>
      <c r="K53" s="83"/>
      <c r="L53" s="93">
        <v>367.44340905699994</v>
      </c>
      <c r="M53" s="94">
        <v>3.0691525704378784E-4</v>
      </c>
      <c r="N53" s="94">
        <f t="shared" si="1"/>
        <v>3.3912471191536757E-3</v>
      </c>
      <c r="O53" s="94">
        <f>L53/'סכום נכסי הקרן'!$C$42</f>
        <v>1.9847360092111529E-4</v>
      </c>
    </row>
    <row r="54" spans="2:15" s="135" customFormat="1">
      <c r="B54" s="86" t="s">
        <v>1008</v>
      </c>
      <c r="C54" s="83" t="s">
        <v>1009</v>
      </c>
      <c r="D54" s="96" t="s">
        <v>131</v>
      </c>
      <c r="E54" s="96" t="s">
        <v>330</v>
      </c>
      <c r="F54" s="83" t="s">
        <v>439</v>
      </c>
      <c r="G54" s="96" t="s">
        <v>388</v>
      </c>
      <c r="H54" s="96" t="s">
        <v>175</v>
      </c>
      <c r="I54" s="93">
        <v>901.135043</v>
      </c>
      <c r="J54" s="95">
        <v>173600</v>
      </c>
      <c r="K54" s="93">
        <v>84.346127369000001</v>
      </c>
      <c r="L54" s="93">
        <v>1648.7165613059999</v>
      </c>
      <c r="M54" s="94">
        <v>4.2173063500494911E-4</v>
      </c>
      <c r="N54" s="94">
        <f t="shared" si="1"/>
        <v>1.5216507225368646E-2</v>
      </c>
      <c r="O54" s="94">
        <f>L54/'סכום נכסי הקרן'!$C$42</f>
        <v>8.9054995886433009E-4</v>
      </c>
    </row>
    <row r="55" spans="2:15" s="135" customFormat="1">
      <c r="B55" s="86" t="s">
        <v>1010</v>
      </c>
      <c r="C55" s="83" t="s">
        <v>1011</v>
      </c>
      <c r="D55" s="96" t="s">
        <v>131</v>
      </c>
      <c r="E55" s="96" t="s">
        <v>330</v>
      </c>
      <c r="F55" s="83" t="s">
        <v>1012</v>
      </c>
      <c r="G55" s="96" t="s">
        <v>388</v>
      </c>
      <c r="H55" s="96" t="s">
        <v>175</v>
      </c>
      <c r="I55" s="93">
        <v>3497.0055149999998</v>
      </c>
      <c r="J55" s="95">
        <v>5933</v>
      </c>
      <c r="K55" s="83"/>
      <c r="L55" s="93">
        <v>207.47733720500005</v>
      </c>
      <c r="M55" s="94">
        <v>1.9497995785384108E-4</v>
      </c>
      <c r="N55" s="94">
        <f t="shared" si="1"/>
        <v>1.9148715278139187E-3</v>
      </c>
      <c r="O55" s="94">
        <f>L55/'סכום נכסי הקרן'!$C$42</f>
        <v>1.1206834361318739E-4</v>
      </c>
    </row>
    <row r="56" spans="2:15" s="135" customFormat="1">
      <c r="B56" s="86" t="s">
        <v>1013</v>
      </c>
      <c r="C56" s="83" t="s">
        <v>1014</v>
      </c>
      <c r="D56" s="96" t="s">
        <v>131</v>
      </c>
      <c r="E56" s="96" t="s">
        <v>330</v>
      </c>
      <c r="F56" s="83" t="s">
        <v>1015</v>
      </c>
      <c r="G56" s="96" t="s">
        <v>384</v>
      </c>
      <c r="H56" s="96" t="s">
        <v>175</v>
      </c>
      <c r="I56" s="93">
        <v>2734.7740309999999</v>
      </c>
      <c r="J56" s="95">
        <v>19360</v>
      </c>
      <c r="K56" s="93">
        <v>7.5206285860000008</v>
      </c>
      <c r="L56" s="93">
        <v>536.9728809830001</v>
      </c>
      <c r="M56" s="94">
        <v>5.1902650878859449E-4</v>
      </c>
      <c r="N56" s="94">
        <f t="shared" si="1"/>
        <v>4.9558862421036467E-3</v>
      </c>
      <c r="O56" s="94">
        <f>L56/'סכום נכסי הקרן'!$C$42</f>
        <v>2.9004450388481174E-4</v>
      </c>
    </row>
    <row r="57" spans="2:15" s="135" customFormat="1">
      <c r="B57" s="86" t="s">
        <v>1016</v>
      </c>
      <c r="C57" s="83" t="s">
        <v>1017</v>
      </c>
      <c r="D57" s="96" t="s">
        <v>131</v>
      </c>
      <c r="E57" s="96" t="s">
        <v>330</v>
      </c>
      <c r="F57" s="83" t="s">
        <v>1018</v>
      </c>
      <c r="G57" s="96" t="s">
        <v>989</v>
      </c>
      <c r="H57" s="96" t="s">
        <v>175</v>
      </c>
      <c r="I57" s="93">
        <v>3590.686381</v>
      </c>
      <c r="J57" s="95">
        <v>7529</v>
      </c>
      <c r="K57" s="83"/>
      <c r="L57" s="93">
        <v>270.34277766099996</v>
      </c>
      <c r="M57" s="94">
        <v>2.5590152774653858E-4</v>
      </c>
      <c r="N57" s="94">
        <f t="shared" si="1"/>
        <v>2.4950758220965929E-3</v>
      </c>
      <c r="O57" s="94">
        <f>L57/'סכום נכסי הקרן'!$C$42</f>
        <v>1.4602494763233509E-4</v>
      </c>
    </row>
    <row r="58" spans="2:15" s="135" customFormat="1">
      <c r="B58" s="86" t="s">
        <v>1019</v>
      </c>
      <c r="C58" s="83" t="s">
        <v>1020</v>
      </c>
      <c r="D58" s="96" t="s">
        <v>131</v>
      </c>
      <c r="E58" s="96" t="s">
        <v>330</v>
      </c>
      <c r="F58" s="83" t="s">
        <v>1021</v>
      </c>
      <c r="G58" s="96" t="s">
        <v>1022</v>
      </c>
      <c r="H58" s="96" t="s">
        <v>175</v>
      </c>
      <c r="I58" s="93">
        <v>2060.206064</v>
      </c>
      <c r="J58" s="95">
        <v>14890</v>
      </c>
      <c r="K58" s="93">
        <v>3.8528058069999997</v>
      </c>
      <c r="L58" s="93">
        <v>310.61748880000005</v>
      </c>
      <c r="M58" s="94">
        <v>3.0331422507433401E-4</v>
      </c>
      <c r="N58" s="94">
        <f t="shared" si="1"/>
        <v>2.8667833959932121E-3</v>
      </c>
      <c r="O58" s="94">
        <f>L58/'סכום נכסי הקרן'!$C$42</f>
        <v>1.6777922801616179E-4</v>
      </c>
    </row>
    <row r="59" spans="2:15" s="135" customFormat="1">
      <c r="B59" s="86" t="s">
        <v>1023</v>
      </c>
      <c r="C59" s="83" t="s">
        <v>1024</v>
      </c>
      <c r="D59" s="96" t="s">
        <v>131</v>
      </c>
      <c r="E59" s="96" t="s">
        <v>330</v>
      </c>
      <c r="F59" s="83" t="s">
        <v>1025</v>
      </c>
      <c r="G59" s="96" t="s">
        <v>1022</v>
      </c>
      <c r="H59" s="96" t="s">
        <v>175</v>
      </c>
      <c r="I59" s="93">
        <v>8588.11787</v>
      </c>
      <c r="J59" s="95">
        <v>10110</v>
      </c>
      <c r="K59" s="83"/>
      <c r="L59" s="93">
        <v>868.25871661900021</v>
      </c>
      <c r="M59" s="94">
        <v>3.8198822453393782E-4</v>
      </c>
      <c r="N59" s="94">
        <f t="shared" si="1"/>
        <v>8.0134241051456369E-3</v>
      </c>
      <c r="O59" s="94">
        <f>L59/'סכום נכסי הקרן'!$C$42</f>
        <v>4.6898768564327927E-4</v>
      </c>
    </row>
    <row r="60" spans="2:15" s="135" customFormat="1">
      <c r="B60" s="86" t="s">
        <v>1026</v>
      </c>
      <c r="C60" s="83" t="s">
        <v>1027</v>
      </c>
      <c r="D60" s="96" t="s">
        <v>131</v>
      </c>
      <c r="E60" s="96" t="s">
        <v>330</v>
      </c>
      <c r="F60" s="83" t="s">
        <v>548</v>
      </c>
      <c r="G60" s="96" t="s">
        <v>388</v>
      </c>
      <c r="H60" s="96" t="s">
        <v>175</v>
      </c>
      <c r="I60" s="93">
        <v>794.36875599999996</v>
      </c>
      <c r="J60" s="95">
        <v>50880</v>
      </c>
      <c r="K60" s="83"/>
      <c r="L60" s="93">
        <v>404.17482326099997</v>
      </c>
      <c r="M60" s="94">
        <v>1.4699926793557833E-4</v>
      </c>
      <c r="N60" s="94">
        <f t="shared" si="1"/>
        <v>3.7302525266025058E-3</v>
      </c>
      <c r="O60" s="94">
        <f>L60/'סכום נכסי הקרן'!$C$42</f>
        <v>2.1831397868895267E-4</v>
      </c>
    </row>
    <row r="61" spans="2:15" s="135" customFormat="1">
      <c r="B61" s="86" t="s">
        <v>1028</v>
      </c>
      <c r="C61" s="83" t="s">
        <v>1029</v>
      </c>
      <c r="D61" s="96" t="s">
        <v>131</v>
      </c>
      <c r="E61" s="96" t="s">
        <v>330</v>
      </c>
      <c r="F61" s="83" t="s">
        <v>1030</v>
      </c>
      <c r="G61" s="96" t="s">
        <v>455</v>
      </c>
      <c r="H61" s="96" t="s">
        <v>175</v>
      </c>
      <c r="I61" s="93">
        <v>11266.370386000001</v>
      </c>
      <c r="J61" s="95">
        <v>4960</v>
      </c>
      <c r="K61" s="83"/>
      <c r="L61" s="93">
        <v>558.81197115400005</v>
      </c>
      <c r="M61" s="94">
        <v>2.0270960877989832E-4</v>
      </c>
      <c r="N61" s="94">
        <f t="shared" si="1"/>
        <v>5.1574458559157758E-3</v>
      </c>
      <c r="O61" s="94">
        <f>L61/'סכום נכסי הקרן'!$C$42</f>
        <v>3.0184083159199047E-4</v>
      </c>
    </row>
    <row r="62" spans="2:15" s="135" customFormat="1">
      <c r="B62" s="86" t="s">
        <v>1031</v>
      </c>
      <c r="C62" s="83" t="s">
        <v>1032</v>
      </c>
      <c r="D62" s="96" t="s">
        <v>131</v>
      </c>
      <c r="E62" s="96" t="s">
        <v>330</v>
      </c>
      <c r="F62" s="83" t="s">
        <v>1033</v>
      </c>
      <c r="G62" s="96" t="s">
        <v>1022</v>
      </c>
      <c r="H62" s="96" t="s">
        <v>175</v>
      </c>
      <c r="I62" s="93">
        <v>24135.600726000001</v>
      </c>
      <c r="J62" s="95">
        <v>4616</v>
      </c>
      <c r="K62" s="83"/>
      <c r="L62" s="93">
        <v>1114.0993294750001</v>
      </c>
      <c r="M62" s="94">
        <v>3.8874756778692495E-4</v>
      </c>
      <c r="N62" s="94">
        <f t="shared" si="1"/>
        <v>1.0282361986650961E-2</v>
      </c>
      <c r="O62" s="94">
        <f>L62/'סכום נכסי הקרן'!$C$42</f>
        <v>6.0177785273705096E-4</v>
      </c>
    </row>
    <row r="63" spans="2:15" s="135" customFormat="1">
      <c r="B63" s="86" t="s">
        <v>1034</v>
      </c>
      <c r="C63" s="83" t="s">
        <v>1035</v>
      </c>
      <c r="D63" s="96" t="s">
        <v>131</v>
      </c>
      <c r="E63" s="96" t="s">
        <v>330</v>
      </c>
      <c r="F63" s="83" t="s">
        <v>1036</v>
      </c>
      <c r="G63" s="96" t="s">
        <v>1007</v>
      </c>
      <c r="H63" s="96" t="s">
        <v>175</v>
      </c>
      <c r="I63" s="93">
        <v>43290.487222999996</v>
      </c>
      <c r="J63" s="95">
        <v>2329</v>
      </c>
      <c r="K63" s="83"/>
      <c r="L63" s="93">
        <v>1008.235447396</v>
      </c>
      <c r="M63" s="94">
        <v>4.0208940377239947E-4</v>
      </c>
      <c r="N63" s="94">
        <f t="shared" si="1"/>
        <v>9.305311980381448E-3</v>
      </c>
      <c r="O63" s="94">
        <f>L63/'סכום נכסי הקרן'!$C$42</f>
        <v>5.4459575240320586E-4</v>
      </c>
    </row>
    <row r="64" spans="2:15" s="135" customFormat="1">
      <c r="B64" s="86" t="s">
        <v>1037</v>
      </c>
      <c r="C64" s="83" t="s">
        <v>1038</v>
      </c>
      <c r="D64" s="96" t="s">
        <v>131</v>
      </c>
      <c r="E64" s="96" t="s">
        <v>330</v>
      </c>
      <c r="F64" s="83" t="s">
        <v>491</v>
      </c>
      <c r="G64" s="96" t="s">
        <v>455</v>
      </c>
      <c r="H64" s="96" t="s">
        <v>175</v>
      </c>
      <c r="I64" s="93">
        <v>10388.916018999998</v>
      </c>
      <c r="J64" s="95">
        <v>4649</v>
      </c>
      <c r="K64" s="83"/>
      <c r="L64" s="93">
        <v>482.98070570800002</v>
      </c>
      <c r="M64" s="94">
        <v>1.641947045839331E-4</v>
      </c>
      <c r="N64" s="94">
        <f t="shared" si="1"/>
        <v>4.4575760143379869E-3</v>
      </c>
      <c r="O64" s="94">
        <f>L64/'סכום נכסי הקרן'!$C$42</f>
        <v>2.6088077095544809E-4</v>
      </c>
    </row>
    <row r="65" spans="2:15" s="135" customFormat="1">
      <c r="B65" s="86" t="s">
        <v>1039</v>
      </c>
      <c r="C65" s="83" t="s">
        <v>1040</v>
      </c>
      <c r="D65" s="96" t="s">
        <v>131</v>
      </c>
      <c r="E65" s="96" t="s">
        <v>330</v>
      </c>
      <c r="F65" s="83" t="s">
        <v>1041</v>
      </c>
      <c r="G65" s="96" t="s">
        <v>945</v>
      </c>
      <c r="H65" s="96" t="s">
        <v>175</v>
      </c>
      <c r="I65" s="93">
        <v>854.81071299999996</v>
      </c>
      <c r="J65" s="95">
        <v>9165</v>
      </c>
      <c r="K65" s="83"/>
      <c r="L65" s="93">
        <v>78.343401823999997</v>
      </c>
      <c r="M65" s="94">
        <v>3.0619165752813513E-5</v>
      </c>
      <c r="N65" s="94">
        <f t="shared" si="1"/>
        <v>7.2305511322731252E-4</v>
      </c>
      <c r="O65" s="94">
        <f>L65/'סכום נכסי הקרן'!$C$42</f>
        <v>4.2316984561851494E-5</v>
      </c>
    </row>
    <row r="66" spans="2:15" s="135" customFormat="1">
      <c r="B66" s="86" t="s">
        <v>1042</v>
      </c>
      <c r="C66" s="83" t="s">
        <v>1043</v>
      </c>
      <c r="D66" s="96" t="s">
        <v>131</v>
      </c>
      <c r="E66" s="96" t="s">
        <v>330</v>
      </c>
      <c r="F66" s="83" t="s">
        <v>1044</v>
      </c>
      <c r="G66" s="96" t="s">
        <v>881</v>
      </c>
      <c r="H66" s="96" t="s">
        <v>175</v>
      </c>
      <c r="I66" s="93">
        <v>30232.360587000003</v>
      </c>
      <c r="J66" s="95">
        <v>2322</v>
      </c>
      <c r="K66" s="83"/>
      <c r="L66" s="93">
        <v>701.99541284999998</v>
      </c>
      <c r="M66" s="94">
        <v>3.0793510733089088E-4</v>
      </c>
      <c r="N66" s="94">
        <f t="shared" si="1"/>
        <v>6.4789294427576982E-3</v>
      </c>
      <c r="O66" s="94">
        <f>L66/'סכום נכסי הקרן'!$C$42</f>
        <v>3.7918099490752102E-4</v>
      </c>
    </row>
    <row r="67" spans="2:15" s="135" customFormat="1">
      <c r="B67" s="86" t="s">
        <v>1045</v>
      </c>
      <c r="C67" s="83" t="s">
        <v>1046</v>
      </c>
      <c r="D67" s="96" t="s">
        <v>131</v>
      </c>
      <c r="E67" s="96" t="s">
        <v>330</v>
      </c>
      <c r="F67" s="83" t="s">
        <v>1047</v>
      </c>
      <c r="G67" s="96" t="s">
        <v>203</v>
      </c>
      <c r="H67" s="96" t="s">
        <v>175</v>
      </c>
      <c r="I67" s="93">
        <v>1283.9634149999999</v>
      </c>
      <c r="J67" s="95">
        <v>5548</v>
      </c>
      <c r="K67" s="83"/>
      <c r="L67" s="93">
        <v>71.234290247000004</v>
      </c>
      <c r="M67" s="94">
        <v>2.5784305826646006E-5</v>
      </c>
      <c r="N67" s="94">
        <f t="shared" si="1"/>
        <v>6.5744295755655081E-4</v>
      </c>
      <c r="O67" s="94">
        <f>L67/'סכום נכסי הקרן'!$C$42</f>
        <v>3.847701644905212E-5</v>
      </c>
    </row>
    <row r="68" spans="2:15" s="135" customFormat="1">
      <c r="B68" s="86" t="s">
        <v>1048</v>
      </c>
      <c r="C68" s="83" t="s">
        <v>1049</v>
      </c>
      <c r="D68" s="96" t="s">
        <v>131</v>
      </c>
      <c r="E68" s="96" t="s">
        <v>330</v>
      </c>
      <c r="F68" s="83" t="s">
        <v>633</v>
      </c>
      <c r="G68" s="96" t="s">
        <v>423</v>
      </c>
      <c r="H68" s="96" t="s">
        <v>175</v>
      </c>
      <c r="I68" s="93">
        <v>12749.887700999998</v>
      </c>
      <c r="J68" s="95">
        <v>1324</v>
      </c>
      <c r="K68" s="83"/>
      <c r="L68" s="93">
        <v>168.808513162</v>
      </c>
      <c r="M68" s="94">
        <v>1.0972673508735343E-4</v>
      </c>
      <c r="N68" s="94">
        <f t="shared" si="1"/>
        <v>1.5579851749645693E-3</v>
      </c>
      <c r="O68" s="94">
        <f>L68/'סכום נכסי הקרן'!$C$42</f>
        <v>9.1181478964028127E-5</v>
      </c>
    </row>
    <row r="69" spans="2:15" s="135" customFormat="1">
      <c r="B69" s="86" t="s">
        <v>1050</v>
      </c>
      <c r="C69" s="83" t="s">
        <v>1051</v>
      </c>
      <c r="D69" s="96" t="s">
        <v>131</v>
      </c>
      <c r="E69" s="96" t="s">
        <v>330</v>
      </c>
      <c r="F69" s="83" t="s">
        <v>1052</v>
      </c>
      <c r="G69" s="96" t="s">
        <v>162</v>
      </c>
      <c r="H69" s="96" t="s">
        <v>175</v>
      </c>
      <c r="I69" s="93">
        <v>3905.0697230000001</v>
      </c>
      <c r="J69" s="95">
        <v>9567</v>
      </c>
      <c r="K69" s="83"/>
      <c r="L69" s="93">
        <v>373.59802040599999</v>
      </c>
      <c r="M69" s="94">
        <v>3.5846480691162884E-4</v>
      </c>
      <c r="N69" s="94">
        <f t="shared" si="1"/>
        <v>3.4480499015477643E-3</v>
      </c>
      <c r="O69" s="94">
        <f>L69/'סכום נכסי הקרן'!$C$42</f>
        <v>2.0179799822039166E-4</v>
      </c>
    </row>
    <row r="70" spans="2:15" s="135" customFormat="1">
      <c r="B70" s="86" t="s">
        <v>1053</v>
      </c>
      <c r="C70" s="83" t="s">
        <v>1054</v>
      </c>
      <c r="D70" s="96" t="s">
        <v>131</v>
      </c>
      <c r="E70" s="96" t="s">
        <v>330</v>
      </c>
      <c r="F70" s="83" t="s">
        <v>1055</v>
      </c>
      <c r="G70" s="96" t="s">
        <v>508</v>
      </c>
      <c r="H70" s="96" t="s">
        <v>175</v>
      </c>
      <c r="I70" s="93">
        <v>2476.6297590000004</v>
      </c>
      <c r="J70" s="95">
        <v>15630</v>
      </c>
      <c r="K70" s="83"/>
      <c r="L70" s="93">
        <v>387.09723131299995</v>
      </c>
      <c r="M70" s="94">
        <v>2.5938850350677191E-4</v>
      </c>
      <c r="N70" s="94">
        <f t="shared" si="1"/>
        <v>3.57263822990205E-3</v>
      </c>
      <c r="O70" s="94">
        <f>L70/'סכום נכסי הקרן'!$C$42</f>
        <v>2.0908956185241277E-4</v>
      </c>
    </row>
    <row r="71" spans="2:15" s="135" customFormat="1">
      <c r="B71" s="86" t="s">
        <v>1056</v>
      </c>
      <c r="C71" s="83" t="s">
        <v>1057</v>
      </c>
      <c r="D71" s="96" t="s">
        <v>131</v>
      </c>
      <c r="E71" s="96" t="s">
        <v>330</v>
      </c>
      <c r="F71" s="83" t="s">
        <v>858</v>
      </c>
      <c r="G71" s="96" t="s">
        <v>423</v>
      </c>
      <c r="H71" s="96" t="s">
        <v>175</v>
      </c>
      <c r="I71" s="93">
        <v>24102.389586999998</v>
      </c>
      <c r="J71" s="95">
        <v>1396</v>
      </c>
      <c r="K71" s="83"/>
      <c r="L71" s="93">
        <v>336.46935864099999</v>
      </c>
      <c r="M71" s="94">
        <v>1.4759356318635376E-4</v>
      </c>
      <c r="N71" s="94">
        <f t="shared" si="1"/>
        <v>3.1053781753852868E-3</v>
      </c>
      <c r="O71" s="94">
        <f>L71/'סכום נכסי הקרן'!$C$42</f>
        <v>1.8174304821654347E-4</v>
      </c>
    </row>
    <row r="72" spans="2:15" s="135" customFormat="1">
      <c r="B72" s="86" t="s">
        <v>1058</v>
      </c>
      <c r="C72" s="83" t="s">
        <v>1059</v>
      </c>
      <c r="D72" s="96" t="s">
        <v>131</v>
      </c>
      <c r="E72" s="96" t="s">
        <v>330</v>
      </c>
      <c r="F72" s="83" t="s">
        <v>1060</v>
      </c>
      <c r="G72" s="96" t="s">
        <v>989</v>
      </c>
      <c r="H72" s="96" t="s">
        <v>175</v>
      </c>
      <c r="I72" s="93">
        <v>607.31714799999997</v>
      </c>
      <c r="J72" s="95">
        <v>27900</v>
      </c>
      <c r="K72" s="83"/>
      <c r="L72" s="93">
        <v>169.44148439800003</v>
      </c>
      <c r="M72" s="94">
        <v>2.5925782041748166E-4</v>
      </c>
      <c r="N72" s="94">
        <f t="shared" si="1"/>
        <v>1.563827059259354E-3</v>
      </c>
      <c r="O72" s="94">
        <f>L72/'סכום נכסי הקרן'!$C$42</f>
        <v>9.1523376729484926E-5</v>
      </c>
    </row>
    <row r="73" spans="2:15" s="135" customFormat="1">
      <c r="B73" s="86" t="s">
        <v>1061</v>
      </c>
      <c r="C73" s="83" t="s">
        <v>1062</v>
      </c>
      <c r="D73" s="96" t="s">
        <v>131</v>
      </c>
      <c r="E73" s="96" t="s">
        <v>330</v>
      </c>
      <c r="F73" s="83" t="s">
        <v>1063</v>
      </c>
      <c r="G73" s="96" t="s">
        <v>1064</v>
      </c>
      <c r="H73" s="96" t="s">
        <v>175</v>
      </c>
      <c r="I73" s="93">
        <v>5617.7738829999998</v>
      </c>
      <c r="J73" s="95">
        <v>2055</v>
      </c>
      <c r="K73" s="83"/>
      <c r="L73" s="93">
        <v>115.445253291</v>
      </c>
      <c r="M73" s="94">
        <v>1.3951127127821879E-4</v>
      </c>
      <c r="N73" s="94">
        <f t="shared" si="1"/>
        <v>1.0654793989850499E-3</v>
      </c>
      <c r="O73" s="94">
        <f>L73/'סכום נכסי הקרן'!$C$42</f>
        <v>6.2357453053024105E-5</v>
      </c>
    </row>
    <row r="74" spans="2:15" s="135" customFormat="1">
      <c r="B74" s="86" t="s">
        <v>1065</v>
      </c>
      <c r="C74" s="83" t="s">
        <v>1066</v>
      </c>
      <c r="D74" s="96" t="s">
        <v>131</v>
      </c>
      <c r="E74" s="96" t="s">
        <v>330</v>
      </c>
      <c r="F74" s="83" t="s">
        <v>1067</v>
      </c>
      <c r="G74" s="96" t="s">
        <v>767</v>
      </c>
      <c r="H74" s="96" t="s">
        <v>175</v>
      </c>
      <c r="I74" s="93">
        <v>4256.0478039999998</v>
      </c>
      <c r="J74" s="95">
        <v>8913</v>
      </c>
      <c r="K74" s="93">
        <v>11.843470165999999</v>
      </c>
      <c r="L74" s="93">
        <v>391.18501094099997</v>
      </c>
      <c r="M74" s="94">
        <v>3.3838491742498966E-4</v>
      </c>
      <c r="N74" s="94">
        <f t="shared" si="1"/>
        <v>3.6103655929339983E-3</v>
      </c>
      <c r="O74" s="94">
        <f>L74/'סכום נכסי הקרן'!$C$42</f>
        <v>2.1129756537769927E-4</v>
      </c>
    </row>
    <row r="75" spans="2:15" s="135" customFormat="1">
      <c r="B75" s="86" t="s">
        <v>1068</v>
      </c>
      <c r="C75" s="83" t="s">
        <v>1069</v>
      </c>
      <c r="D75" s="96" t="s">
        <v>131</v>
      </c>
      <c r="E75" s="96" t="s">
        <v>330</v>
      </c>
      <c r="F75" s="83" t="s">
        <v>1070</v>
      </c>
      <c r="G75" s="96" t="s">
        <v>1064</v>
      </c>
      <c r="H75" s="96" t="s">
        <v>175</v>
      </c>
      <c r="I75" s="93">
        <v>23163.298959</v>
      </c>
      <c r="J75" s="95">
        <v>310.8</v>
      </c>
      <c r="K75" s="83"/>
      <c r="L75" s="93">
        <v>71.991533164000003</v>
      </c>
      <c r="M75" s="94">
        <v>8.1650926799202168E-5</v>
      </c>
      <c r="N75" s="94">
        <f t="shared" si="1"/>
        <v>6.6443178303954482E-4</v>
      </c>
      <c r="O75" s="94">
        <f>L75/'סכום נכסי הקרן'!$C$42</f>
        <v>3.8886039239513128E-5</v>
      </c>
    </row>
    <row r="76" spans="2:15" s="135" customFormat="1">
      <c r="B76" s="86" t="s">
        <v>1071</v>
      </c>
      <c r="C76" s="83" t="s">
        <v>1072</v>
      </c>
      <c r="D76" s="96" t="s">
        <v>131</v>
      </c>
      <c r="E76" s="96" t="s">
        <v>330</v>
      </c>
      <c r="F76" s="83" t="s">
        <v>498</v>
      </c>
      <c r="G76" s="96" t="s">
        <v>388</v>
      </c>
      <c r="H76" s="96" t="s">
        <v>175</v>
      </c>
      <c r="I76" s="93">
        <v>41498.545546000001</v>
      </c>
      <c r="J76" s="95">
        <v>1598</v>
      </c>
      <c r="K76" s="83"/>
      <c r="L76" s="93">
        <v>663.14675783200005</v>
      </c>
      <c r="M76" s="94">
        <v>2.352336724055529E-4</v>
      </c>
      <c r="N76" s="94">
        <f t="shared" si="1"/>
        <v>6.1203833750764292E-3</v>
      </c>
      <c r="O76" s="94">
        <f>L76/'סכום נכסי הקרן'!$C$42</f>
        <v>3.5819699502532822E-4</v>
      </c>
    </row>
    <row r="77" spans="2:15" s="135" customFormat="1">
      <c r="B77" s="86" t="s">
        <v>1073</v>
      </c>
      <c r="C77" s="83" t="s">
        <v>1074</v>
      </c>
      <c r="D77" s="96" t="s">
        <v>131</v>
      </c>
      <c r="E77" s="96" t="s">
        <v>330</v>
      </c>
      <c r="F77" s="83" t="s">
        <v>1075</v>
      </c>
      <c r="G77" s="96" t="s">
        <v>162</v>
      </c>
      <c r="H77" s="96" t="s">
        <v>175</v>
      </c>
      <c r="I77" s="93">
        <v>1849.1313479999999</v>
      </c>
      <c r="J77" s="95">
        <v>19400</v>
      </c>
      <c r="K77" s="83"/>
      <c r="L77" s="93">
        <v>358.73148145299996</v>
      </c>
      <c r="M77" s="94">
        <v>1.3423252925121208E-4</v>
      </c>
      <c r="N77" s="94">
        <f t="shared" si="1"/>
        <v>3.3108420862666735E-3</v>
      </c>
      <c r="O77" s="94">
        <f>L77/'סכום נכסי הקרן'!$C$42</f>
        <v>1.9376787590357465E-4</v>
      </c>
    </row>
    <row r="78" spans="2:15" s="135" customFormat="1">
      <c r="B78" s="86" t="s">
        <v>1076</v>
      </c>
      <c r="C78" s="83" t="s">
        <v>1077</v>
      </c>
      <c r="D78" s="96" t="s">
        <v>131</v>
      </c>
      <c r="E78" s="96" t="s">
        <v>330</v>
      </c>
      <c r="F78" s="83" t="s">
        <v>1078</v>
      </c>
      <c r="G78" s="96" t="s">
        <v>881</v>
      </c>
      <c r="H78" s="96" t="s">
        <v>175</v>
      </c>
      <c r="I78" s="93">
        <v>288321.89781599998</v>
      </c>
      <c r="J78" s="95">
        <v>270.8</v>
      </c>
      <c r="K78" s="83"/>
      <c r="L78" s="93">
        <v>780.77569929899983</v>
      </c>
      <c r="M78" s="94">
        <v>2.5655585392039322E-4</v>
      </c>
      <c r="N78" s="94">
        <f t="shared" si="1"/>
        <v>7.2060166972329259E-3</v>
      </c>
      <c r="O78" s="94">
        <f>L78/'סכום נכסי הקרן'!$C$42</f>
        <v>4.2173396156232481E-4</v>
      </c>
    </row>
    <row r="79" spans="2:15" s="135" customFormat="1">
      <c r="B79" s="86" t="s">
        <v>1079</v>
      </c>
      <c r="C79" s="83" t="s">
        <v>1080</v>
      </c>
      <c r="D79" s="96" t="s">
        <v>131</v>
      </c>
      <c r="E79" s="96" t="s">
        <v>330</v>
      </c>
      <c r="F79" s="83" t="s">
        <v>671</v>
      </c>
      <c r="G79" s="96" t="s">
        <v>388</v>
      </c>
      <c r="H79" s="96" t="s">
        <v>175</v>
      </c>
      <c r="I79" s="93">
        <v>26227.430272999998</v>
      </c>
      <c r="J79" s="95">
        <v>840.1</v>
      </c>
      <c r="K79" s="83"/>
      <c r="L79" s="93">
        <v>220.33664174200001</v>
      </c>
      <c r="M79" s="94">
        <v>6.5485750614837363E-5</v>
      </c>
      <c r="N79" s="94">
        <f t="shared" si="1"/>
        <v>2.0335539654097881E-3</v>
      </c>
      <c r="O79" s="94">
        <f>L79/'סכום נכסי הקרן'!$C$42</f>
        <v>1.1901426348517427E-4</v>
      </c>
    </row>
    <row r="80" spans="2:15" s="135" customFormat="1">
      <c r="B80" s="86" t="s">
        <v>1081</v>
      </c>
      <c r="C80" s="83" t="s">
        <v>1082</v>
      </c>
      <c r="D80" s="96" t="s">
        <v>131</v>
      </c>
      <c r="E80" s="96" t="s">
        <v>330</v>
      </c>
      <c r="F80" s="83" t="s">
        <v>868</v>
      </c>
      <c r="G80" s="96" t="s">
        <v>388</v>
      </c>
      <c r="H80" s="96" t="s">
        <v>175</v>
      </c>
      <c r="I80" s="93">
        <v>68619.871527999989</v>
      </c>
      <c r="J80" s="95">
        <v>1224</v>
      </c>
      <c r="K80" s="93">
        <v>13.550777782000001</v>
      </c>
      <c r="L80" s="93">
        <v>853.45800528899997</v>
      </c>
      <c r="M80" s="94">
        <v>1.9358219250383007E-4</v>
      </c>
      <c r="N80" s="94">
        <f t="shared" si="1"/>
        <v>7.876823833043594E-3</v>
      </c>
      <c r="O80" s="94">
        <f>L80/'סכום נכסי הקרן'!$C$42</f>
        <v>4.6099311994567165E-4</v>
      </c>
    </row>
    <row r="81" spans="2:15" s="135" customFormat="1">
      <c r="B81" s="86" t="s">
        <v>1083</v>
      </c>
      <c r="C81" s="83" t="s">
        <v>1084</v>
      </c>
      <c r="D81" s="96" t="s">
        <v>131</v>
      </c>
      <c r="E81" s="96" t="s">
        <v>330</v>
      </c>
      <c r="F81" s="83" t="s">
        <v>906</v>
      </c>
      <c r="G81" s="96" t="s">
        <v>881</v>
      </c>
      <c r="H81" s="96" t="s">
        <v>175</v>
      </c>
      <c r="I81" s="93">
        <v>30274.398343000001</v>
      </c>
      <c r="J81" s="95">
        <v>1532</v>
      </c>
      <c r="K81" s="83"/>
      <c r="L81" s="93">
        <v>463.80378261300007</v>
      </c>
      <c r="M81" s="94">
        <v>3.4210069826541388E-4</v>
      </c>
      <c r="N81" s="94">
        <f t="shared" si="1"/>
        <v>4.2805863511758378E-3</v>
      </c>
      <c r="O81" s="94">
        <f>L81/'סכום נכסי הקרן'!$C$42</f>
        <v>2.505224058645627E-4</v>
      </c>
    </row>
    <row r="82" spans="2:15" s="135" customFormat="1">
      <c r="B82" s="82"/>
      <c r="C82" s="83"/>
      <c r="D82" s="83"/>
      <c r="E82" s="83"/>
      <c r="F82" s="83"/>
      <c r="G82" s="83"/>
      <c r="H82" s="83"/>
      <c r="I82" s="93"/>
      <c r="J82" s="95"/>
      <c r="K82" s="83"/>
      <c r="L82" s="83"/>
      <c r="M82" s="83"/>
      <c r="N82" s="94"/>
      <c r="O82" s="83"/>
    </row>
    <row r="83" spans="2:15" s="135" customFormat="1">
      <c r="B83" s="101" t="s">
        <v>29</v>
      </c>
      <c r="C83" s="81"/>
      <c r="D83" s="81"/>
      <c r="E83" s="81"/>
      <c r="F83" s="81"/>
      <c r="G83" s="81"/>
      <c r="H83" s="81"/>
      <c r="I83" s="90"/>
      <c r="J83" s="92"/>
      <c r="K83" s="90">
        <v>20.016024822000002</v>
      </c>
      <c r="L83" s="90">
        <v>3179.1777560159999</v>
      </c>
      <c r="M83" s="81"/>
      <c r="N83" s="91">
        <f t="shared" ref="N83:N121" si="2">L83/$L$11</f>
        <v>2.934159966030099E-2</v>
      </c>
      <c r="O83" s="91">
        <f>L83/'סכום נכסי הקרן'!$C$42</f>
        <v>1.7172245892888628E-3</v>
      </c>
    </row>
    <row r="84" spans="2:15" s="135" customFormat="1">
      <c r="B84" s="86" t="s">
        <v>1085</v>
      </c>
      <c r="C84" s="83" t="s">
        <v>1086</v>
      </c>
      <c r="D84" s="96" t="s">
        <v>131</v>
      </c>
      <c r="E84" s="96" t="s">
        <v>330</v>
      </c>
      <c r="F84" s="83" t="s">
        <v>1087</v>
      </c>
      <c r="G84" s="96" t="s">
        <v>1064</v>
      </c>
      <c r="H84" s="96" t="s">
        <v>175</v>
      </c>
      <c r="I84" s="93">
        <v>8515.6643589999985</v>
      </c>
      <c r="J84" s="95">
        <v>638.20000000000005</v>
      </c>
      <c r="K84" s="83"/>
      <c r="L84" s="93">
        <v>54.346969928999997</v>
      </c>
      <c r="M84" s="94">
        <v>3.3065023514328498E-4</v>
      </c>
      <c r="N84" s="94">
        <f t="shared" si="2"/>
        <v>5.0158473567248659E-4</v>
      </c>
      <c r="O84" s="94">
        <f>L84/'סכום נכסי הקרן'!$C$42</f>
        <v>2.9355374338166299E-5</v>
      </c>
    </row>
    <row r="85" spans="2:15" s="135" customFormat="1">
      <c r="B85" s="86" t="s">
        <v>1088</v>
      </c>
      <c r="C85" s="83" t="s">
        <v>1089</v>
      </c>
      <c r="D85" s="96" t="s">
        <v>131</v>
      </c>
      <c r="E85" s="96" t="s">
        <v>330</v>
      </c>
      <c r="F85" s="83" t="s">
        <v>1090</v>
      </c>
      <c r="G85" s="96" t="s">
        <v>1007</v>
      </c>
      <c r="H85" s="96" t="s">
        <v>175</v>
      </c>
      <c r="I85" s="93">
        <v>1545.7643840000001</v>
      </c>
      <c r="J85" s="95">
        <v>3139</v>
      </c>
      <c r="K85" s="83"/>
      <c r="L85" s="93">
        <v>48.521543997999999</v>
      </c>
      <c r="M85" s="94">
        <v>3.1312258227354762E-4</v>
      </c>
      <c r="N85" s="94">
        <f t="shared" si="2"/>
        <v>4.4782010574744068E-4</v>
      </c>
      <c r="O85" s="94">
        <f>L85/'סכום נכסי הקרן'!$C$42</f>
        <v>2.6208785685529847E-5</v>
      </c>
    </row>
    <row r="86" spans="2:15" s="135" customFormat="1">
      <c r="B86" s="86" t="s">
        <v>1091</v>
      </c>
      <c r="C86" s="83" t="s">
        <v>1092</v>
      </c>
      <c r="D86" s="96" t="s">
        <v>131</v>
      </c>
      <c r="E86" s="96" t="s">
        <v>330</v>
      </c>
      <c r="F86" s="83" t="s">
        <v>1093</v>
      </c>
      <c r="G86" s="96" t="s">
        <v>162</v>
      </c>
      <c r="H86" s="96" t="s">
        <v>175</v>
      </c>
      <c r="I86" s="93">
        <v>20204.795263</v>
      </c>
      <c r="J86" s="95">
        <v>480.4</v>
      </c>
      <c r="K86" s="93">
        <v>0.99209583499999998</v>
      </c>
      <c r="L86" s="93">
        <v>98.055932298999991</v>
      </c>
      <c r="M86" s="94">
        <v>3.6744075083791161E-4</v>
      </c>
      <c r="N86" s="94">
        <f t="shared" si="2"/>
        <v>9.0498806000715963E-4</v>
      </c>
      <c r="O86" s="94">
        <f>L86/'סכום נכסי הקרן'!$C$42</f>
        <v>5.2964656584820221E-5</v>
      </c>
    </row>
    <row r="87" spans="2:15" s="135" customFormat="1">
      <c r="B87" s="86" t="s">
        <v>1094</v>
      </c>
      <c r="C87" s="83" t="s">
        <v>1095</v>
      </c>
      <c r="D87" s="96" t="s">
        <v>131</v>
      </c>
      <c r="E87" s="96" t="s">
        <v>330</v>
      </c>
      <c r="F87" s="83" t="s">
        <v>1096</v>
      </c>
      <c r="G87" s="96" t="s">
        <v>384</v>
      </c>
      <c r="H87" s="96" t="s">
        <v>175</v>
      </c>
      <c r="I87" s="93">
        <v>6431.4444430000012</v>
      </c>
      <c r="J87" s="95">
        <v>2148</v>
      </c>
      <c r="K87" s="83"/>
      <c r="L87" s="93">
        <v>138.14742664100001</v>
      </c>
      <c r="M87" s="94">
        <v>4.8448712118678269E-4</v>
      </c>
      <c r="N87" s="94">
        <f t="shared" si="2"/>
        <v>1.2750046702895406E-3</v>
      </c>
      <c r="O87" s="94">
        <f>L87/'סכום נכסי הקרן'!$C$42</f>
        <v>7.4619972892673526E-5</v>
      </c>
    </row>
    <row r="88" spans="2:15" s="135" customFormat="1">
      <c r="B88" s="86" t="s">
        <v>1097</v>
      </c>
      <c r="C88" s="83" t="s">
        <v>1098</v>
      </c>
      <c r="D88" s="96" t="s">
        <v>131</v>
      </c>
      <c r="E88" s="96" t="s">
        <v>330</v>
      </c>
      <c r="F88" s="83" t="s">
        <v>1099</v>
      </c>
      <c r="G88" s="96" t="s">
        <v>162</v>
      </c>
      <c r="H88" s="96" t="s">
        <v>175</v>
      </c>
      <c r="I88" s="93">
        <v>694.44373399999995</v>
      </c>
      <c r="J88" s="95">
        <v>6464</v>
      </c>
      <c r="K88" s="83"/>
      <c r="L88" s="93">
        <v>44.888842912000001</v>
      </c>
      <c r="M88" s="94">
        <v>6.9202165819631279E-5</v>
      </c>
      <c r="N88" s="94">
        <f t="shared" si="2"/>
        <v>4.1429280116396706E-4</v>
      </c>
      <c r="O88" s="94">
        <f>L88/'סכום נכסי הקרן'!$C$42</f>
        <v>2.4246591650103236E-5</v>
      </c>
    </row>
    <row r="89" spans="2:15" s="135" customFormat="1">
      <c r="B89" s="86" t="s">
        <v>1100</v>
      </c>
      <c r="C89" s="83" t="s">
        <v>1101</v>
      </c>
      <c r="D89" s="96" t="s">
        <v>131</v>
      </c>
      <c r="E89" s="96" t="s">
        <v>330</v>
      </c>
      <c r="F89" s="83" t="s">
        <v>1102</v>
      </c>
      <c r="G89" s="96" t="s">
        <v>1103</v>
      </c>
      <c r="H89" s="96" t="s">
        <v>175</v>
      </c>
      <c r="I89" s="93">
        <v>94868.774480000007</v>
      </c>
      <c r="J89" s="95">
        <v>135.69999999999999</v>
      </c>
      <c r="K89" s="83"/>
      <c r="L89" s="93">
        <v>128.736926987</v>
      </c>
      <c r="M89" s="94">
        <v>3.1755181346352463E-4</v>
      </c>
      <c r="N89" s="94">
        <f t="shared" si="2"/>
        <v>1.1881523032180345E-3</v>
      </c>
      <c r="O89" s="94">
        <f>L89/'סכום נכסי הקרן'!$C$42</f>
        <v>6.9536916000757538E-5</v>
      </c>
    </row>
    <row r="90" spans="2:15" s="135" customFormat="1">
      <c r="B90" s="86" t="s">
        <v>1104</v>
      </c>
      <c r="C90" s="83" t="s">
        <v>1105</v>
      </c>
      <c r="D90" s="96" t="s">
        <v>131</v>
      </c>
      <c r="E90" s="96" t="s">
        <v>330</v>
      </c>
      <c r="F90" s="83" t="s">
        <v>1106</v>
      </c>
      <c r="G90" s="96" t="s">
        <v>462</v>
      </c>
      <c r="H90" s="96" t="s">
        <v>175</v>
      </c>
      <c r="I90" s="93">
        <v>10123.250059999998</v>
      </c>
      <c r="J90" s="95">
        <v>231.6</v>
      </c>
      <c r="K90" s="83"/>
      <c r="L90" s="93">
        <v>23.445447130000002</v>
      </c>
      <c r="M90" s="94">
        <v>5.2443008089378949E-4</v>
      </c>
      <c r="N90" s="94">
        <f t="shared" si="2"/>
        <v>2.1638517136811231E-4</v>
      </c>
      <c r="O90" s="94">
        <f>L90/'סכום נכסי הקרן'!$C$42</f>
        <v>1.2663997237122521E-5</v>
      </c>
    </row>
    <row r="91" spans="2:15" s="135" customFormat="1">
      <c r="B91" s="86" t="s">
        <v>1107</v>
      </c>
      <c r="C91" s="83" t="s">
        <v>1108</v>
      </c>
      <c r="D91" s="96" t="s">
        <v>131</v>
      </c>
      <c r="E91" s="96" t="s">
        <v>330</v>
      </c>
      <c r="F91" s="83" t="s">
        <v>1109</v>
      </c>
      <c r="G91" s="96" t="s">
        <v>200</v>
      </c>
      <c r="H91" s="96" t="s">
        <v>175</v>
      </c>
      <c r="I91" s="93">
        <v>6075.9472409999998</v>
      </c>
      <c r="J91" s="95">
        <v>918.2</v>
      </c>
      <c r="K91" s="83"/>
      <c r="L91" s="93">
        <v>55.789347554999999</v>
      </c>
      <c r="M91" s="94">
        <v>2.0427631916965997E-4</v>
      </c>
      <c r="N91" s="94">
        <f t="shared" si="2"/>
        <v>5.1489687802784296E-4</v>
      </c>
      <c r="O91" s="94">
        <f>L91/'סכום נכסי הקרן'!$C$42</f>
        <v>3.0134470858239846E-5</v>
      </c>
    </row>
    <row r="92" spans="2:15" s="135" customFormat="1">
      <c r="B92" s="86" t="s">
        <v>1110</v>
      </c>
      <c r="C92" s="83" t="s">
        <v>1111</v>
      </c>
      <c r="D92" s="96" t="s">
        <v>131</v>
      </c>
      <c r="E92" s="96" t="s">
        <v>330</v>
      </c>
      <c r="F92" s="83" t="s">
        <v>1112</v>
      </c>
      <c r="G92" s="96" t="s">
        <v>587</v>
      </c>
      <c r="H92" s="96" t="s">
        <v>175</v>
      </c>
      <c r="I92" s="93">
        <v>6369.4055750000007</v>
      </c>
      <c r="J92" s="95">
        <v>2280</v>
      </c>
      <c r="K92" s="83"/>
      <c r="L92" s="93">
        <v>145.22244711099998</v>
      </c>
      <c r="M92" s="94">
        <v>2.2752936331485712E-4</v>
      </c>
      <c r="N92" s="94">
        <f t="shared" si="2"/>
        <v>1.3403021887520878E-3</v>
      </c>
      <c r="O92" s="94">
        <f>L92/'סכום נכסי הקרן'!$C$42</f>
        <v>7.8441526782768384E-5</v>
      </c>
    </row>
    <row r="93" spans="2:15" s="135" customFormat="1">
      <c r="B93" s="86" t="s">
        <v>1113</v>
      </c>
      <c r="C93" s="83" t="s">
        <v>1114</v>
      </c>
      <c r="D93" s="96" t="s">
        <v>131</v>
      </c>
      <c r="E93" s="96" t="s">
        <v>330</v>
      </c>
      <c r="F93" s="83" t="s">
        <v>1115</v>
      </c>
      <c r="G93" s="96" t="s">
        <v>384</v>
      </c>
      <c r="H93" s="96" t="s">
        <v>175</v>
      </c>
      <c r="I93" s="93">
        <v>3400.2465429999997</v>
      </c>
      <c r="J93" s="95">
        <v>1951</v>
      </c>
      <c r="K93" s="83"/>
      <c r="L93" s="93">
        <v>66.33881005500001</v>
      </c>
      <c r="M93" s="94">
        <v>5.1113003302562525E-4</v>
      </c>
      <c r="N93" s="94">
        <f t="shared" si="2"/>
        <v>6.1226108005165726E-4</v>
      </c>
      <c r="O93" s="94">
        <f>L93/'סכום נכסי הקרן'!$C$42</f>
        <v>3.5832735566622388E-5</v>
      </c>
    </row>
    <row r="94" spans="2:15" s="135" customFormat="1">
      <c r="B94" s="86" t="s">
        <v>1116</v>
      </c>
      <c r="C94" s="83" t="s">
        <v>1117</v>
      </c>
      <c r="D94" s="96" t="s">
        <v>131</v>
      </c>
      <c r="E94" s="96" t="s">
        <v>330</v>
      </c>
      <c r="F94" s="83" t="s">
        <v>1118</v>
      </c>
      <c r="G94" s="96" t="s">
        <v>989</v>
      </c>
      <c r="H94" s="96" t="s">
        <v>175</v>
      </c>
      <c r="I94" s="93">
        <v>565.12627399999997</v>
      </c>
      <c r="J94" s="95">
        <v>0</v>
      </c>
      <c r="K94" s="83"/>
      <c r="L94" s="93">
        <v>5.5599999999999995E-7</v>
      </c>
      <c r="M94" s="94">
        <v>3.5746422456135025E-4</v>
      </c>
      <c r="N94" s="94">
        <f t="shared" si="2"/>
        <v>5.1314933178103314E-12</v>
      </c>
      <c r="O94" s="94">
        <f>L94/'סכום נכסי הקרן'!$C$42</f>
        <v>3.0032195269291591E-13</v>
      </c>
    </row>
    <row r="95" spans="2:15" s="135" customFormat="1">
      <c r="B95" s="86" t="s">
        <v>1119</v>
      </c>
      <c r="C95" s="83" t="s">
        <v>1120</v>
      </c>
      <c r="D95" s="96" t="s">
        <v>131</v>
      </c>
      <c r="E95" s="96" t="s">
        <v>330</v>
      </c>
      <c r="F95" s="83" t="s">
        <v>1121</v>
      </c>
      <c r="G95" s="96" t="s">
        <v>587</v>
      </c>
      <c r="H95" s="96" t="s">
        <v>175</v>
      </c>
      <c r="I95" s="93">
        <v>2930.5491749999997</v>
      </c>
      <c r="J95" s="95">
        <v>10530</v>
      </c>
      <c r="K95" s="83"/>
      <c r="L95" s="93">
        <v>308.58682815100002</v>
      </c>
      <c r="M95" s="94">
        <v>8.0662414755736247E-5</v>
      </c>
      <c r="N95" s="94">
        <f t="shared" si="2"/>
        <v>2.8480418104696796E-3</v>
      </c>
      <c r="O95" s="94">
        <f>L95/'סכום נכסי הקרן'!$C$42</f>
        <v>1.6668237195255684E-4</v>
      </c>
    </row>
    <row r="96" spans="2:15" s="135" customFormat="1">
      <c r="B96" s="86" t="s">
        <v>1122</v>
      </c>
      <c r="C96" s="83" t="s">
        <v>1123</v>
      </c>
      <c r="D96" s="96" t="s">
        <v>131</v>
      </c>
      <c r="E96" s="96" t="s">
        <v>330</v>
      </c>
      <c r="F96" s="83" t="s">
        <v>1124</v>
      </c>
      <c r="G96" s="96" t="s">
        <v>1103</v>
      </c>
      <c r="H96" s="96" t="s">
        <v>175</v>
      </c>
      <c r="I96" s="93">
        <v>6331.1909649999998</v>
      </c>
      <c r="J96" s="95">
        <v>712.4</v>
      </c>
      <c r="K96" s="83"/>
      <c r="L96" s="93">
        <v>45.103404497999996</v>
      </c>
      <c r="M96" s="94">
        <v>2.3396282246659737E-4</v>
      </c>
      <c r="N96" s="94">
        <f t="shared" si="2"/>
        <v>4.1627305538126521E-4</v>
      </c>
      <c r="O96" s="94">
        <f>L96/'סכום נכסי הקרן'!$C$42</f>
        <v>2.4362486532262241E-5</v>
      </c>
    </row>
    <row r="97" spans="2:15" s="135" customFormat="1">
      <c r="B97" s="86" t="s">
        <v>1125</v>
      </c>
      <c r="C97" s="83" t="s">
        <v>1126</v>
      </c>
      <c r="D97" s="96" t="s">
        <v>131</v>
      </c>
      <c r="E97" s="96" t="s">
        <v>330</v>
      </c>
      <c r="F97" s="83" t="s">
        <v>1127</v>
      </c>
      <c r="G97" s="96" t="s">
        <v>198</v>
      </c>
      <c r="H97" s="96" t="s">
        <v>175</v>
      </c>
      <c r="I97" s="93">
        <v>3916.6230330000003</v>
      </c>
      <c r="J97" s="95">
        <v>700.1</v>
      </c>
      <c r="K97" s="83"/>
      <c r="L97" s="93">
        <v>27.420277878</v>
      </c>
      <c r="M97" s="94">
        <v>6.492489790376996E-4</v>
      </c>
      <c r="N97" s="94">
        <f t="shared" si="2"/>
        <v>2.5307009479039476E-4</v>
      </c>
      <c r="O97" s="94">
        <f>L97/'סכום נכסי הקרן'!$C$42</f>
        <v>1.4810991718890874E-5</v>
      </c>
    </row>
    <row r="98" spans="2:15" s="135" customFormat="1">
      <c r="B98" s="86" t="s">
        <v>1128</v>
      </c>
      <c r="C98" s="83" t="s">
        <v>1129</v>
      </c>
      <c r="D98" s="96" t="s">
        <v>131</v>
      </c>
      <c r="E98" s="96" t="s">
        <v>330</v>
      </c>
      <c r="F98" s="83" t="s">
        <v>1130</v>
      </c>
      <c r="G98" s="96" t="s">
        <v>201</v>
      </c>
      <c r="H98" s="96" t="s">
        <v>175</v>
      </c>
      <c r="I98" s="93">
        <v>8949.4195</v>
      </c>
      <c r="J98" s="95">
        <v>355</v>
      </c>
      <c r="K98" s="83"/>
      <c r="L98" s="93">
        <v>31.770439242000005</v>
      </c>
      <c r="M98" s="94">
        <v>5.8025205450106725E-4</v>
      </c>
      <c r="N98" s="94">
        <f t="shared" si="2"/>
        <v>2.9321905876658665E-4</v>
      </c>
      <c r="O98" s="94">
        <f>L98/'סכום נכסי הקרן'!$C$42</f>
        <v>1.7160720055879649E-5</v>
      </c>
    </row>
    <row r="99" spans="2:15" s="135" customFormat="1">
      <c r="B99" s="86" t="s">
        <v>1131</v>
      </c>
      <c r="C99" s="83" t="s">
        <v>1132</v>
      </c>
      <c r="D99" s="96" t="s">
        <v>131</v>
      </c>
      <c r="E99" s="96" t="s">
        <v>330</v>
      </c>
      <c r="F99" s="83" t="s">
        <v>1133</v>
      </c>
      <c r="G99" s="96" t="s">
        <v>508</v>
      </c>
      <c r="H99" s="96" t="s">
        <v>175</v>
      </c>
      <c r="I99" s="93">
        <v>12528.512855999998</v>
      </c>
      <c r="J99" s="95">
        <v>680.1</v>
      </c>
      <c r="K99" s="83"/>
      <c r="L99" s="93">
        <v>85.206415999000001</v>
      </c>
      <c r="M99" s="94">
        <v>3.6599007204930094E-4</v>
      </c>
      <c r="N99" s="94">
        <f t="shared" si="2"/>
        <v>7.8639596103135948E-4</v>
      </c>
      <c r="O99" s="94">
        <f>L99/'סכום נכסי הקרן'!$C$42</f>
        <v>4.6024023803569411E-5</v>
      </c>
    </row>
    <row r="100" spans="2:15" s="135" customFormat="1">
      <c r="B100" s="86" t="s">
        <v>1134</v>
      </c>
      <c r="C100" s="83" t="s">
        <v>1135</v>
      </c>
      <c r="D100" s="96" t="s">
        <v>131</v>
      </c>
      <c r="E100" s="96" t="s">
        <v>330</v>
      </c>
      <c r="F100" s="83" t="s">
        <v>1136</v>
      </c>
      <c r="G100" s="96" t="s">
        <v>508</v>
      </c>
      <c r="H100" s="96" t="s">
        <v>175</v>
      </c>
      <c r="I100" s="93">
        <v>7821.8547609999996</v>
      </c>
      <c r="J100" s="95">
        <v>1647</v>
      </c>
      <c r="K100" s="83"/>
      <c r="L100" s="93">
        <v>128.825947926</v>
      </c>
      <c r="M100" s="94">
        <v>5.1528160880203236E-4</v>
      </c>
      <c r="N100" s="94">
        <f t="shared" si="2"/>
        <v>1.1889739045734726E-3</v>
      </c>
      <c r="O100" s="94">
        <f>L100/'סכום נכסי הקרן'!$C$42</f>
        <v>6.9585000429230618E-5</v>
      </c>
    </row>
    <row r="101" spans="2:15" s="135" customFormat="1">
      <c r="B101" s="86" t="s">
        <v>1137</v>
      </c>
      <c r="C101" s="83" t="s">
        <v>1138</v>
      </c>
      <c r="D101" s="96" t="s">
        <v>131</v>
      </c>
      <c r="E101" s="96" t="s">
        <v>330</v>
      </c>
      <c r="F101" s="83" t="s">
        <v>1139</v>
      </c>
      <c r="G101" s="96" t="s">
        <v>881</v>
      </c>
      <c r="H101" s="96" t="s">
        <v>175</v>
      </c>
      <c r="I101" s="93">
        <v>7361.9950650000001</v>
      </c>
      <c r="J101" s="95">
        <v>1130</v>
      </c>
      <c r="K101" s="83"/>
      <c r="L101" s="93">
        <v>83.190544235000004</v>
      </c>
      <c r="M101" s="94">
        <v>3.6808134918254088E-4</v>
      </c>
      <c r="N101" s="94">
        <f t="shared" si="2"/>
        <v>7.6779086663112837E-4</v>
      </c>
      <c r="O101" s="94">
        <f>L101/'סכום נכסי הקרן'!$C$42</f>
        <v>4.4935155917700723E-5</v>
      </c>
    </row>
    <row r="102" spans="2:15" s="135" customFormat="1">
      <c r="B102" s="86" t="s">
        <v>1140</v>
      </c>
      <c r="C102" s="83" t="s">
        <v>1141</v>
      </c>
      <c r="D102" s="96" t="s">
        <v>131</v>
      </c>
      <c r="E102" s="96" t="s">
        <v>330</v>
      </c>
      <c r="F102" s="83" t="s">
        <v>1142</v>
      </c>
      <c r="G102" s="96" t="s">
        <v>767</v>
      </c>
      <c r="H102" s="96" t="s">
        <v>175</v>
      </c>
      <c r="I102" s="93">
        <v>5426.0055990000001</v>
      </c>
      <c r="J102" s="95">
        <v>1444</v>
      </c>
      <c r="K102" s="83"/>
      <c r="L102" s="93">
        <v>78.351520848000007</v>
      </c>
      <c r="M102" s="94">
        <v>3.7551919135700494E-4</v>
      </c>
      <c r="N102" s="94">
        <f t="shared" si="2"/>
        <v>7.2313004617228236E-4</v>
      </c>
      <c r="O102" s="94">
        <f>L102/'סכום נכסי הקרן'!$C$42</f>
        <v>4.2321370031530709E-5</v>
      </c>
    </row>
    <row r="103" spans="2:15" s="135" customFormat="1">
      <c r="B103" s="86" t="s">
        <v>1143</v>
      </c>
      <c r="C103" s="83" t="s">
        <v>1144</v>
      </c>
      <c r="D103" s="96" t="s">
        <v>131</v>
      </c>
      <c r="E103" s="96" t="s">
        <v>330</v>
      </c>
      <c r="F103" s="83" t="s">
        <v>1145</v>
      </c>
      <c r="G103" s="96" t="s">
        <v>989</v>
      </c>
      <c r="H103" s="96" t="s">
        <v>175</v>
      </c>
      <c r="I103" s="93">
        <v>4049.9535999999998</v>
      </c>
      <c r="J103" s="95">
        <v>1406</v>
      </c>
      <c r="K103" s="83"/>
      <c r="L103" s="93">
        <v>56.942347628</v>
      </c>
      <c r="M103" s="94">
        <v>3.2951902689068793E-4</v>
      </c>
      <c r="N103" s="94">
        <f t="shared" si="2"/>
        <v>5.2553826682286869E-4</v>
      </c>
      <c r="O103" s="94">
        <f>L103/'סכום נכסי הקרן'!$C$42</f>
        <v>3.0757260846330555E-5</v>
      </c>
    </row>
    <row r="104" spans="2:15" s="135" customFormat="1">
      <c r="B104" s="86" t="s">
        <v>1146</v>
      </c>
      <c r="C104" s="83" t="s">
        <v>1147</v>
      </c>
      <c r="D104" s="96" t="s">
        <v>131</v>
      </c>
      <c r="E104" s="96" t="s">
        <v>330</v>
      </c>
      <c r="F104" s="83" t="s">
        <v>1148</v>
      </c>
      <c r="G104" s="96" t="s">
        <v>200</v>
      </c>
      <c r="H104" s="96" t="s">
        <v>175</v>
      </c>
      <c r="I104" s="93">
        <v>1.3422999999999997E-2</v>
      </c>
      <c r="J104" s="95">
        <v>283</v>
      </c>
      <c r="K104" s="83"/>
      <c r="L104" s="93">
        <v>3.8000999999999998E-5</v>
      </c>
      <c r="M104" s="94">
        <v>8.3250751891107829E-11</v>
      </c>
      <c r="N104" s="94">
        <f t="shared" si="2"/>
        <v>3.5072280138509069E-10</v>
      </c>
      <c r="O104" s="94">
        <f>L104/'סכום נכסי הקרן'!$C$42</f>
        <v>2.0526141230725715E-11</v>
      </c>
    </row>
    <row r="105" spans="2:15" s="135" customFormat="1">
      <c r="B105" s="86" t="s">
        <v>1149</v>
      </c>
      <c r="C105" s="83" t="s">
        <v>1150</v>
      </c>
      <c r="D105" s="96" t="s">
        <v>131</v>
      </c>
      <c r="E105" s="96" t="s">
        <v>330</v>
      </c>
      <c r="F105" s="83" t="s">
        <v>1151</v>
      </c>
      <c r="G105" s="96" t="s">
        <v>384</v>
      </c>
      <c r="H105" s="96" t="s">
        <v>175</v>
      </c>
      <c r="I105" s="93">
        <v>5430.5047239999994</v>
      </c>
      <c r="J105" s="95">
        <v>637.79999999999995</v>
      </c>
      <c r="K105" s="83"/>
      <c r="L105" s="93">
        <v>34.635759151000009</v>
      </c>
      <c r="M105" s="94">
        <v>4.7120671539920076E-4</v>
      </c>
      <c r="N105" s="94">
        <f t="shared" si="2"/>
        <v>3.1966396877813777E-4</v>
      </c>
      <c r="O105" s="94">
        <f>L105/'סכום נכסי הקרן'!$C$42</f>
        <v>1.8708415146096862E-5</v>
      </c>
    </row>
    <row r="106" spans="2:15" s="135" customFormat="1">
      <c r="B106" s="86" t="s">
        <v>1152</v>
      </c>
      <c r="C106" s="83" t="s">
        <v>1153</v>
      </c>
      <c r="D106" s="96" t="s">
        <v>131</v>
      </c>
      <c r="E106" s="96" t="s">
        <v>330</v>
      </c>
      <c r="F106" s="83" t="s">
        <v>1154</v>
      </c>
      <c r="G106" s="96" t="s">
        <v>388</v>
      </c>
      <c r="H106" s="96" t="s">
        <v>175</v>
      </c>
      <c r="I106" s="93">
        <v>2277.9368949999998</v>
      </c>
      <c r="J106" s="95">
        <v>13400</v>
      </c>
      <c r="K106" s="83"/>
      <c r="L106" s="93">
        <v>305.24354391700001</v>
      </c>
      <c r="M106" s="94">
        <v>6.2405947276198066E-4</v>
      </c>
      <c r="N106" s="94">
        <f t="shared" si="2"/>
        <v>2.8171856221489754E-3</v>
      </c>
      <c r="O106" s="94">
        <f>L106/'סכום נכסי הקרן'!$C$42</f>
        <v>1.6487650567636561E-4</v>
      </c>
    </row>
    <row r="107" spans="2:15" s="135" customFormat="1">
      <c r="B107" s="86" t="s">
        <v>1155</v>
      </c>
      <c r="C107" s="83" t="s">
        <v>1156</v>
      </c>
      <c r="D107" s="96" t="s">
        <v>131</v>
      </c>
      <c r="E107" s="96" t="s">
        <v>330</v>
      </c>
      <c r="F107" s="83" t="s">
        <v>1157</v>
      </c>
      <c r="G107" s="96" t="s">
        <v>162</v>
      </c>
      <c r="H107" s="96" t="s">
        <v>175</v>
      </c>
      <c r="I107" s="93">
        <v>5630.5954650000003</v>
      </c>
      <c r="J107" s="95">
        <v>1581</v>
      </c>
      <c r="K107" s="93">
        <v>5.8673170030000001</v>
      </c>
      <c r="L107" s="93">
        <v>94.887031301999983</v>
      </c>
      <c r="M107" s="94">
        <v>3.9115438953856726E-4</v>
      </c>
      <c r="N107" s="94">
        <f t="shared" si="2"/>
        <v>8.7574130768538257E-4</v>
      </c>
      <c r="O107" s="94">
        <f>L107/'סכום נכסי הקרן'!$C$42</f>
        <v>5.1252982960162718E-5</v>
      </c>
    </row>
    <row r="108" spans="2:15" s="135" customFormat="1">
      <c r="B108" s="86" t="s">
        <v>1158</v>
      </c>
      <c r="C108" s="83" t="s">
        <v>1159</v>
      </c>
      <c r="D108" s="96" t="s">
        <v>131</v>
      </c>
      <c r="E108" s="96" t="s">
        <v>330</v>
      </c>
      <c r="F108" s="83" t="s">
        <v>1160</v>
      </c>
      <c r="G108" s="96" t="s">
        <v>1064</v>
      </c>
      <c r="H108" s="96" t="s">
        <v>175</v>
      </c>
      <c r="I108" s="93">
        <v>0.64</v>
      </c>
      <c r="J108" s="95">
        <v>53.7</v>
      </c>
      <c r="K108" s="83"/>
      <c r="L108" s="93">
        <v>3.4000000000000002E-4</v>
      </c>
      <c r="M108" s="94">
        <v>8.4285875670589629E-9</v>
      </c>
      <c r="N108" s="94">
        <f t="shared" si="2"/>
        <v>3.1379635396681892E-9</v>
      </c>
      <c r="O108" s="94">
        <f>L108/'סכום נכסי הקרן'!$C$42</f>
        <v>1.8365011495609969E-10</v>
      </c>
    </row>
    <row r="109" spans="2:15" s="135" customFormat="1">
      <c r="B109" s="86" t="s">
        <v>1161</v>
      </c>
      <c r="C109" s="83" t="s">
        <v>1162</v>
      </c>
      <c r="D109" s="96" t="s">
        <v>131</v>
      </c>
      <c r="E109" s="96" t="s">
        <v>330</v>
      </c>
      <c r="F109" s="83" t="s">
        <v>1163</v>
      </c>
      <c r="G109" s="96" t="s">
        <v>162</v>
      </c>
      <c r="H109" s="96" t="s">
        <v>175</v>
      </c>
      <c r="I109" s="93">
        <v>14715.950026</v>
      </c>
      <c r="J109" s="95">
        <v>725</v>
      </c>
      <c r="K109" s="93">
        <v>5.051396972</v>
      </c>
      <c r="L109" s="93">
        <v>111.74203466</v>
      </c>
      <c r="M109" s="94">
        <v>3.7142630700113963E-4</v>
      </c>
      <c r="N109" s="94">
        <f t="shared" si="2"/>
        <v>1.0313012665041736E-3</v>
      </c>
      <c r="O109" s="94">
        <f>L109/'סכום נכסי הקרן'!$C$42</f>
        <v>6.0357169149227866E-5</v>
      </c>
    </row>
    <row r="110" spans="2:15" s="135" customFormat="1">
      <c r="B110" s="86" t="s">
        <v>1164</v>
      </c>
      <c r="C110" s="83" t="s">
        <v>1165</v>
      </c>
      <c r="D110" s="96" t="s">
        <v>131</v>
      </c>
      <c r="E110" s="96" t="s">
        <v>330</v>
      </c>
      <c r="F110" s="83" t="s">
        <v>1166</v>
      </c>
      <c r="G110" s="96" t="s">
        <v>162</v>
      </c>
      <c r="H110" s="96" t="s">
        <v>175</v>
      </c>
      <c r="I110" s="93">
        <v>24072.923092000001</v>
      </c>
      <c r="J110" s="95">
        <v>96.9</v>
      </c>
      <c r="K110" s="83"/>
      <c r="L110" s="93">
        <v>23.326662485999996</v>
      </c>
      <c r="M110" s="94">
        <v>1.3768168102977786E-4</v>
      </c>
      <c r="N110" s="94">
        <f t="shared" si="2"/>
        <v>2.1528887171533441E-4</v>
      </c>
      <c r="O110" s="94">
        <f>L110/'סכום נכסי הקרן'!$C$42</f>
        <v>1.2599836020870698E-5</v>
      </c>
    </row>
    <row r="111" spans="2:15" s="135" customFormat="1">
      <c r="B111" s="86" t="s">
        <v>1167</v>
      </c>
      <c r="C111" s="83" t="s">
        <v>1168</v>
      </c>
      <c r="D111" s="96" t="s">
        <v>131</v>
      </c>
      <c r="E111" s="96" t="s">
        <v>330</v>
      </c>
      <c r="F111" s="83" t="s">
        <v>1169</v>
      </c>
      <c r="G111" s="96" t="s">
        <v>162</v>
      </c>
      <c r="H111" s="96" t="s">
        <v>175</v>
      </c>
      <c r="I111" s="93">
        <v>58597.861051</v>
      </c>
      <c r="J111" s="95">
        <v>117.5</v>
      </c>
      <c r="K111" s="93">
        <v>2.5113285240000001</v>
      </c>
      <c r="L111" s="93">
        <v>71.363815258999992</v>
      </c>
      <c r="M111" s="94">
        <v>1.6742246014571428E-4</v>
      </c>
      <c r="N111" s="94">
        <f t="shared" si="2"/>
        <v>6.5863838333634793E-4</v>
      </c>
      <c r="O111" s="94">
        <f>L111/'סכום נכסי הקרן'!$C$42</f>
        <v>3.85469790471212E-5</v>
      </c>
    </row>
    <row r="112" spans="2:15" s="135" customFormat="1">
      <c r="B112" s="86" t="s">
        <v>1170</v>
      </c>
      <c r="C112" s="83" t="s">
        <v>1171</v>
      </c>
      <c r="D112" s="96" t="s">
        <v>131</v>
      </c>
      <c r="E112" s="96" t="s">
        <v>330</v>
      </c>
      <c r="F112" s="83" t="s">
        <v>1172</v>
      </c>
      <c r="G112" s="96" t="s">
        <v>979</v>
      </c>
      <c r="H112" s="96" t="s">
        <v>175</v>
      </c>
      <c r="I112" s="93">
        <v>2703.05177</v>
      </c>
      <c r="J112" s="95">
        <v>3035</v>
      </c>
      <c r="K112" s="83"/>
      <c r="L112" s="93">
        <v>82.037621231000003</v>
      </c>
      <c r="M112" s="94">
        <v>2.5668193719266178E-4</v>
      </c>
      <c r="N112" s="94">
        <f t="shared" si="2"/>
        <v>7.5715018912937324E-4</v>
      </c>
      <c r="O112" s="94">
        <f>L112/'סכום נכסי הקרן'!$C$42</f>
        <v>4.4312407558229744E-5</v>
      </c>
    </row>
    <row r="113" spans="2:15" s="135" customFormat="1">
      <c r="B113" s="86" t="s">
        <v>1173</v>
      </c>
      <c r="C113" s="83" t="s">
        <v>1174</v>
      </c>
      <c r="D113" s="96" t="s">
        <v>131</v>
      </c>
      <c r="E113" s="96" t="s">
        <v>330</v>
      </c>
      <c r="F113" s="83" t="s">
        <v>1175</v>
      </c>
      <c r="G113" s="96" t="s">
        <v>388</v>
      </c>
      <c r="H113" s="96" t="s">
        <v>175</v>
      </c>
      <c r="I113" s="93">
        <v>70.787307000000013</v>
      </c>
      <c r="J113" s="95">
        <v>42.3</v>
      </c>
      <c r="K113" s="83"/>
      <c r="L113" s="93">
        <v>2.9943022999999996E-2</v>
      </c>
      <c r="M113" s="94">
        <v>1.032546765032923E-5</v>
      </c>
      <c r="N113" s="94">
        <f t="shared" si="2"/>
        <v>2.7635327776895873E-7</v>
      </c>
      <c r="O113" s="94">
        <f>L113/'סכום נכסי הקרן'!$C$42</f>
        <v>1.6173645929656282E-8</v>
      </c>
    </row>
    <row r="114" spans="2:15" s="135" customFormat="1">
      <c r="B114" s="86" t="s">
        <v>1176</v>
      </c>
      <c r="C114" s="83" t="s">
        <v>1177</v>
      </c>
      <c r="D114" s="96" t="s">
        <v>131</v>
      </c>
      <c r="E114" s="96" t="s">
        <v>330</v>
      </c>
      <c r="F114" s="83" t="s">
        <v>1178</v>
      </c>
      <c r="G114" s="96" t="s">
        <v>508</v>
      </c>
      <c r="H114" s="96" t="s">
        <v>175</v>
      </c>
      <c r="I114" s="93">
        <v>3417.4237599999997</v>
      </c>
      <c r="J114" s="95">
        <v>530</v>
      </c>
      <c r="K114" s="83"/>
      <c r="L114" s="93">
        <v>18.112345929</v>
      </c>
      <c r="M114" s="94">
        <v>2.6036774421572627E-4</v>
      </c>
      <c r="N114" s="94">
        <f t="shared" si="2"/>
        <v>1.6716435630311633E-4</v>
      </c>
      <c r="O114" s="94">
        <f>L114/'סכום נכסי הקרן'!$C$42</f>
        <v>9.7833365058396872E-6</v>
      </c>
    </row>
    <row r="115" spans="2:15" s="135" customFormat="1">
      <c r="B115" s="86" t="s">
        <v>1179</v>
      </c>
      <c r="C115" s="83" t="s">
        <v>1180</v>
      </c>
      <c r="D115" s="96" t="s">
        <v>131</v>
      </c>
      <c r="E115" s="96" t="s">
        <v>330</v>
      </c>
      <c r="F115" s="83" t="s">
        <v>1181</v>
      </c>
      <c r="G115" s="96" t="s">
        <v>508</v>
      </c>
      <c r="H115" s="96" t="s">
        <v>175</v>
      </c>
      <c r="I115" s="93">
        <v>7497.6955419999986</v>
      </c>
      <c r="J115" s="95">
        <v>1809</v>
      </c>
      <c r="K115" s="83"/>
      <c r="L115" s="93">
        <v>135.633312362</v>
      </c>
      <c r="M115" s="94">
        <v>2.9145009157649759E-4</v>
      </c>
      <c r="N115" s="94">
        <f t="shared" si="2"/>
        <v>1.2518011439893607E-3</v>
      </c>
      <c r="O115" s="94">
        <f>L115/'סכום נכסי הקרן'!$C$42</f>
        <v>7.3261980609287865E-5</v>
      </c>
    </row>
    <row r="116" spans="2:15" s="135" customFormat="1">
      <c r="B116" s="86" t="s">
        <v>1182</v>
      </c>
      <c r="C116" s="83" t="s">
        <v>1183</v>
      </c>
      <c r="D116" s="96" t="s">
        <v>131</v>
      </c>
      <c r="E116" s="96" t="s">
        <v>330</v>
      </c>
      <c r="F116" s="83" t="s">
        <v>1184</v>
      </c>
      <c r="G116" s="96" t="s">
        <v>332</v>
      </c>
      <c r="H116" s="96" t="s">
        <v>175</v>
      </c>
      <c r="I116" s="93">
        <v>57607.761816999999</v>
      </c>
      <c r="J116" s="95">
        <v>197.2</v>
      </c>
      <c r="K116" s="93">
        <v>5.5938864879999999</v>
      </c>
      <c r="L116" s="93">
        <v>119.19639279200001</v>
      </c>
      <c r="M116" s="94">
        <v>3.995411514800291E-4</v>
      </c>
      <c r="N116" s="94">
        <f t="shared" si="2"/>
        <v>1.100099807768424E-3</v>
      </c>
      <c r="O116" s="94">
        <f>L116/'סכום נכסי הקרן'!$C$42</f>
        <v>6.4383621290009453E-5</v>
      </c>
    </row>
    <row r="117" spans="2:15" s="135" customFormat="1">
      <c r="B117" s="86" t="s">
        <v>1185</v>
      </c>
      <c r="C117" s="83" t="s">
        <v>1186</v>
      </c>
      <c r="D117" s="96" t="s">
        <v>131</v>
      </c>
      <c r="E117" s="96" t="s">
        <v>330</v>
      </c>
      <c r="F117" s="83" t="s">
        <v>1187</v>
      </c>
      <c r="G117" s="96" t="s">
        <v>423</v>
      </c>
      <c r="H117" s="96" t="s">
        <v>175</v>
      </c>
      <c r="I117" s="93">
        <v>3324.8167589999998</v>
      </c>
      <c r="J117" s="95">
        <v>1442</v>
      </c>
      <c r="K117" s="83"/>
      <c r="L117" s="93">
        <v>47.943857663999999</v>
      </c>
      <c r="M117" s="94">
        <v>3.7589664872777692E-4</v>
      </c>
      <c r="N117" s="94">
        <f t="shared" si="2"/>
        <v>4.4248846264903898E-4</v>
      </c>
      <c r="O117" s="94">
        <f>L117/'סכום נכסי הקרן'!$C$42</f>
        <v>2.5896749915977881E-5</v>
      </c>
    </row>
    <row r="118" spans="2:15" s="135" customFormat="1">
      <c r="B118" s="86" t="s">
        <v>1188</v>
      </c>
      <c r="C118" s="83" t="s">
        <v>1189</v>
      </c>
      <c r="D118" s="96" t="s">
        <v>131</v>
      </c>
      <c r="E118" s="96" t="s">
        <v>330</v>
      </c>
      <c r="F118" s="83" t="s">
        <v>1190</v>
      </c>
      <c r="G118" s="96" t="s">
        <v>198</v>
      </c>
      <c r="H118" s="96" t="s">
        <v>175</v>
      </c>
      <c r="I118" s="93">
        <v>1740.4857039999999</v>
      </c>
      <c r="J118" s="95">
        <v>6806</v>
      </c>
      <c r="K118" s="83"/>
      <c r="L118" s="93">
        <v>118.457457058</v>
      </c>
      <c r="M118" s="94">
        <v>2.1102858687889733E-4</v>
      </c>
      <c r="N118" s="94">
        <f t="shared" si="2"/>
        <v>1.0932799448523946E-3</v>
      </c>
      <c r="O118" s="94">
        <f>L118/'סכום נכסי הקרן'!$C$42</f>
        <v>6.3984487076790999E-5</v>
      </c>
    </row>
    <row r="119" spans="2:15" s="135" customFormat="1">
      <c r="B119" s="86" t="s">
        <v>1191</v>
      </c>
      <c r="C119" s="83" t="s">
        <v>1192</v>
      </c>
      <c r="D119" s="96" t="s">
        <v>131</v>
      </c>
      <c r="E119" s="96" t="s">
        <v>330</v>
      </c>
      <c r="F119" s="83" t="s">
        <v>1193</v>
      </c>
      <c r="G119" s="96" t="s">
        <v>508</v>
      </c>
      <c r="H119" s="96" t="s">
        <v>175</v>
      </c>
      <c r="I119" s="93">
        <v>38324.690188</v>
      </c>
      <c r="J119" s="95">
        <v>671.8</v>
      </c>
      <c r="K119" s="83"/>
      <c r="L119" s="93">
        <v>257.46526869900003</v>
      </c>
      <c r="M119" s="94">
        <v>4.5500906087377096E-4</v>
      </c>
      <c r="N119" s="94">
        <f t="shared" si="2"/>
        <v>2.3762253703186339E-3</v>
      </c>
      <c r="O119" s="94">
        <f>L119/'סכום נכסי הקרן'!$C$42</f>
        <v>1.3906919468757191E-4</v>
      </c>
    </row>
    <row r="120" spans="2:15" s="135" customFormat="1">
      <c r="B120" s="86" t="s">
        <v>1194</v>
      </c>
      <c r="C120" s="83" t="s">
        <v>1195</v>
      </c>
      <c r="D120" s="96" t="s">
        <v>131</v>
      </c>
      <c r="E120" s="96" t="s">
        <v>330</v>
      </c>
      <c r="F120" s="83" t="s">
        <v>1196</v>
      </c>
      <c r="G120" s="96" t="s">
        <v>508</v>
      </c>
      <c r="H120" s="96" t="s">
        <v>175</v>
      </c>
      <c r="I120" s="93">
        <v>9075.0510079999985</v>
      </c>
      <c r="J120" s="95">
        <v>1155</v>
      </c>
      <c r="K120" s="83"/>
      <c r="L120" s="93">
        <v>104.816839145</v>
      </c>
      <c r="M120" s="94">
        <v>5.4028339315115011E-4</v>
      </c>
      <c r="N120" s="94">
        <f t="shared" si="2"/>
        <v>9.6738652817728054E-4</v>
      </c>
      <c r="O120" s="94">
        <f>L120/'סכום נכסי הקרן'!$C$42</f>
        <v>5.661654281857135E-5</v>
      </c>
    </row>
    <row r="121" spans="2:15" s="135" customFormat="1">
      <c r="B121" s="86" t="s">
        <v>1197</v>
      </c>
      <c r="C121" s="83" t="s">
        <v>1198</v>
      </c>
      <c r="D121" s="96" t="s">
        <v>131</v>
      </c>
      <c r="E121" s="96" t="s">
        <v>330</v>
      </c>
      <c r="F121" s="83" t="s">
        <v>1199</v>
      </c>
      <c r="G121" s="96" t="s">
        <v>989</v>
      </c>
      <c r="H121" s="96" t="s">
        <v>175</v>
      </c>
      <c r="I121" s="93">
        <v>46904.971617000003</v>
      </c>
      <c r="J121" s="95">
        <v>11.5</v>
      </c>
      <c r="K121" s="83"/>
      <c r="L121" s="93">
        <v>5.3940717589999991</v>
      </c>
      <c r="M121" s="94">
        <v>1.1391492284157892E-4</v>
      </c>
      <c r="N121" s="94">
        <f t="shared" si="2"/>
        <v>4.978353091204662E-5</v>
      </c>
      <c r="O121" s="94">
        <f>L121/'סכום נכסי הקרן'!$C$42</f>
        <v>2.9135938194758839E-6</v>
      </c>
    </row>
    <row r="122" spans="2:15" s="135" customFormat="1">
      <c r="B122" s="82"/>
      <c r="C122" s="83"/>
      <c r="D122" s="83"/>
      <c r="E122" s="83"/>
      <c r="F122" s="83"/>
      <c r="G122" s="83"/>
      <c r="H122" s="83"/>
      <c r="I122" s="93"/>
      <c r="J122" s="95"/>
      <c r="K122" s="83"/>
      <c r="L122" s="83"/>
      <c r="M122" s="83"/>
      <c r="N122" s="94"/>
      <c r="O122" s="83"/>
    </row>
    <row r="123" spans="2:15" s="135" customFormat="1">
      <c r="B123" s="80" t="s">
        <v>243</v>
      </c>
      <c r="C123" s="81"/>
      <c r="D123" s="81"/>
      <c r="E123" s="81"/>
      <c r="F123" s="81"/>
      <c r="G123" s="81"/>
      <c r="H123" s="81"/>
      <c r="I123" s="90"/>
      <c r="J123" s="92"/>
      <c r="K123" s="90">
        <v>38.655249170999994</v>
      </c>
      <c r="L123" s="90">
        <v>27786.159964593997</v>
      </c>
      <c r="M123" s="81"/>
      <c r="N123" s="91">
        <f t="shared" ref="N123:N145" si="3">L123/$L$11</f>
        <v>0.25644693198907026</v>
      </c>
      <c r="O123" s="91">
        <f>L123/'סכום נכסי הקרן'!$C$42</f>
        <v>1.500862197554783E-2</v>
      </c>
    </row>
    <row r="124" spans="2:15" s="135" customFormat="1">
      <c r="B124" s="101" t="s">
        <v>68</v>
      </c>
      <c r="C124" s="81"/>
      <c r="D124" s="81"/>
      <c r="E124" s="81"/>
      <c r="F124" s="81"/>
      <c r="G124" s="81"/>
      <c r="H124" s="81"/>
      <c r="I124" s="90"/>
      <c r="J124" s="92"/>
      <c r="K124" s="90">
        <v>1.8650964399999999</v>
      </c>
      <c r="L124" s="90">
        <f>SUM(L125:L145)</f>
        <v>7393.5529220410008</v>
      </c>
      <c r="M124" s="81"/>
      <c r="N124" s="91">
        <f t="shared" si="3"/>
        <v>6.8237351464623119E-2</v>
      </c>
      <c r="O124" s="91">
        <f>L124/'סכום נכסי הקרן'!$C$42</f>
        <v>3.9936083649024599E-3</v>
      </c>
    </row>
    <row r="125" spans="2:15" s="135" customFormat="1">
      <c r="B125" s="86" t="s">
        <v>1200</v>
      </c>
      <c r="C125" s="83" t="s">
        <v>1201</v>
      </c>
      <c r="D125" s="96" t="s">
        <v>1202</v>
      </c>
      <c r="E125" s="96" t="s">
        <v>1203</v>
      </c>
      <c r="F125" s="83" t="s">
        <v>992</v>
      </c>
      <c r="G125" s="96" t="s">
        <v>203</v>
      </c>
      <c r="H125" s="96" t="s">
        <v>174</v>
      </c>
      <c r="I125" s="93">
        <v>9328.8489019999997</v>
      </c>
      <c r="J125" s="95">
        <v>794</v>
      </c>
      <c r="K125" s="83"/>
      <c r="L125" s="93">
        <v>269.02609097700002</v>
      </c>
      <c r="M125" s="94">
        <v>2.7521763837020253E-4</v>
      </c>
      <c r="N125" s="94">
        <f t="shared" si="3"/>
        <v>2.4829237197214211E-3</v>
      </c>
      <c r="O125" s="94">
        <f>L125/'סכום נכסי הקרן'!$C$42</f>
        <v>1.4531374274740053E-4</v>
      </c>
    </row>
    <row r="126" spans="2:15" s="135" customFormat="1">
      <c r="B126" s="86" t="s">
        <v>1204</v>
      </c>
      <c r="C126" s="83" t="s">
        <v>1205</v>
      </c>
      <c r="D126" s="96" t="s">
        <v>1202</v>
      </c>
      <c r="E126" s="96" t="s">
        <v>1203</v>
      </c>
      <c r="F126" s="83" t="s">
        <v>1206</v>
      </c>
      <c r="G126" s="96" t="s">
        <v>1207</v>
      </c>
      <c r="H126" s="96" t="s">
        <v>174</v>
      </c>
      <c r="I126" s="93">
        <v>1317.6096530000002</v>
      </c>
      <c r="J126" s="95">
        <v>12649</v>
      </c>
      <c r="K126" s="83"/>
      <c r="L126" s="93">
        <v>605.32526431399992</v>
      </c>
      <c r="M126" s="94">
        <v>8.4346627235718187E-6</v>
      </c>
      <c r="N126" s="94">
        <f t="shared" si="3"/>
        <v>5.5867312031098269E-3</v>
      </c>
      <c r="O126" s="94">
        <f>L126/'סכום נכסי הקרן'!$C$42</f>
        <v>3.2696486581499268E-4</v>
      </c>
    </row>
    <row r="127" spans="2:15" s="135" customFormat="1">
      <c r="B127" s="86" t="s">
        <v>1208</v>
      </c>
      <c r="C127" s="83" t="s">
        <v>1209</v>
      </c>
      <c r="D127" s="96" t="s">
        <v>1202</v>
      </c>
      <c r="E127" s="96" t="s">
        <v>1203</v>
      </c>
      <c r="F127" s="83" t="s">
        <v>1210</v>
      </c>
      <c r="G127" s="96" t="s">
        <v>1207</v>
      </c>
      <c r="H127" s="96" t="s">
        <v>174</v>
      </c>
      <c r="I127" s="93">
        <v>492.95974499999994</v>
      </c>
      <c r="J127" s="95">
        <v>11905</v>
      </c>
      <c r="K127" s="83"/>
      <c r="L127" s="93">
        <v>213.15066695600001</v>
      </c>
      <c r="M127" s="94">
        <v>1.3253724506610652E-5</v>
      </c>
      <c r="N127" s="94">
        <f t="shared" si="3"/>
        <v>1.9672324157761325E-3</v>
      </c>
      <c r="O127" s="94">
        <f>L127/'סכום נכסי הקרן'!$C$42</f>
        <v>1.1513277791011387E-4</v>
      </c>
    </row>
    <row r="128" spans="2:15" s="135" customFormat="1">
      <c r="B128" s="86" t="s">
        <v>1211</v>
      </c>
      <c r="C128" s="83" t="s">
        <v>1212</v>
      </c>
      <c r="D128" s="96" t="s">
        <v>134</v>
      </c>
      <c r="E128" s="96" t="s">
        <v>1203</v>
      </c>
      <c r="F128" s="83" t="s">
        <v>1213</v>
      </c>
      <c r="G128" s="96" t="s">
        <v>1214</v>
      </c>
      <c r="H128" s="96" t="s">
        <v>177</v>
      </c>
      <c r="I128" s="93">
        <v>9720.3330000000005</v>
      </c>
      <c r="J128" s="95">
        <v>764.5</v>
      </c>
      <c r="K128" s="83"/>
      <c r="L128" s="93">
        <v>351.68871462200002</v>
      </c>
      <c r="M128" s="94">
        <v>6.3396135554843054E-5</v>
      </c>
      <c r="N128" s="94">
        <f t="shared" si="3"/>
        <v>3.2458422464606076E-3</v>
      </c>
      <c r="O128" s="94">
        <f>L128/'סכום נכסי הקרן'!$C$42</f>
        <v>1.8996374373262716E-4</v>
      </c>
    </row>
    <row r="129" spans="2:15" s="135" customFormat="1">
      <c r="B129" s="86" t="s">
        <v>1215</v>
      </c>
      <c r="C129" s="83" t="s">
        <v>1216</v>
      </c>
      <c r="D129" s="96" t="s">
        <v>1202</v>
      </c>
      <c r="E129" s="96" t="s">
        <v>1203</v>
      </c>
      <c r="F129" s="83" t="s">
        <v>1217</v>
      </c>
      <c r="G129" s="96" t="s">
        <v>1064</v>
      </c>
      <c r="H129" s="96" t="s">
        <v>174</v>
      </c>
      <c r="I129" s="93">
        <v>2680.928015</v>
      </c>
      <c r="J129" s="95">
        <v>733</v>
      </c>
      <c r="K129" s="83"/>
      <c r="L129" s="93">
        <v>71.373166913999995</v>
      </c>
      <c r="M129" s="94">
        <v>8.0670688263119767E-5</v>
      </c>
      <c r="N129" s="94">
        <f t="shared" si="3"/>
        <v>6.5872469260818789E-4</v>
      </c>
      <c r="O129" s="94">
        <f>L129/'סכום נכסי הקרן'!$C$42</f>
        <v>3.8552030319226438E-5</v>
      </c>
    </row>
    <row r="130" spans="2:15" s="135" customFormat="1">
      <c r="B130" s="86" t="s">
        <v>1218</v>
      </c>
      <c r="C130" s="83" t="s">
        <v>1219</v>
      </c>
      <c r="D130" s="96" t="s">
        <v>1220</v>
      </c>
      <c r="E130" s="96" t="s">
        <v>1203</v>
      </c>
      <c r="F130" s="83">
        <v>29389</v>
      </c>
      <c r="G130" s="96" t="s">
        <v>917</v>
      </c>
      <c r="H130" s="96" t="s">
        <v>174</v>
      </c>
      <c r="I130" s="93">
        <v>245.32268999999999</v>
      </c>
      <c r="J130" s="95">
        <v>12879</v>
      </c>
      <c r="K130" s="93">
        <v>0.44180746500000001</v>
      </c>
      <c r="L130" s="93">
        <v>115.19524424299999</v>
      </c>
      <c r="M130" s="94">
        <v>2.3005882312285636E-6</v>
      </c>
      <c r="N130" s="94">
        <f t="shared" si="3"/>
        <v>1.0631719893461934E-3</v>
      </c>
      <c r="O130" s="94">
        <f>L130/'סכום נכסי הקרן'!$C$42</f>
        <v>6.2222411316538014E-5</v>
      </c>
    </row>
    <row r="131" spans="2:15" s="135" customFormat="1">
      <c r="B131" s="86" t="s">
        <v>1221</v>
      </c>
      <c r="C131" s="83" t="s">
        <v>1222</v>
      </c>
      <c r="D131" s="96" t="s">
        <v>1202</v>
      </c>
      <c r="E131" s="96" t="s">
        <v>1203</v>
      </c>
      <c r="F131" s="83" t="s">
        <v>1223</v>
      </c>
      <c r="G131" s="96" t="s">
        <v>384</v>
      </c>
      <c r="H131" s="96" t="s">
        <v>174</v>
      </c>
      <c r="I131" s="93">
        <v>1703.8031120000001</v>
      </c>
      <c r="J131" s="95">
        <v>3415</v>
      </c>
      <c r="K131" s="93">
        <v>1.423288975</v>
      </c>
      <c r="L131" s="93">
        <v>212.75075958900001</v>
      </c>
      <c r="M131" s="94">
        <v>7.9834812431641745E-5</v>
      </c>
      <c r="N131" s="94">
        <f t="shared" si="3"/>
        <v>1.9635415489029245E-3</v>
      </c>
      <c r="O131" s="94">
        <f>L131/'סכום נכסי הקרן'!$C$42</f>
        <v>1.1491676898681582E-4</v>
      </c>
    </row>
    <row r="132" spans="2:15" s="135" customFormat="1">
      <c r="B132" s="86" t="s">
        <v>1224</v>
      </c>
      <c r="C132" s="83" t="s">
        <v>1225</v>
      </c>
      <c r="D132" s="96" t="s">
        <v>1202</v>
      </c>
      <c r="E132" s="96" t="s">
        <v>1203</v>
      </c>
      <c r="F132" s="83" t="s">
        <v>1063</v>
      </c>
      <c r="G132" s="96" t="s">
        <v>1064</v>
      </c>
      <c r="H132" s="96" t="s">
        <v>174</v>
      </c>
      <c r="I132" s="93">
        <v>2136.9642939999999</v>
      </c>
      <c r="J132" s="95">
        <v>573</v>
      </c>
      <c r="K132" s="83"/>
      <c r="L132" s="93">
        <v>44.473133245999996</v>
      </c>
      <c r="M132" s="94">
        <v>5.3069171444275676E-5</v>
      </c>
      <c r="N132" s="94">
        <f t="shared" si="3"/>
        <v>4.1045609006103867E-4</v>
      </c>
      <c r="O132" s="94">
        <f>L132/'סכום נכסי הקרן'!$C$42</f>
        <v>2.4022047156134816E-5</v>
      </c>
    </row>
    <row r="133" spans="2:15" s="135" customFormat="1">
      <c r="B133" s="86" t="s">
        <v>1226</v>
      </c>
      <c r="C133" s="83" t="s">
        <v>1227</v>
      </c>
      <c r="D133" s="96" t="s">
        <v>1202</v>
      </c>
      <c r="E133" s="96" t="s">
        <v>1203</v>
      </c>
      <c r="F133" s="83" t="s">
        <v>1228</v>
      </c>
      <c r="G133" s="96" t="s">
        <v>28</v>
      </c>
      <c r="H133" s="96" t="s">
        <v>174</v>
      </c>
      <c r="I133" s="93">
        <v>3478.9210670000002</v>
      </c>
      <c r="J133" s="95">
        <v>2380</v>
      </c>
      <c r="K133" s="83"/>
      <c r="L133" s="93">
        <v>300.72350330099999</v>
      </c>
      <c r="M133" s="94">
        <v>9.8894473620729081E-5</v>
      </c>
      <c r="N133" s="94">
        <f t="shared" si="3"/>
        <v>2.7754687908230122E-3</v>
      </c>
      <c r="O133" s="94">
        <f>L133/'סכום נכסי הקרן'!$C$42</f>
        <v>1.6243501750361666E-4</v>
      </c>
    </row>
    <row r="134" spans="2:15" s="135" customFormat="1">
      <c r="B134" s="86" t="s">
        <v>1229</v>
      </c>
      <c r="C134" s="83" t="s">
        <v>1230</v>
      </c>
      <c r="D134" s="96" t="s">
        <v>1202</v>
      </c>
      <c r="E134" s="96" t="s">
        <v>1203</v>
      </c>
      <c r="F134" s="83" t="s">
        <v>1231</v>
      </c>
      <c r="G134" s="96" t="s">
        <v>1232</v>
      </c>
      <c r="H134" s="96" t="s">
        <v>174</v>
      </c>
      <c r="I134" s="93">
        <v>8836.7639870000003</v>
      </c>
      <c r="J134" s="95">
        <v>500</v>
      </c>
      <c r="K134" s="83"/>
      <c r="L134" s="93">
        <v>160.47563401799999</v>
      </c>
      <c r="M134" s="94">
        <v>3.2513397599507471E-4</v>
      </c>
      <c r="N134" s="94">
        <f t="shared" si="3"/>
        <v>1.4810784957459413E-3</v>
      </c>
      <c r="O134" s="94">
        <f>L134/'סכום נכסי הקרן'!$C$42</f>
        <v>8.6680495985466704E-5</v>
      </c>
    </row>
    <row r="135" spans="2:15" s="135" customFormat="1">
      <c r="B135" s="86" t="s">
        <v>1233</v>
      </c>
      <c r="C135" s="83" t="s">
        <v>1234</v>
      </c>
      <c r="D135" s="96" t="s">
        <v>1202</v>
      </c>
      <c r="E135" s="96" t="s">
        <v>1203</v>
      </c>
      <c r="F135" s="83" t="s">
        <v>961</v>
      </c>
      <c r="G135" s="96" t="s">
        <v>203</v>
      </c>
      <c r="H135" s="96" t="s">
        <v>174</v>
      </c>
      <c r="I135" s="93">
        <v>5327.5293680000004</v>
      </c>
      <c r="J135" s="95">
        <v>12251</v>
      </c>
      <c r="K135" s="83"/>
      <c r="L135" s="93">
        <v>2370.5178623200004</v>
      </c>
      <c r="M135" s="94">
        <v>8.5889834138495381E-5</v>
      </c>
      <c r="N135" s="94">
        <f t="shared" si="3"/>
        <v>2.1878231241448047E-2</v>
      </c>
      <c r="O135" s="94">
        <f>L135/'סכום נכסי הקרן'!$C$42</f>
        <v>1.2804290527075168E-3</v>
      </c>
    </row>
    <row r="136" spans="2:15" s="135" customFormat="1">
      <c r="B136" s="86" t="s">
        <v>1235</v>
      </c>
      <c r="C136" s="83" t="s">
        <v>1236</v>
      </c>
      <c r="D136" s="96" t="s">
        <v>1202</v>
      </c>
      <c r="E136" s="96" t="s">
        <v>1203</v>
      </c>
      <c r="F136" s="83" t="s">
        <v>1041</v>
      </c>
      <c r="G136" s="96" t="s">
        <v>945</v>
      </c>
      <c r="H136" s="96" t="s">
        <v>174</v>
      </c>
      <c r="I136" s="93">
        <v>3949.797141</v>
      </c>
      <c r="J136" s="95">
        <v>2518</v>
      </c>
      <c r="K136" s="83"/>
      <c r="L136" s="93">
        <v>361.22379978299995</v>
      </c>
      <c r="M136" s="94">
        <v>1.4148102206841193E-4</v>
      </c>
      <c r="N136" s="94">
        <f t="shared" si="3"/>
        <v>3.3338444511160459E-3</v>
      </c>
      <c r="O136" s="94">
        <f>L136/'סכום נכסי הקרן'!$C$42</f>
        <v>1.9511409516184434E-4</v>
      </c>
    </row>
    <row r="137" spans="2:15" s="135" customFormat="1">
      <c r="B137" s="86" t="s">
        <v>1239</v>
      </c>
      <c r="C137" s="83" t="s">
        <v>1240</v>
      </c>
      <c r="D137" s="96" t="s">
        <v>1202</v>
      </c>
      <c r="E137" s="96" t="s">
        <v>1203</v>
      </c>
      <c r="F137" s="83" t="s">
        <v>858</v>
      </c>
      <c r="G137" s="96" t="s">
        <v>423</v>
      </c>
      <c r="H137" s="96" t="s">
        <v>174</v>
      </c>
      <c r="I137" s="93">
        <v>342.32698500000004</v>
      </c>
      <c r="J137" s="95">
        <v>374</v>
      </c>
      <c r="K137" s="83"/>
      <c r="L137" s="93">
        <v>4.6500602069999992</v>
      </c>
      <c r="M137" s="94">
        <v>2.096275944284092E-6</v>
      </c>
      <c r="N137" s="94">
        <f t="shared" si="3"/>
        <v>4.2916821725964434E-5</v>
      </c>
      <c r="O137" s="94">
        <f>L137/'סכום נכסי הקרן'!$C$42</f>
        <v>2.5117179163774542E-6</v>
      </c>
    </row>
    <row r="138" spans="2:15" s="135" customFormat="1">
      <c r="B138" s="86" t="s">
        <v>1243</v>
      </c>
      <c r="C138" s="83" t="s">
        <v>1244</v>
      </c>
      <c r="D138" s="96" t="s">
        <v>134</v>
      </c>
      <c r="E138" s="96" t="s">
        <v>1203</v>
      </c>
      <c r="F138" s="83" t="s">
        <v>1175</v>
      </c>
      <c r="G138" s="96" t="s">
        <v>388</v>
      </c>
      <c r="H138" s="96" t="s">
        <v>177</v>
      </c>
      <c r="I138" s="93">
        <v>86.821088999999986</v>
      </c>
      <c r="J138" s="95">
        <v>35</v>
      </c>
      <c r="K138" s="83"/>
      <c r="L138" s="93">
        <v>0.143811308</v>
      </c>
      <c r="M138" s="94">
        <v>1.2664252728753399E-5</v>
      </c>
      <c r="N138" s="94">
        <f t="shared" si="3"/>
        <v>1.3272783561646827E-6</v>
      </c>
      <c r="O138" s="94">
        <f>L138/'סכום נכסי הקרן'!$C$42</f>
        <v>7.7679303665256041E-8</v>
      </c>
    </row>
    <row r="139" spans="2:15" s="135" customFormat="1">
      <c r="B139" s="86" t="s">
        <v>1245</v>
      </c>
      <c r="C139" s="83" t="s">
        <v>1246</v>
      </c>
      <c r="D139" s="96" t="s">
        <v>1202</v>
      </c>
      <c r="E139" s="96" t="s">
        <v>1203</v>
      </c>
      <c r="F139" s="83" t="s">
        <v>1070</v>
      </c>
      <c r="G139" s="96" t="s">
        <v>1064</v>
      </c>
      <c r="H139" s="96" t="s">
        <v>174</v>
      </c>
      <c r="I139" s="93">
        <v>1804.80663</v>
      </c>
      <c r="J139" s="95">
        <v>831</v>
      </c>
      <c r="K139" s="83"/>
      <c r="L139" s="93">
        <v>54.472529275999996</v>
      </c>
      <c r="M139" s="94">
        <v>6.3619665426226397E-5</v>
      </c>
      <c r="N139" s="94">
        <f t="shared" si="3"/>
        <v>5.0274356112234113E-4</v>
      </c>
      <c r="O139" s="94">
        <f>L139/'סכום נכסי הקרן'!$C$42</f>
        <v>2.9423194892608541E-5</v>
      </c>
    </row>
    <row r="140" spans="2:15" s="135" customFormat="1">
      <c r="B140" s="86" t="s">
        <v>1249</v>
      </c>
      <c r="C140" s="83" t="s">
        <v>1250</v>
      </c>
      <c r="D140" s="96" t="s">
        <v>1202</v>
      </c>
      <c r="E140" s="96" t="s">
        <v>1203</v>
      </c>
      <c r="F140" s="83" t="s">
        <v>1251</v>
      </c>
      <c r="G140" s="96" t="s">
        <v>1252</v>
      </c>
      <c r="H140" s="96" t="s">
        <v>174</v>
      </c>
      <c r="I140" s="93">
        <v>2511.4609519999999</v>
      </c>
      <c r="J140" s="95">
        <v>3768</v>
      </c>
      <c r="K140" s="83"/>
      <c r="L140" s="93">
        <v>343.70287437100001</v>
      </c>
      <c r="M140" s="94">
        <v>5.3146734543180474E-5</v>
      </c>
      <c r="N140" s="94">
        <f t="shared" si="3"/>
        <v>3.1721384948686883E-3</v>
      </c>
      <c r="O140" s="94">
        <f>L140/'סכום נכסי הקרן'!$C$42</f>
        <v>1.8565021290875303E-4</v>
      </c>
    </row>
    <row r="141" spans="2:15" s="135" customFormat="1">
      <c r="B141" s="86" t="s">
        <v>1253</v>
      </c>
      <c r="C141" s="83" t="s">
        <v>1254</v>
      </c>
      <c r="D141" s="96" t="s">
        <v>1202</v>
      </c>
      <c r="E141" s="96" t="s">
        <v>1203</v>
      </c>
      <c r="F141" s="83" t="s">
        <v>948</v>
      </c>
      <c r="G141" s="96" t="s">
        <v>508</v>
      </c>
      <c r="H141" s="96" t="s">
        <v>174</v>
      </c>
      <c r="I141" s="93">
        <v>15334.056744</v>
      </c>
      <c r="J141" s="95">
        <v>1568</v>
      </c>
      <c r="K141" s="83"/>
      <c r="L141" s="93">
        <v>873.27085140600013</v>
      </c>
      <c r="M141" s="94">
        <v>1.4075836238306591E-5</v>
      </c>
      <c r="N141" s="94">
        <f t="shared" si="3"/>
        <v>8.0596826234324258E-3</v>
      </c>
      <c r="O141" s="94">
        <f>L141/'סכום נכסי הקרן'!$C$42</f>
        <v>4.716949772015381E-4</v>
      </c>
    </row>
    <row r="142" spans="2:15" s="135" customFormat="1">
      <c r="B142" s="86" t="s">
        <v>1255</v>
      </c>
      <c r="C142" s="83" t="s">
        <v>1256</v>
      </c>
      <c r="D142" s="96" t="s">
        <v>1202</v>
      </c>
      <c r="E142" s="96" t="s">
        <v>1203</v>
      </c>
      <c r="F142" s="83" t="s">
        <v>944</v>
      </c>
      <c r="G142" s="96" t="s">
        <v>945</v>
      </c>
      <c r="H142" s="96" t="s">
        <v>174</v>
      </c>
      <c r="I142" s="93">
        <v>4480.9809379999997</v>
      </c>
      <c r="J142" s="95">
        <v>1656</v>
      </c>
      <c r="K142" s="83"/>
      <c r="L142" s="93">
        <v>269.51272102600001</v>
      </c>
      <c r="M142" s="94">
        <v>4.2320327539006383E-5</v>
      </c>
      <c r="N142" s="94">
        <f t="shared" si="3"/>
        <v>2.4874149766363294E-3</v>
      </c>
      <c r="O142" s="94">
        <f>L142/'סכום נכסי הקרן'!$C$42</f>
        <v>1.4557659470163566E-4</v>
      </c>
    </row>
    <row r="143" spans="2:15" s="135" customFormat="1">
      <c r="B143" s="86" t="s">
        <v>1257</v>
      </c>
      <c r="C143" s="83" t="s">
        <v>1258</v>
      </c>
      <c r="D143" s="96" t="s">
        <v>1202</v>
      </c>
      <c r="E143" s="96" t="s">
        <v>1203</v>
      </c>
      <c r="F143" s="83" t="s">
        <v>1259</v>
      </c>
      <c r="G143" s="96" t="s">
        <v>1260</v>
      </c>
      <c r="H143" s="96" t="s">
        <v>174</v>
      </c>
      <c r="I143" s="93">
        <v>1635.3395659999996</v>
      </c>
      <c r="J143" s="95">
        <v>3694</v>
      </c>
      <c r="K143" s="83"/>
      <c r="L143" s="93">
        <v>219.40709911899998</v>
      </c>
      <c r="M143" s="94">
        <v>7.9864435732319305E-5</v>
      </c>
      <c r="N143" s="94">
        <f t="shared" si="3"/>
        <v>2.0249749334699599E-3</v>
      </c>
      <c r="O143" s="94">
        <f>L143/'סכום נכסי הקרן'!$C$42</f>
        <v>1.1851217345702559E-4</v>
      </c>
    </row>
    <row r="144" spans="2:15" s="135" customFormat="1">
      <c r="B144" s="86" t="s">
        <v>1261</v>
      </c>
      <c r="C144" s="83" t="s">
        <v>1262</v>
      </c>
      <c r="D144" s="96" t="s">
        <v>1202</v>
      </c>
      <c r="E144" s="96" t="s">
        <v>1203</v>
      </c>
      <c r="F144" s="83" t="s">
        <v>1263</v>
      </c>
      <c r="G144" s="96" t="s">
        <v>1207</v>
      </c>
      <c r="H144" s="96" t="s">
        <v>174</v>
      </c>
      <c r="I144" s="93">
        <v>601.76267199999995</v>
      </c>
      <c r="J144" s="95">
        <v>5986</v>
      </c>
      <c r="K144" s="83"/>
      <c r="L144" s="93">
        <v>130.83013728500001</v>
      </c>
      <c r="M144" s="94">
        <v>9.2107641419637924E-6</v>
      </c>
      <c r="N144" s="94">
        <f t="shared" si="3"/>
        <v>1.2074711785003344E-3</v>
      </c>
      <c r="O144" s="94">
        <f>L144/'סכום נכסי הקרן'!$C$42</f>
        <v>7.0667558094448686E-5</v>
      </c>
    </row>
    <row r="145" spans="2:15" s="135" customFormat="1">
      <c r="B145" s="86" t="s">
        <v>1264</v>
      </c>
      <c r="C145" s="83" t="s">
        <v>1265</v>
      </c>
      <c r="D145" s="96" t="s">
        <v>1202</v>
      </c>
      <c r="E145" s="96" t="s">
        <v>1203</v>
      </c>
      <c r="F145" s="83" t="s">
        <v>1266</v>
      </c>
      <c r="G145" s="96" t="s">
        <v>1207</v>
      </c>
      <c r="H145" s="96" t="s">
        <v>174</v>
      </c>
      <c r="I145" s="93">
        <v>960.77160000000003</v>
      </c>
      <c r="J145" s="95">
        <v>12083</v>
      </c>
      <c r="K145" s="83"/>
      <c r="L145" s="93">
        <v>421.63899776</v>
      </c>
      <c r="M145" s="94">
        <v>1.9871349888827391E-5</v>
      </c>
      <c r="N145" s="94">
        <f t="shared" si="3"/>
        <v>3.8914347113915208E-3</v>
      </c>
      <c r="O145" s="94">
        <f>L145/'סכום נכסי הקרן'!$C$42</f>
        <v>2.2774720708411368E-4</v>
      </c>
    </row>
    <row r="146" spans="2:15" s="135" customFormat="1">
      <c r="B146" s="82"/>
      <c r="C146" s="83"/>
      <c r="D146" s="83"/>
      <c r="E146" s="83"/>
      <c r="F146" s="83"/>
      <c r="G146" s="83"/>
      <c r="H146" s="83"/>
      <c r="I146" s="93"/>
      <c r="J146" s="95"/>
      <c r="K146" s="83"/>
      <c r="L146" s="83"/>
      <c r="M146" s="83"/>
      <c r="N146" s="94"/>
      <c r="O146" s="83"/>
    </row>
    <row r="147" spans="2:15" s="135" customFormat="1">
      <c r="B147" s="101" t="s">
        <v>67</v>
      </c>
      <c r="C147" s="81"/>
      <c r="D147" s="81"/>
      <c r="E147" s="81"/>
      <c r="F147" s="81"/>
      <c r="G147" s="81"/>
      <c r="H147" s="81"/>
      <c r="I147" s="90"/>
      <c r="J147" s="92"/>
      <c r="K147" s="90">
        <v>36.790152730999999</v>
      </c>
      <c r="L147" s="90">
        <f>SUM(L148:L212)</f>
        <v>20392.607042553002</v>
      </c>
      <c r="M147" s="81"/>
      <c r="N147" s="91">
        <f t="shared" ref="N147:N210" si="4">L147/$L$11</f>
        <v>0.1882095805244472</v>
      </c>
      <c r="O147" s="91">
        <f>L147/'סכום נכסי הקרן'!$C$42</f>
        <v>1.1015013610645372E-2</v>
      </c>
    </row>
    <row r="148" spans="2:15" s="135" customFormat="1">
      <c r="B148" s="86" t="s">
        <v>1267</v>
      </c>
      <c r="C148" s="83" t="s">
        <v>1268</v>
      </c>
      <c r="D148" s="96" t="s">
        <v>28</v>
      </c>
      <c r="E148" s="96" t="s">
        <v>1203</v>
      </c>
      <c r="F148" s="83"/>
      <c r="G148" s="96" t="s">
        <v>1269</v>
      </c>
      <c r="H148" s="96" t="s">
        <v>176</v>
      </c>
      <c r="I148" s="93">
        <v>565</v>
      </c>
      <c r="J148" s="95">
        <v>21690</v>
      </c>
      <c r="K148" s="83"/>
      <c r="L148" s="93">
        <v>499.77728999999999</v>
      </c>
      <c r="M148" s="94">
        <v>2.8191335803586245E-6</v>
      </c>
      <c r="N148" s="94">
        <f t="shared" si="4"/>
        <v>4.6125968058063965E-3</v>
      </c>
      <c r="O148" s="94">
        <f>L148/'סכום נכסי הקרן'!$C$42</f>
        <v>2.6995340223808222E-4</v>
      </c>
    </row>
    <row r="149" spans="2:15" s="135" customFormat="1">
      <c r="B149" s="86" t="s">
        <v>1270</v>
      </c>
      <c r="C149" s="83" t="s">
        <v>1271</v>
      </c>
      <c r="D149" s="96" t="s">
        <v>28</v>
      </c>
      <c r="E149" s="96" t="s">
        <v>1203</v>
      </c>
      <c r="F149" s="83"/>
      <c r="G149" s="96" t="s">
        <v>1272</v>
      </c>
      <c r="H149" s="96" t="s">
        <v>176</v>
      </c>
      <c r="I149" s="93">
        <v>1273</v>
      </c>
      <c r="J149" s="95">
        <v>11790</v>
      </c>
      <c r="K149" s="83"/>
      <c r="L149" s="93">
        <v>612.08357999999998</v>
      </c>
      <c r="M149" s="94">
        <v>1.6396865856432822E-6</v>
      </c>
      <c r="N149" s="94">
        <f t="shared" si="4"/>
        <v>5.6491057566752266E-3</v>
      </c>
      <c r="O149" s="94">
        <f>L149/'סכום נכסי הקרן'!$C$42</f>
        <v>3.3061535244041478E-4</v>
      </c>
    </row>
    <row r="150" spans="2:15" s="135" customFormat="1">
      <c r="B150" s="86" t="s">
        <v>1273</v>
      </c>
      <c r="C150" s="83" t="s">
        <v>1274</v>
      </c>
      <c r="D150" s="96" t="s">
        <v>1220</v>
      </c>
      <c r="E150" s="96" t="s">
        <v>1203</v>
      </c>
      <c r="F150" s="83"/>
      <c r="G150" s="96" t="s">
        <v>1275</v>
      </c>
      <c r="H150" s="96" t="s">
        <v>174</v>
      </c>
      <c r="I150" s="93">
        <v>196</v>
      </c>
      <c r="J150" s="95">
        <v>14256</v>
      </c>
      <c r="K150" s="93">
        <v>0.69052000000000002</v>
      </c>
      <c r="L150" s="93">
        <v>102.17499000000001</v>
      </c>
      <c r="M150" s="94">
        <v>1.7386919511744785E-6</v>
      </c>
      <c r="N150" s="94">
        <f t="shared" si="4"/>
        <v>9.4300409789988763E-4</v>
      </c>
      <c r="O150" s="94">
        <f>L150/'סכום נכסי הקרן'!$C$42</f>
        <v>5.5189554879818637E-5</v>
      </c>
    </row>
    <row r="151" spans="2:15" s="135" customFormat="1">
      <c r="B151" s="86" t="s">
        <v>1276</v>
      </c>
      <c r="C151" s="83" t="s">
        <v>1277</v>
      </c>
      <c r="D151" s="96" t="s">
        <v>1220</v>
      </c>
      <c r="E151" s="96" t="s">
        <v>1203</v>
      </c>
      <c r="F151" s="83"/>
      <c r="G151" s="96" t="s">
        <v>1278</v>
      </c>
      <c r="H151" s="96" t="s">
        <v>174</v>
      </c>
      <c r="I151" s="93">
        <v>456</v>
      </c>
      <c r="J151" s="95">
        <v>18245</v>
      </c>
      <c r="K151" s="83"/>
      <c r="L151" s="93">
        <v>302.17222999999996</v>
      </c>
      <c r="M151" s="94">
        <v>1.7636672168213826E-7</v>
      </c>
      <c r="N151" s="94">
        <f t="shared" si="4"/>
        <v>2.7888395307065585E-3</v>
      </c>
      <c r="O151" s="94">
        <f>L151/'סכום נכסי הקרן'!$C$42</f>
        <v>1.6321754345894406E-4</v>
      </c>
    </row>
    <row r="152" spans="2:15" s="135" customFormat="1">
      <c r="B152" s="86" t="s">
        <v>1279</v>
      </c>
      <c r="C152" s="83" t="s">
        <v>1280</v>
      </c>
      <c r="D152" s="96" t="s">
        <v>1202</v>
      </c>
      <c r="E152" s="96" t="s">
        <v>1203</v>
      </c>
      <c r="F152" s="83"/>
      <c r="G152" s="96" t="s">
        <v>1207</v>
      </c>
      <c r="H152" s="96" t="s">
        <v>174</v>
      </c>
      <c r="I152" s="93">
        <v>281</v>
      </c>
      <c r="J152" s="95">
        <v>117331</v>
      </c>
      <c r="K152" s="83"/>
      <c r="L152" s="93">
        <v>1197.4708000000001</v>
      </c>
      <c r="M152" s="94">
        <v>8.0448600175461543E-7</v>
      </c>
      <c r="N152" s="94">
        <f t="shared" si="4"/>
        <v>1.1051822677109699E-2</v>
      </c>
      <c r="O152" s="94">
        <f>L152/'סכום נכסי הקרן'!$C$42</f>
        <v>6.4681073551933136E-4</v>
      </c>
    </row>
    <row r="153" spans="2:15" s="135" customFormat="1">
      <c r="B153" s="86" t="s">
        <v>1281</v>
      </c>
      <c r="C153" s="83" t="s">
        <v>1282</v>
      </c>
      <c r="D153" s="96" t="s">
        <v>1202</v>
      </c>
      <c r="E153" s="96" t="s">
        <v>1203</v>
      </c>
      <c r="F153" s="83"/>
      <c r="G153" s="96" t="s">
        <v>1278</v>
      </c>
      <c r="H153" s="96" t="s">
        <v>174</v>
      </c>
      <c r="I153" s="93">
        <v>77</v>
      </c>
      <c r="J153" s="95">
        <v>178075</v>
      </c>
      <c r="K153" s="83"/>
      <c r="L153" s="93">
        <v>498.01166999999998</v>
      </c>
      <c r="M153" s="94">
        <v>1.5675803536090758E-7</v>
      </c>
      <c r="N153" s="94">
        <f t="shared" si="4"/>
        <v>4.5963013611448993E-3</v>
      </c>
      <c r="O153" s="94">
        <f>L153/'סכום נכסי הקרן'!$C$42</f>
        <v>2.689997071911152E-4</v>
      </c>
    </row>
    <row r="154" spans="2:15" s="135" customFormat="1">
      <c r="B154" s="86" t="s">
        <v>1283</v>
      </c>
      <c r="C154" s="83" t="s">
        <v>1284</v>
      </c>
      <c r="D154" s="96" t="s">
        <v>1202</v>
      </c>
      <c r="E154" s="96" t="s">
        <v>1203</v>
      </c>
      <c r="F154" s="83"/>
      <c r="G154" s="96" t="s">
        <v>1285</v>
      </c>
      <c r="H154" s="96" t="s">
        <v>174</v>
      </c>
      <c r="I154" s="93">
        <v>1175</v>
      </c>
      <c r="J154" s="95">
        <v>18995</v>
      </c>
      <c r="K154" s="83"/>
      <c r="L154" s="93">
        <v>810.63062000000002</v>
      </c>
      <c r="M154" s="94">
        <v>2.4918986783393561E-7</v>
      </c>
      <c r="N154" s="94">
        <f t="shared" si="4"/>
        <v>7.4815568520547604E-3</v>
      </c>
      <c r="O154" s="94">
        <f>L154/'סכום נכסי הקרן'!$C$42</f>
        <v>4.3786001926451282E-4</v>
      </c>
    </row>
    <row r="155" spans="2:15" s="135" customFormat="1">
      <c r="B155" s="86" t="s">
        <v>1286</v>
      </c>
      <c r="C155" s="83" t="s">
        <v>1287</v>
      </c>
      <c r="D155" s="96" t="s">
        <v>28</v>
      </c>
      <c r="E155" s="96" t="s">
        <v>1203</v>
      </c>
      <c r="F155" s="83"/>
      <c r="G155" s="96" t="s">
        <v>1252</v>
      </c>
      <c r="H155" s="96" t="s">
        <v>176</v>
      </c>
      <c r="I155" s="93">
        <v>272</v>
      </c>
      <c r="J155" s="95">
        <v>16720</v>
      </c>
      <c r="K155" s="83"/>
      <c r="L155" s="93">
        <v>185.47001</v>
      </c>
      <c r="M155" s="94">
        <v>6.3900853690737704E-7</v>
      </c>
      <c r="N155" s="94">
        <f t="shared" si="4"/>
        <v>1.7117592031820424E-3</v>
      </c>
      <c r="O155" s="94">
        <f>L155/'סכום נכסי הקרן'!$C$42</f>
        <v>1.0018114311002635E-4</v>
      </c>
    </row>
    <row r="156" spans="2:15" s="135" customFormat="1">
      <c r="B156" s="86" t="s">
        <v>1288</v>
      </c>
      <c r="C156" s="83" t="s">
        <v>1289</v>
      </c>
      <c r="D156" s="96" t="s">
        <v>134</v>
      </c>
      <c r="E156" s="96" t="s">
        <v>1203</v>
      </c>
      <c r="F156" s="83"/>
      <c r="G156" s="96" t="s">
        <v>1272</v>
      </c>
      <c r="H156" s="96" t="s">
        <v>177</v>
      </c>
      <c r="I156" s="93">
        <v>5746</v>
      </c>
      <c r="J156" s="95">
        <v>482.4</v>
      </c>
      <c r="K156" s="83"/>
      <c r="L156" s="93">
        <v>131.18151999999998</v>
      </c>
      <c r="M156" s="94">
        <v>1.7949580451954492E-6</v>
      </c>
      <c r="N156" s="94">
        <f t="shared" si="4"/>
        <v>1.2107141965830978E-3</v>
      </c>
      <c r="O156" s="94">
        <f>L156/'סכום נכסי הקרן'!$C$42</f>
        <v>7.0857356553282006E-5</v>
      </c>
    </row>
    <row r="157" spans="2:15" s="135" customFormat="1">
      <c r="B157" s="86" t="s">
        <v>1290</v>
      </c>
      <c r="C157" s="83" t="s">
        <v>1291</v>
      </c>
      <c r="D157" s="96" t="s">
        <v>1220</v>
      </c>
      <c r="E157" s="96" t="s">
        <v>1203</v>
      </c>
      <c r="F157" s="83"/>
      <c r="G157" s="96" t="s">
        <v>1292</v>
      </c>
      <c r="H157" s="96" t="s">
        <v>174</v>
      </c>
      <c r="I157" s="93">
        <v>2278</v>
      </c>
      <c r="J157" s="95">
        <v>2759</v>
      </c>
      <c r="K157" s="83"/>
      <c r="L157" s="93">
        <v>228.27126999999999</v>
      </c>
      <c r="M157" s="94">
        <v>2.3633287781972853E-7</v>
      </c>
      <c r="N157" s="94">
        <f t="shared" si="4"/>
        <v>2.1067850659228023E-3</v>
      </c>
      <c r="O157" s="94">
        <f>L157/'סכום נכסי הקרן'!$C$42</f>
        <v>1.2330013228433782E-4</v>
      </c>
    </row>
    <row r="158" spans="2:15" s="135" customFormat="1">
      <c r="B158" s="86" t="s">
        <v>1293</v>
      </c>
      <c r="C158" s="83" t="s">
        <v>1294</v>
      </c>
      <c r="D158" s="96" t="s">
        <v>28</v>
      </c>
      <c r="E158" s="96" t="s">
        <v>1203</v>
      </c>
      <c r="F158" s="83"/>
      <c r="G158" s="96" t="s">
        <v>1295</v>
      </c>
      <c r="H158" s="96" t="s">
        <v>176</v>
      </c>
      <c r="I158" s="93">
        <v>496</v>
      </c>
      <c r="J158" s="95">
        <v>6884</v>
      </c>
      <c r="K158" s="83"/>
      <c r="L158" s="93">
        <v>139.24867</v>
      </c>
      <c r="M158" s="94">
        <v>8.239268407716662E-7</v>
      </c>
      <c r="N158" s="94">
        <f t="shared" si="4"/>
        <v>1.2851683806096692E-3</v>
      </c>
      <c r="O158" s="94">
        <f>L158/'סכום נכסי הקרן'!$C$42</f>
        <v>7.5214806626423494E-5</v>
      </c>
    </row>
    <row r="159" spans="2:15" s="135" customFormat="1">
      <c r="B159" s="86" t="s">
        <v>1296</v>
      </c>
      <c r="C159" s="83" t="s">
        <v>1297</v>
      </c>
      <c r="D159" s="96" t="s">
        <v>1220</v>
      </c>
      <c r="E159" s="96" t="s">
        <v>1203</v>
      </c>
      <c r="F159" s="83"/>
      <c r="G159" s="96" t="s">
        <v>1232</v>
      </c>
      <c r="H159" s="96" t="s">
        <v>174</v>
      </c>
      <c r="I159" s="93">
        <v>270</v>
      </c>
      <c r="J159" s="95">
        <v>24973</v>
      </c>
      <c r="K159" s="83"/>
      <c r="L159" s="93">
        <v>244.89521999999999</v>
      </c>
      <c r="M159" s="94">
        <v>1.0034810422863232E-6</v>
      </c>
      <c r="N159" s="94">
        <f t="shared" si="4"/>
        <v>2.2602125629382934E-3</v>
      </c>
      <c r="O159" s="94">
        <f>L159/'סכום נכסי הקרן'!$C$42</f>
        <v>1.3227951560352741E-4</v>
      </c>
    </row>
    <row r="160" spans="2:15" s="135" customFormat="1">
      <c r="B160" s="86" t="s">
        <v>1298</v>
      </c>
      <c r="C160" s="83" t="s">
        <v>1299</v>
      </c>
      <c r="D160" s="96" t="s">
        <v>1220</v>
      </c>
      <c r="E160" s="96" t="s">
        <v>1203</v>
      </c>
      <c r="F160" s="83"/>
      <c r="G160" s="96" t="s">
        <v>1300</v>
      </c>
      <c r="H160" s="96" t="s">
        <v>174</v>
      </c>
      <c r="I160" s="93">
        <v>84</v>
      </c>
      <c r="J160" s="95">
        <v>42737</v>
      </c>
      <c r="K160" s="83"/>
      <c r="L160" s="93">
        <v>130.38545999999999</v>
      </c>
      <c r="M160" s="94">
        <v>5.3153813836132634E-7</v>
      </c>
      <c r="N160" s="94">
        <f t="shared" si="4"/>
        <v>1.2033671164201913E-3</v>
      </c>
      <c r="O160" s="94">
        <f>L160/'סכום נכסי הקרן'!$C$42</f>
        <v>7.0427366816482159E-5</v>
      </c>
    </row>
    <row r="161" spans="2:15" s="135" customFormat="1">
      <c r="B161" s="86" t="s">
        <v>1301</v>
      </c>
      <c r="C161" s="83" t="s">
        <v>1302</v>
      </c>
      <c r="D161" s="96" t="s">
        <v>1220</v>
      </c>
      <c r="E161" s="96" t="s">
        <v>1203</v>
      </c>
      <c r="F161" s="83"/>
      <c r="G161" s="96" t="s">
        <v>1272</v>
      </c>
      <c r="H161" s="96" t="s">
        <v>174</v>
      </c>
      <c r="I161" s="93">
        <v>119</v>
      </c>
      <c r="J161" s="95">
        <v>38142</v>
      </c>
      <c r="K161" s="83"/>
      <c r="L161" s="93">
        <v>164.85276999999999</v>
      </c>
      <c r="M161" s="94">
        <v>2.108127593278171E-7</v>
      </c>
      <c r="N161" s="94">
        <f t="shared" si="4"/>
        <v>1.5214764166861935E-3</v>
      </c>
      <c r="O161" s="94">
        <f>L161/'סכום נכסי הקרן'!$C$42</f>
        <v>8.904479459215135E-5</v>
      </c>
    </row>
    <row r="162" spans="2:15" s="135" customFormat="1">
      <c r="B162" s="86" t="s">
        <v>1303</v>
      </c>
      <c r="C162" s="83" t="s">
        <v>1304</v>
      </c>
      <c r="D162" s="96" t="s">
        <v>1220</v>
      </c>
      <c r="E162" s="96" t="s">
        <v>1203</v>
      </c>
      <c r="F162" s="83"/>
      <c r="G162" s="96" t="s">
        <v>1275</v>
      </c>
      <c r="H162" s="96" t="s">
        <v>174</v>
      </c>
      <c r="I162" s="93">
        <v>195</v>
      </c>
      <c r="J162" s="95">
        <v>13388</v>
      </c>
      <c r="K162" s="93">
        <v>0.67283000000000004</v>
      </c>
      <c r="L162" s="93">
        <v>95.492000000000004</v>
      </c>
      <c r="M162" s="94">
        <v>1.2620606398002822E-6</v>
      </c>
      <c r="N162" s="94">
        <f t="shared" si="4"/>
        <v>8.8132474802939619E-4</v>
      </c>
      <c r="O162" s="94">
        <f>L162/'סכום נכסי הקרן'!$C$42</f>
        <v>5.1579755227611381E-5</v>
      </c>
    </row>
    <row r="163" spans="2:15" s="135" customFormat="1">
      <c r="B163" s="86" t="s">
        <v>1305</v>
      </c>
      <c r="C163" s="83" t="s">
        <v>1306</v>
      </c>
      <c r="D163" s="96" t="s">
        <v>134</v>
      </c>
      <c r="E163" s="96" t="s">
        <v>1203</v>
      </c>
      <c r="F163" s="83"/>
      <c r="G163" s="96" t="s">
        <v>1214</v>
      </c>
      <c r="H163" s="96" t="s">
        <v>177</v>
      </c>
      <c r="I163" s="93">
        <v>9474</v>
      </c>
      <c r="J163" s="95">
        <v>558.5</v>
      </c>
      <c r="K163" s="83"/>
      <c r="L163" s="93">
        <v>250.4127</v>
      </c>
      <c r="M163" s="94">
        <v>4.6563560670861334E-7</v>
      </c>
      <c r="N163" s="94">
        <f t="shared" si="4"/>
        <v>2.3111350660878476E-3</v>
      </c>
      <c r="O163" s="94">
        <f>L163/'סכום נכסי הקרן'!$C$42</f>
        <v>1.3525976806313912E-4</v>
      </c>
    </row>
    <row r="164" spans="2:15" s="135" customFormat="1">
      <c r="B164" s="86" t="s">
        <v>1307</v>
      </c>
      <c r="C164" s="83" t="s">
        <v>1308</v>
      </c>
      <c r="D164" s="96" t="s">
        <v>1220</v>
      </c>
      <c r="E164" s="96" t="s">
        <v>1203</v>
      </c>
      <c r="F164" s="83"/>
      <c r="G164" s="96" t="s">
        <v>1214</v>
      </c>
      <c r="H164" s="96" t="s">
        <v>174</v>
      </c>
      <c r="I164" s="93">
        <v>714</v>
      </c>
      <c r="J164" s="95">
        <v>6836</v>
      </c>
      <c r="K164" s="83"/>
      <c r="L164" s="93">
        <v>177.27443</v>
      </c>
      <c r="M164" s="94">
        <v>2.7737233440087886E-6</v>
      </c>
      <c r="N164" s="94">
        <f t="shared" si="4"/>
        <v>1.6361196995748838E-3</v>
      </c>
      <c r="O164" s="94">
        <f>L164/'סכום נכסי הקרן'!$C$42</f>
        <v>9.5754321906697186E-5</v>
      </c>
    </row>
    <row r="165" spans="2:15" s="135" customFormat="1">
      <c r="B165" s="86" t="s">
        <v>1309</v>
      </c>
      <c r="C165" s="83" t="s">
        <v>1310</v>
      </c>
      <c r="D165" s="96" t="s">
        <v>1202</v>
      </c>
      <c r="E165" s="96" t="s">
        <v>1203</v>
      </c>
      <c r="F165" s="83"/>
      <c r="G165" s="96" t="s">
        <v>1285</v>
      </c>
      <c r="H165" s="96" t="s">
        <v>174</v>
      </c>
      <c r="I165" s="93">
        <v>1835</v>
      </c>
      <c r="J165" s="95">
        <v>5399</v>
      </c>
      <c r="K165" s="83"/>
      <c r="L165" s="93">
        <v>359.82823999999999</v>
      </c>
      <c r="M165" s="94">
        <v>4.1685334995287432E-7</v>
      </c>
      <c r="N165" s="94">
        <f t="shared" si="4"/>
        <v>3.3209644048911016E-3</v>
      </c>
      <c r="O165" s="94">
        <f>L165/'סכום נכסי הקרן'!$C$42</f>
        <v>1.9436028717779712E-4</v>
      </c>
    </row>
    <row r="166" spans="2:15" s="135" customFormat="1">
      <c r="B166" s="86" t="s">
        <v>1311</v>
      </c>
      <c r="C166" s="83" t="s">
        <v>1312</v>
      </c>
      <c r="D166" s="96" t="s">
        <v>1220</v>
      </c>
      <c r="E166" s="96" t="s">
        <v>1203</v>
      </c>
      <c r="F166" s="83"/>
      <c r="G166" s="96" t="s">
        <v>1292</v>
      </c>
      <c r="H166" s="96" t="s">
        <v>174</v>
      </c>
      <c r="I166" s="93">
        <v>506</v>
      </c>
      <c r="J166" s="95">
        <v>6222</v>
      </c>
      <c r="K166" s="83"/>
      <c r="L166" s="93">
        <v>114.34742</v>
      </c>
      <c r="M166" s="94">
        <v>2.1619392493891683E-7</v>
      </c>
      <c r="N166" s="94">
        <f t="shared" si="4"/>
        <v>1.055347161220956E-3</v>
      </c>
      <c r="O166" s="94">
        <f>L166/'סכום נכסי הקרן'!$C$42</f>
        <v>6.1764461258627675E-5</v>
      </c>
    </row>
    <row r="167" spans="2:15" s="135" customFormat="1">
      <c r="B167" s="86" t="s">
        <v>1313</v>
      </c>
      <c r="C167" s="83" t="s">
        <v>1314</v>
      </c>
      <c r="D167" s="96" t="s">
        <v>28</v>
      </c>
      <c r="E167" s="96" t="s">
        <v>1203</v>
      </c>
      <c r="F167" s="83"/>
      <c r="G167" s="96" t="s">
        <v>1295</v>
      </c>
      <c r="H167" s="96" t="s">
        <v>176</v>
      </c>
      <c r="I167" s="93">
        <v>715</v>
      </c>
      <c r="J167" s="95">
        <v>5212</v>
      </c>
      <c r="K167" s="83"/>
      <c r="L167" s="93">
        <v>151.97738000000001</v>
      </c>
      <c r="M167" s="94">
        <v>6.6832583025110728E-7</v>
      </c>
      <c r="N167" s="94">
        <f t="shared" si="4"/>
        <v>1.402645521453816E-3</v>
      </c>
      <c r="O167" s="94">
        <f>L167/'סכום נכסי הקרן'!$C$42</f>
        <v>8.20901861991966E-5</v>
      </c>
    </row>
    <row r="168" spans="2:15" s="135" customFormat="1">
      <c r="B168" s="86" t="s">
        <v>1315</v>
      </c>
      <c r="C168" s="83" t="s">
        <v>1316</v>
      </c>
      <c r="D168" s="96" t="s">
        <v>28</v>
      </c>
      <c r="E168" s="96" t="s">
        <v>1203</v>
      </c>
      <c r="F168" s="83"/>
      <c r="G168" s="96" t="s">
        <v>1317</v>
      </c>
      <c r="H168" s="96" t="s">
        <v>176</v>
      </c>
      <c r="I168" s="93">
        <v>1418</v>
      </c>
      <c r="J168" s="95">
        <v>2901</v>
      </c>
      <c r="K168" s="83"/>
      <c r="L168" s="93">
        <v>167.76157000000001</v>
      </c>
      <c r="M168" s="94">
        <v>1.146779012471213E-6</v>
      </c>
      <c r="N168" s="94">
        <f t="shared" si="4"/>
        <v>1.5483226176985078E-3</v>
      </c>
      <c r="O168" s="94">
        <f>L168/'סכום נכסי הקרן'!$C$42</f>
        <v>9.0615975340340474E-5</v>
      </c>
    </row>
    <row r="169" spans="2:15" s="135" customFormat="1">
      <c r="B169" s="86" t="s">
        <v>1318</v>
      </c>
      <c r="C169" s="83" t="s">
        <v>1319</v>
      </c>
      <c r="D169" s="96" t="s">
        <v>28</v>
      </c>
      <c r="E169" s="96" t="s">
        <v>1203</v>
      </c>
      <c r="F169" s="83"/>
      <c r="G169" s="96" t="s">
        <v>1275</v>
      </c>
      <c r="H169" s="96" t="s">
        <v>176</v>
      </c>
      <c r="I169" s="93">
        <v>831</v>
      </c>
      <c r="J169" s="95">
        <v>4329</v>
      </c>
      <c r="K169" s="83"/>
      <c r="L169" s="93">
        <v>146.70911999999998</v>
      </c>
      <c r="M169" s="94">
        <v>2.3276235783954963E-6</v>
      </c>
      <c r="N169" s="94">
        <f t="shared" si="4"/>
        <v>1.3540231455788383E-3</v>
      </c>
      <c r="O169" s="94">
        <f>L169/'סכום נכסי הקרן'!$C$42</f>
        <v>7.9244549273847707E-5</v>
      </c>
    </row>
    <row r="170" spans="2:15" s="135" customFormat="1">
      <c r="B170" s="86" t="s">
        <v>1320</v>
      </c>
      <c r="C170" s="83" t="s">
        <v>1321</v>
      </c>
      <c r="D170" s="96" t="s">
        <v>28</v>
      </c>
      <c r="E170" s="96" t="s">
        <v>1203</v>
      </c>
      <c r="F170" s="83"/>
      <c r="G170" s="96" t="s">
        <v>1272</v>
      </c>
      <c r="H170" s="96" t="s">
        <v>176</v>
      </c>
      <c r="I170" s="93">
        <v>649</v>
      </c>
      <c r="J170" s="95">
        <v>8566</v>
      </c>
      <c r="K170" s="83"/>
      <c r="L170" s="93">
        <v>226.72076000000001</v>
      </c>
      <c r="M170" s="94">
        <v>6.6224489795918365E-6</v>
      </c>
      <c r="N170" s="94">
        <f t="shared" si="4"/>
        <v>2.0924749369584175E-3</v>
      </c>
      <c r="O170" s="94">
        <f>L170/'סכום נכסי הקרן'!$C$42</f>
        <v>1.2246262834392438E-4</v>
      </c>
    </row>
    <row r="171" spans="2:15" s="135" customFormat="1">
      <c r="B171" s="86" t="s">
        <v>1322</v>
      </c>
      <c r="C171" s="83" t="s">
        <v>1323</v>
      </c>
      <c r="D171" s="96" t="s">
        <v>28</v>
      </c>
      <c r="E171" s="96" t="s">
        <v>1203</v>
      </c>
      <c r="F171" s="83"/>
      <c r="G171" s="96" t="s">
        <v>1285</v>
      </c>
      <c r="H171" s="96" t="s">
        <v>181</v>
      </c>
      <c r="I171" s="93">
        <v>9864</v>
      </c>
      <c r="J171" s="95">
        <v>8542</v>
      </c>
      <c r="K171" s="93">
        <v>3.8558400000000002</v>
      </c>
      <c r="L171" s="93">
        <v>333.22149000000002</v>
      </c>
      <c r="M171" s="94">
        <v>3.2105239025861016E-6</v>
      </c>
      <c r="N171" s="94">
        <f t="shared" si="4"/>
        <v>3.0754026066291411E-3</v>
      </c>
      <c r="O171" s="94">
        <f>L171/'סכום נכסי הקרן'!$C$42</f>
        <v>1.7998872042453769E-4</v>
      </c>
    </row>
    <row r="172" spans="2:15" s="135" customFormat="1">
      <c r="B172" s="86" t="s">
        <v>1324</v>
      </c>
      <c r="C172" s="83" t="s">
        <v>1325</v>
      </c>
      <c r="D172" s="96" t="s">
        <v>1202</v>
      </c>
      <c r="E172" s="96" t="s">
        <v>1203</v>
      </c>
      <c r="F172" s="83"/>
      <c r="G172" s="96" t="s">
        <v>1285</v>
      </c>
      <c r="H172" s="96" t="s">
        <v>174</v>
      </c>
      <c r="I172" s="93">
        <v>1184</v>
      </c>
      <c r="J172" s="95">
        <v>16669</v>
      </c>
      <c r="K172" s="83"/>
      <c r="L172" s="93">
        <v>716.81500000000005</v>
      </c>
      <c r="M172" s="94">
        <v>4.9632494434348729E-7</v>
      </c>
      <c r="N172" s="94">
        <f t="shared" si="4"/>
        <v>6.6157039255507434E-3</v>
      </c>
      <c r="O172" s="94">
        <f>L172/'סכום נכסי הקרן'!$C$42</f>
        <v>3.8718575633016648E-4</v>
      </c>
    </row>
    <row r="173" spans="2:15" s="135" customFormat="1">
      <c r="B173" s="86" t="s">
        <v>1326</v>
      </c>
      <c r="C173" s="83" t="s">
        <v>1327</v>
      </c>
      <c r="D173" s="96" t="s">
        <v>1220</v>
      </c>
      <c r="E173" s="96" t="s">
        <v>1203</v>
      </c>
      <c r="F173" s="83"/>
      <c r="G173" s="96" t="s">
        <v>917</v>
      </c>
      <c r="H173" s="96" t="s">
        <v>174</v>
      </c>
      <c r="I173" s="93">
        <v>1068</v>
      </c>
      <c r="J173" s="95">
        <v>3710</v>
      </c>
      <c r="K173" s="83"/>
      <c r="L173" s="93">
        <v>143.91001</v>
      </c>
      <c r="M173" s="94">
        <v>7.5772683102890181E-7</v>
      </c>
      <c r="N173" s="94">
        <f t="shared" si="4"/>
        <v>1.3281893069802483E-3</v>
      </c>
      <c r="O173" s="94">
        <f>L173/'סכום נכסי הקרן'!$C$42</f>
        <v>7.7732617293627801E-5</v>
      </c>
    </row>
    <row r="174" spans="2:15" s="135" customFormat="1">
      <c r="B174" s="86" t="s">
        <v>1328</v>
      </c>
      <c r="C174" s="83" t="s">
        <v>1329</v>
      </c>
      <c r="D174" s="96" t="s">
        <v>1220</v>
      </c>
      <c r="E174" s="96" t="s">
        <v>1203</v>
      </c>
      <c r="F174" s="83"/>
      <c r="G174" s="96" t="s">
        <v>1300</v>
      </c>
      <c r="H174" s="96" t="s">
        <v>174</v>
      </c>
      <c r="I174" s="93">
        <v>162</v>
      </c>
      <c r="J174" s="95">
        <v>19199</v>
      </c>
      <c r="K174" s="83"/>
      <c r="L174" s="93">
        <v>112.96385000000001</v>
      </c>
      <c r="M174" s="94">
        <v>4.4170198648897422E-7</v>
      </c>
      <c r="N174" s="94">
        <f t="shared" si="4"/>
        <v>1.042577772354548E-3</v>
      </c>
      <c r="O174" s="94">
        <f>L174/'סכום נכסי הקרן'!$C$42</f>
        <v>6.1017129524657651E-5</v>
      </c>
    </row>
    <row r="175" spans="2:15" s="135" customFormat="1">
      <c r="B175" s="86" t="s">
        <v>1330</v>
      </c>
      <c r="C175" s="83" t="s">
        <v>1331</v>
      </c>
      <c r="D175" s="96" t="s">
        <v>135</v>
      </c>
      <c r="E175" s="96" t="s">
        <v>1203</v>
      </c>
      <c r="F175" s="83"/>
      <c r="G175" s="96" t="s">
        <v>1214</v>
      </c>
      <c r="H175" s="96" t="s">
        <v>184</v>
      </c>
      <c r="I175" s="93">
        <v>4786</v>
      </c>
      <c r="J175" s="95">
        <v>1055.5</v>
      </c>
      <c r="K175" s="83"/>
      <c r="L175" s="93">
        <v>165.5821</v>
      </c>
      <c r="M175" s="94">
        <v>3.2728733913615291E-6</v>
      </c>
      <c r="N175" s="94">
        <f t="shared" si="4"/>
        <v>1.5282076253579175E-3</v>
      </c>
      <c r="O175" s="94">
        <f>L175/'סכום נכסי הקרן'!$C$42</f>
        <v>8.9438740293154096E-5</v>
      </c>
    </row>
    <row r="176" spans="2:15" s="135" customFormat="1">
      <c r="B176" s="86" t="s">
        <v>1332</v>
      </c>
      <c r="C176" s="83" t="s">
        <v>1333</v>
      </c>
      <c r="D176" s="96" t="s">
        <v>1220</v>
      </c>
      <c r="E176" s="96" t="s">
        <v>1203</v>
      </c>
      <c r="F176" s="83"/>
      <c r="G176" s="96" t="s">
        <v>1292</v>
      </c>
      <c r="H176" s="96" t="s">
        <v>174</v>
      </c>
      <c r="I176" s="93">
        <v>771</v>
      </c>
      <c r="J176" s="95">
        <v>10123</v>
      </c>
      <c r="K176" s="83"/>
      <c r="L176" s="93">
        <v>283.47153000000003</v>
      </c>
      <c r="M176" s="94">
        <v>2.3547436766127144E-7</v>
      </c>
      <c r="N176" s="94">
        <f t="shared" si="4"/>
        <v>2.6162450755116392E-3</v>
      </c>
      <c r="O176" s="94">
        <f>L176/'סכום נכסי הקרן'!$C$42</f>
        <v>1.5311640903318077E-4</v>
      </c>
    </row>
    <row r="177" spans="2:15" s="135" customFormat="1">
      <c r="B177" s="86" t="s">
        <v>1334</v>
      </c>
      <c r="C177" s="83" t="s">
        <v>1335</v>
      </c>
      <c r="D177" s="96" t="s">
        <v>28</v>
      </c>
      <c r="E177" s="96" t="s">
        <v>1203</v>
      </c>
      <c r="F177" s="83"/>
      <c r="G177" s="96" t="s">
        <v>1275</v>
      </c>
      <c r="H177" s="96" t="s">
        <v>176</v>
      </c>
      <c r="I177" s="93">
        <v>349</v>
      </c>
      <c r="J177" s="95">
        <v>10945</v>
      </c>
      <c r="K177" s="83"/>
      <c r="L177" s="93">
        <v>155.77929</v>
      </c>
      <c r="M177" s="94">
        <v>5.5231844370905733E-6</v>
      </c>
      <c r="N177" s="94">
        <f t="shared" si="4"/>
        <v>1.4377345066335214E-3</v>
      </c>
      <c r="O177" s="94">
        <f>L177/'סכום נכסי הקרן'!$C$42</f>
        <v>8.4143777989057614E-5</v>
      </c>
    </row>
    <row r="178" spans="2:15" s="135" customFormat="1">
      <c r="B178" s="86" t="s">
        <v>1336</v>
      </c>
      <c r="C178" s="83" t="s">
        <v>1337</v>
      </c>
      <c r="D178" s="96" t="s">
        <v>134</v>
      </c>
      <c r="E178" s="96" t="s">
        <v>1203</v>
      </c>
      <c r="F178" s="83"/>
      <c r="G178" s="96" t="s">
        <v>1292</v>
      </c>
      <c r="H178" s="96" t="s">
        <v>177</v>
      </c>
      <c r="I178" s="93">
        <v>138343</v>
      </c>
      <c r="J178" s="95">
        <v>62.14</v>
      </c>
      <c r="K178" s="83"/>
      <c r="L178" s="93">
        <v>406.84431000000001</v>
      </c>
      <c r="M178" s="94">
        <v>1.9432233403746844E-6</v>
      </c>
      <c r="N178" s="94">
        <f t="shared" si="4"/>
        <v>3.7548900326513585E-3</v>
      </c>
      <c r="O178" s="94">
        <f>L178/'סכום נכסי הקרן'!$C$42</f>
        <v>2.1975589500216193E-4</v>
      </c>
    </row>
    <row r="179" spans="2:15" s="135" customFormat="1">
      <c r="B179" s="86" t="s">
        <v>1338</v>
      </c>
      <c r="C179" s="83" t="s">
        <v>1339</v>
      </c>
      <c r="D179" s="96" t="s">
        <v>1220</v>
      </c>
      <c r="E179" s="96" t="s">
        <v>1203</v>
      </c>
      <c r="F179" s="83"/>
      <c r="G179" s="96" t="s">
        <v>1207</v>
      </c>
      <c r="H179" s="96" t="s">
        <v>174</v>
      </c>
      <c r="I179" s="93">
        <v>482</v>
      </c>
      <c r="J179" s="95">
        <v>23545</v>
      </c>
      <c r="K179" s="83"/>
      <c r="L179" s="93">
        <v>412.18441999999999</v>
      </c>
      <c r="M179" s="94">
        <v>4.7523379047445411E-7</v>
      </c>
      <c r="N179" s="94">
        <f t="shared" si="4"/>
        <v>3.8041755340567037E-3</v>
      </c>
      <c r="O179" s="94">
        <f>L179/'סכום נכסי הקרן'!$C$42</f>
        <v>2.2264034151798021E-4</v>
      </c>
    </row>
    <row r="180" spans="2:15" s="135" customFormat="1">
      <c r="B180" s="86" t="s">
        <v>1340</v>
      </c>
      <c r="C180" s="83" t="s">
        <v>1341</v>
      </c>
      <c r="D180" s="96" t="s">
        <v>1220</v>
      </c>
      <c r="E180" s="96" t="s">
        <v>1203</v>
      </c>
      <c r="F180" s="83"/>
      <c r="G180" s="96" t="s">
        <v>1342</v>
      </c>
      <c r="H180" s="96" t="s">
        <v>174</v>
      </c>
      <c r="I180" s="93">
        <v>418</v>
      </c>
      <c r="J180" s="95">
        <v>18990</v>
      </c>
      <c r="K180" s="83"/>
      <c r="L180" s="93">
        <v>288.30162000000001</v>
      </c>
      <c r="M180" s="94">
        <v>5.4617866670762918E-7</v>
      </c>
      <c r="N180" s="94">
        <f t="shared" si="4"/>
        <v>2.6608234470213914E-3</v>
      </c>
      <c r="O180" s="94">
        <f>L180/'סכום נכסי הקרן'!$C$42</f>
        <v>1.5572536957361697E-4</v>
      </c>
    </row>
    <row r="181" spans="2:15" s="135" customFormat="1">
      <c r="B181" s="86" t="s">
        <v>1343</v>
      </c>
      <c r="C181" s="83" t="s">
        <v>1344</v>
      </c>
      <c r="D181" s="96" t="s">
        <v>1220</v>
      </c>
      <c r="E181" s="96" t="s">
        <v>1203</v>
      </c>
      <c r="F181" s="83"/>
      <c r="G181" s="96" t="s">
        <v>1232</v>
      </c>
      <c r="H181" s="96" t="s">
        <v>174</v>
      </c>
      <c r="I181" s="93">
        <v>1071</v>
      </c>
      <c r="J181" s="95">
        <v>8317</v>
      </c>
      <c r="K181" s="93">
        <v>2.1394299999999999</v>
      </c>
      <c r="L181" s="93">
        <v>325.66007999999999</v>
      </c>
      <c r="M181" s="94">
        <v>4.1492002704327089E-7</v>
      </c>
      <c r="N181" s="94">
        <f t="shared" si="4"/>
        <v>3.0056160510747807E-3</v>
      </c>
      <c r="O181" s="94">
        <f>L181/'סכום נכסי הקרן'!$C$42</f>
        <v>1.7590444449591946E-4</v>
      </c>
    </row>
    <row r="182" spans="2:15" s="135" customFormat="1">
      <c r="B182" s="86" t="s">
        <v>1345</v>
      </c>
      <c r="C182" s="83" t="s">
        <v>1346</v>
      </c>
      <c r="D182" s="96" t="s">
        <v>1202</v>
      </c>
      <c r="E182" s="96" t="s">
        <v>1203</v>
      </c>
      <c r="F182" s="83"/>
      <c r="G182" s="96" t="s">
        <v>1347</v>
      </c>
      <c r="H182" s="96" t="s">
        <v>174</v>
      </c>
      <c r="I182" s="93">
        <v>2700</v>
      </c>
      <c r="J182" s="95">
        <v>11794</v>
      </c>
      <c r="K182" s="83"/>
      <c r="L182" s="93">
        <v>1156.56682</v>
      </c>
      <c r="M182" s="94">
        <v>3.519193019072843E-7</v>
      </c>
      <c r="N182" s="94">
        <f t="shared" si="4"/>
        <v>1.0674307389264649E-2</v>
      </c>
      <c r="O182" s="94">
        <f>L182/'סכום נכסי הקרן'!$C$42</f>
        <v>6.2471655719826657E-4</v>
      </c>
    </row>
    <row r="183" spans="2:15" s="135" customFormat="1">
      <c r="B183" s="86" t="s">
        <v>1348</v>
      </c>
      <c r="C183" s="83" t="s">
        <v>1349</v>
      </c>
      <c r="D183" s="96" t="s">
        <v>1220</v>
      </c>
      <c r="E183" s="96" t="s">
        <v>1203</v>
      </c>
      <c r="F183" s="83"/>
      <c r="G183" s="96" t="s">
        <v>1300</v>
      </c>
      <c r="H183" s="96" t="s">
        <v>174</v>
      </c>
      <c r="I183" s="93">
        <v>178</v>
      </c>
      <c r="J183" s="95">
        <v>18109</v>
      </c>
      <c r="K183" s="83"/>
      <c r="L183" s="93">
        <v>117.07396</v>
      </c>
      <c r="M183" s="94">
        <v>9.4274708598729441E-7</v>
      </c>
      <c r="N183" s="94">
        <f t="shared" si="4"/>
        <v>1.0805112291899174E-3</v>
      </c>
      <c r="O183" s="94">
        <f>L183/'סכום נכסי הקרן'!$C$42</f>
        <v>6.3237194742252399E-5</v>
      </c>
    </row>
    <row r="184" spans="2:15" s="135" customFormat="1">
      <c r="B184" s="86" t="s">
        <v>1350</v>
      </c>
      <c r="C184" s="83" t="s">
        <v>1351</v>
      </c>
      <c r="D184" s="96" t="s">
        <v>1220</v>
      </c>
      <c r="E184" s="96" t="s">
        <v>1203</v>
      </c>
      <c r="F184" s="83"/>
      <c r="G184" s="96" t="s">
        <v>917</v>
      </c>
      <c r="H184" s="96" t="s">
        <v>174</v>
      </c>
      <c r="I184" s="93">
        <v>1064.6079</v>
      </c>
      <c r="J184" s="95">
        <v>2731</v>
      </c>
      <c r="K184" s="83"/>
      <c r="L184" s="93">
        <v>105.59837243200001</v>
      </c>
      <c r="M184" s="94">
        <v>2.7618401479797808E-6</v>
      </c>
      <c r="N184" s="94">
        <f t="shared" si="4"/>
        <v>9.7459953688211302E-4</v>
      </c>
      <c r="O184" s="94">
        <f>L184/'סכום נכסי הקרן'!$C$42</f>
        <v>5.7038685989158319E-5</v>
      </c>
    </row>
    <row r="185" spans="2:15" s="135" customFormat="1">
      <c r="B185" s="86" t="s">
        <v>1352</v>
      </c>
      <c r="C185" s="83" t="s">
        <v>1353</v>
      </c>
      <c r="D185" s="96" t="s">
        <v>1202</v>
      </c>
      <c r="E185" s="96" t="s">
        <v>1203</v>
      </c>
      <c r="F185" s="83"/>
      <c r="G185" s="96" t="s">
        <v>1260</v>
      </c>
      <c r="H185" s="96" t="s">
        <v>174</v>
      </c>
      <c r="I185" s="93">
        <v>8378.0012999999999</v>
      </c>
      <c r="J185" s="95">
        <v>2834</v>
      </c>
      <c r="K185" s="83"/>
      <c r="L185" s="93">
        <v>862.35504644999992</v>
      </c>
      <c r="M185" s="94">
        <v>1.6238011777987473E-5</v>
      </c>
      <c r="N185" s="94">
        <f t="shared" si="4"/>
        <v>7.9589373353204911E-3</v>
      </c>
      <c r="O185" s="94">
        <f>L185/'סכום נכסי הקרן'!$C$42</f>
        <v>4.6579883356916222E-4</v>
      </c>
    </row>
    <row r="186" spans="2:15" s="135" customFormat="1">
      <c r="B186" s="86" t="s">
        <v>1354</v>
      </c>
      <c r="C186" s="83" t="s">
        <v>1355</v>
      </c>
      <c r="D186" s="96" t="s">
        <v>1220</v>
      </c>
      <c r="E186" s="96" t="s">
        <v>1203</v>
      </c>
      <c r="F186" s="83"/>
      <c r="G186" s="96" t="s">
        <v>1269</v>
      </c>
      <c r="H186" s="96" t="s">
        <v>174</v>
      </c>
      <c r="I186" s="93">
        <v>1002</v>
      </c>
      <c r="J186" s="95">
        <v>8421</v>
      </c>
      <c r="K186" s="93">
        <v>0.80064000000000002</v>
      </c>
      <c r="L186" s="93">
        <v>307.26306</v>
      </c>
      <c r="M186" s="94">
        <v>7.9601339143338161E-7</v>
      </c>
      <c r="N186" s="94">
        <f t="shared" si="4"/>
        <v>2.8358243510790558E-3</v>
      </c>
      <c r="O186" s="94">
        <f>L186/'סכום נכסי הקרן'!$C$42</f>
        <v>1.6596734203165573E-4</v>
      </c>
    </row>
    <row r="187" spans="2:15" s="135" customFormat="1">
      <c r="B187" s="86" t="s">
        <v>1356</v>
      </c>
      <c r="C187" s="83" t="s">
        <v>1357</v>
      </c>
      <c r="D187" s="96" t="s">
        <v>28</v>
      </c>
      <c r="E187" s="96" t="s">
        <v>1203</v>
      </c>
      <c r="F187" s="83"/>
      <c r="G187" s="96" t="s">
        <v>1285</v>
      </c>
      <c r="H187" s="96" t="s">
        <v>176</v>
      </c>
      <c r="I187" s="93">
        <v>15081</v>
      </c>
      <c r="J187" s="95">
        <v>507.4</v>
      </c>
      <c r="K187" s="83"/>
      <c r="L187" s="93">
        <v>312.06790000000001</v>
      </c>
      <c r="M187" s="94">
        <v>2.6758490421769609E-6</v>
      </c>
      <c r="N187" s="94">
        <f t="shared" si="4"/>
        <v>2.8801696826494657E-3</v>
      </c>
      <c r="O187" s="94">
        <f>L187/'סכום נכסי הקרן'!$C$42</f>
        <v>1.6856266385031947E-4</v>
      </c>
    </row>
    <row r="188" spans="2:15" s="135" customFormat="1">
      <c r="B188" s="86" t="s">
        <v>1358</v>
      </c>
      <c r="C188" s="83" t="s">
        <v>1359</v>
      </c>
      <c r="D188" s="96" t="s">
        <v>1220</v>
      </c>
      <c r="E188" s="96" t="s">
        <v>1203</v>
      </c>
      <c r="F188" s="83"/>
      <c r="G188" s="96" t="s">
        <v>917</v>
      </c>
      <c r="H188" s="96" t="s">
        <v>174</v>
      </c>
      <c r="I188" s="93">
        <v>837.80013000000008</v>
      </c>
      <c r="J188" s="95">
        <v>5276</v>
      </c>
      <c r="K188" s="93">
        <v>1.308442731</v>
      </c>
      <c r="L188" s="93">
        <v>161.85132293800001</v>
      </c>
      <c r="M188" s="94">
        <v>1.3876119210990338E-6</v>
      </c>
      <c r="N188" s="94">
        <f t="shared" si="4"/>
        <v>1.4937751477250166E-3</v>
      </c>
      <c r="O188" s="94">
        <f>L188/'סכום נכסי הקרן'!$C$42</f>
        <v>8.7423570774589749E-5</v>
      </c>
    </row>
    <row r="189" spans="2:15" s="135" customFormat="1">
      <c r="B189" s="86" t="s">
        <v>1237</v>
      </c>
      <c r="C189" s="83" t="s">
        <v>1238</v>
      </c>
      <c r="D189" s="96" t="s">
        <v>1220</v>
      </c>
      <c r="E189" s="96" t="s">
        <v>1203</v>
      </c>
      <c r="F189" s="83"/>
      <c r="G189" s="96" t="s">
        <v>201</v>
      </c>
      <c r="H189" s="96" t="s">
        <v>174</v>
      </c>
      <c r="I189" s="93">
        <v>4810.905565</v>
      </c>
      <c r="J189" s="95">
        <v>5515</v>
      </c>
      <c r="K189" s="83"/>
      <c r="L189" s="93">
        <v>963.6474770719999</v>
      </c>
      <c r="M189" s="94">
        <v>9.4885587450352723E-5</v>
      </c>
      <c r="N189" s="94">
        <f t="shared" si="4"/>
        <v>8.8937960239563896E-3</v>
      </c>
      <c r="O189" s="94">
        <f>L189/'סכום נכסי הקרן'!$C$42</f>
        <v>5.2051167629831821E-4</v>
      </c>
    </row>
    <row r="190" spans="2:15" s="135" customFormat="1">
      <c r="B190" s="86" t="s">
        <v>1360</v>
      </c>
      <c r="C190" s="83" t="s">
        <v>1361</v>
      </c>
      <c r="D190" s="96" t="s">
        <v>1220</v>
      </c>
      <c r="E190" s="96" t="s">
        <v>1203</v>
      </c>
      <c r="F190" s="83"/>
      <c r="G190" s="96" t="s">
        <v>1285</v>
      </c>
      <c r="H190" s="96" t="s">
        <v>174</v>
      </c>
      <c r="I190" s="93">
        <v>242.08257900000001</v>
      </c>
      <c r="J190" s="95">
        <v>24288</v>
      </c>
      <c r="K190" s="83"/>
      <c r="L190" s="93">
        <v>213.550764982</v>
      </c>
      <c r="M190" s="94">
        <v>2.5826837974474145E-6</v>
      </c>
      <c r="N190" s="94">
        <f t="shared" si="4"/>
        <v>1.9709250422993126E-3</v>
      </c>
      <c r="O190" s="94">
        <f>L190/'סכום נכסי הקרן'!$C$42</f>
        <v>1.1534888981737448E-4</v>
      </c>
    </row>
    <row r="191" spans="2:15" s="135" customFormat="1">
      <c r="B191" s="86" t="s">
        <v>1362</v>
      </c>
      <c r="C191" s="83" t="s">
        <v>1363</v>
      </c>
      <c r="D191" s="96" t="s">
        <v>1202</v>
      </c>
      <c r="E191" s="96" t="s">
        <v>1203</v>
      </c>
      <c r="F191" s="83"/>
      <c r="G191" s="96" t="s">
        <v>1285</v>
      </c>
      <c r="H191" s="96" t="s">
        <v>174</v>
      </c>
      <c r="I191" s="93">
        <v>528</v>
      </c>
      <c r="J191" s="95">
        <v>10384</v>
      </c>
      <c r="K191" s="83"/>
      <c r="L191" s="93">
        <v>199.13355999999999</v>
      </c>
      <c r="M191" s="94">
        <v>4.5004754892994306E-7</v>
      </c>
      <c r="N191" s="94">
        <f t="shared" si="4"/>
        <v>1.8378642670715518E-3</v>
      </c>
      <c r="O191" s="94">
        <f>L191/'סכום נכסי הקרן'!$C$42</f>
        <v>1.0756147407534521E-4</v>
      </c>
    </row>
    <row r="192" spans="2:15" s="135" customFormat="1">
      <c r="B192" s="86" t="s">
        <v>1241</v>
      </c>
      <c r="C192" s="83" t="s">
        <v>1242</v>
      </c>
      <c r="D192" s="96" t="s">
        <v>1202</v>
      </c>
      <c r="E192" s="96" t="s">
        <v>1203</v>
      </c>
      <c r="F192" s="83"/>
      <c r="G192" s="96" t="s">
        <v>508</v>
      </c>
      <c r="H192" s="96" t="s">
        <v>174</v>
      </c>
      <c r="I192" s="93">
        <v>3499.6392619999997</v>
      </c>
      <c r="J192" s="95">
        <v>4816</v>
      </c>
      <c r="K192" s="83"/>
      <c r="L192" s="93">
        <v>612.14682080599994</v>
      </c>
      <c r="M192" s="94">
        <v>2.5756680759157649E-5</v>
      </c>
      <c r="N192" s="94">
        <f t="shared" si="4"/>
        <v>5.6496894253324232E-3</v>
      </c>
      <c r="O192" s="94">
        <f>L192/'סכום נכסי הקרן'!$C$42</f>
        <v>3.3064951179715541E-4</v>
      </c>
    </row>
    <row r="193" spans="2:15" s="135" customFormat="1">
      <c r="B193" s="86" t="s">
        <v>1364</v>
      </c>
      <c r="C193" s="83" t="s">
        <v>1365</v>
      </c>
      <c r="D193" s="96" t="s">
        <v>1220</v>
      </c>
      <c r="E193" s="96" t="s">
        <v>1203</v>
      </c>
      <c r="F193" s="83"/>
      <c r="G193" s="96" t="s">
        <v>1232</v>
      </c>
      <c r="H193" s="96" t="s">
        <v>174</v>
      </c>
      <c r="I193" s="93">
        <v>3300</v>
      </c>
      <c r="J193" s="95">
        <v>4247</v>
      </c>
      <c r="K193" s="83"/>
      <c r="L193" s="93">
        <v>509.02843000000001</v>
      </c>
      <c r="M193" s="94">
        <v>5.9440130278788139E-7</v>
      </c>
      <c r="N193" s="94">
        <f t="shared" si="4"/>
        <v>4.697978394101591E-3</v>
      </c>
      <c r="O193" s="94">
        <f>L193/'סכום נכסי הקרן'!$C$42</f>
        <v>2.7495038142771454E-4</v>
      </c>
    </row>
    <row r="194" spans="2:15" s="135" customFormat="1">
      <c r="B194" s="86" t="s">
        <v>1366</v>
      </c>
      <c r="C194" s="83" t="s">
        <v>1367</v>
      </c>
      <c r="D194" s="96" t="s">
        <v>1220</v>
      </c>
      <c r="E194" s="96" t="s">
        <v>1203</v>
      </c>
      <c r="F194" s="83"/>
      <c r="G194" s="96" t="s">
        <v>1275</v>
      </c>
      <c r="H194" s="96" t="s">
        <v>174</v>
      </c>
      <c r="I194" s="93">
        <v>1552</v>
      </c>
      <c r="J194" s="95">
        <v>7195</v>
      </c>
      <c r="K194" s="83"/>
      <c r="L194" s="93">
        <v>405.57236999999998</v>
      </c>
      <c r="M194" s="94">
        <v>2.4607570531123998E-6</v>
      </c>
      <c r="N194" s="94">
        <f t="shared" si="4"/>
        <v>3.7431509110494596E-3</v>
      </c>
      <c r="O194" s="94">
        <f>L194/'סכום נכסי הקרן'!$C$42</f>
        <v>2.1906885992211114E-4</v>
      </c>
    </row>
    <row r="195" spans="2:15" s="135" customFormat="1">
      <c r="B195" s="86" t="s">
        <v>1368</v>
      </c>
      <c r="C195" s="83" t="s">
        <v>1369</v>
      </c>
      <c r="D195" s="96" t="s">
        <v>134</v>
      </c>
      <c r="E195" s="96" t="s">
        <v>1203</v>
      </c>
      <c r="F195" s="83"/>
      <c r="G195" s="96" t="s">
        <v>1292</v>
      </c>
      <c r="H195" s="96" t="s">
        <v>177</v>
      </c>
      <c r="I195" s="93">
        <v>31234</v>
      </c>
      <c r="J195" s="95">
        <v>247</v>
      </c>
      <c r="K195" s="93">
        <v>16.259979999999999</v>
      </c>
      <c r="L195" s="93">
        <v>381.37051000000002</v>
      </c>
      <c r="M195" s="94">
        <v>2.5834470991533769E-6</v>
      </c>
      <c r="N195" s="94">
        <f t="shared" si="4"/>
        <v>3.5197845749548894E-3</v>
      </c>
      <c r="O195" s="94">
        <f>L195/'סכום נכסי הקרן'!$C$42</f>
        <v>2.05996288242254E-4</v>
      </c>
    </row>
    <row r="196" spans="2:15" s="135" customFormat="1">
      <c r="B196" s="86" t="s">
        <v>1370</v>
      </c>
      <c r="C196" s="83" t="s">
        <v>1371</v>
      </c>
      <c r="D196" s="96" t="s">
        <v>134</v>
      </c>
      <c r="E196" s="96" t="s">
        <v>1203</v>
      </c>
      <c r="F196" s="83"/>
      <c r="G196" s="96" t="s">
        <v>1214</v>
      </c>
      <c r="H196" s="96" t="s">
        <v>177</v>
      </c>
      <c r="I196" s="93">
        <v>2110</v>
      </c>
      <c r="J196" s="95">
        <v>2413.5</v>
      </c>
      <c r="K196" s="83"/>
      <c r="L196" s="93">
        <v>241.00695000000002</v>
      </c>
      <c r="M196" s="94">
        <v>4.7975120053628213E-7</v>
      </c>
      <c r="N196" s="94">
        <f t="shared" si="4"/>
        <v>2.2243265350195126E-3</v>
      </c>
      <c r="O196" s="94">
        <f>L196/'סכום נכסי הקרן'!$C$42</f>
        <v>1.3017927668446756E-4</v>
      </c>
    </row>
    <row r="197" spans="2:15" s="135" customFormat="1">
      <c r="B197" s="86" t="s">
        <v>1372</v>
      </c>
      <c r="C197" s="83" t="s">
        <v>1373</v>
      </c>
      <c r="D197" s="96" t="s">
        <v>1220</v>
      </c>
      <c r="E197" s="96" t="s">
        <v>1203</v>
      </c>
      <c r="F197" s="83"/>
      <c r="G197" s="96" t="s">
        <v>1300</v>
      </c>
      <c r="H197" s="96" t="s">
        <v>174</v>
      </c>
      <c r="I197" s="93">
        <v>151</v>
      </c>
      <c r="J197" s="95">
        <v>21055</v>
      </c>
      <c r="K197" s="83"/>
      <c r="L197" s="93">
        <v>115.47235000000001</v>
      </c>
      <c r="M197" s="94">
        <v>6.1361838722207895E-7</v>
      </c>
      <c r="N197" s="94">
        <f t="shared" si="4"/>
        <v>1.0657294827641293E-3</v>
      </c>
      <c r="O197" s="94">
        <f>L197/'סכום נכסי הקרן'!$C$42</f>
        <v>6.2372089269855809E-5</v>
      </c>
    </row>
    <row r="198" spans="2:15" s="135" customFormat="1">
      <c r="B198" s="86" t="s">
        <v>1374</v>
      </c>
      <c r="C198" s="83" t="s">
        <v>1375</v>
      </c>
      <c r="D198" s="96" t="s">
        <v>28</v>
      </c>
      <c r="E198" s="96" t="s">
        <v>1203</v>
      </c>
      <c r="F198" s="83"/>
      <c r="G198" s="96" t="s">
        <v>1272</v>
      </c>
      <c r="H198" s="96" t="s">
        <v>181</v>
      </c>
      <c r="I198" s="93">
        <v>807</v>
      </c>
      <c r="J198" s="95">
        <v>29790</v>
      </c>
      <c r="K198" s="83"/>
      <c r="L198" s="93">
        <v>93.974440000000001</v>
      </c>
      <c r="M198" s="94">
        <v>6.0466675054575861E-6</v>
      </c>
      <c r="N198" s="94">
        <f t="shared" si="4"/>
        <v>8.6731872464922307E-4</v>
      </c>
      <c r="O198" s="94">
        <f>L198/'סכום נכסי הקרן'!$C$42</f>
        <v>5.0760049143926736E-5</v>
      </c>
    </row>
    <row r="199" spans="2:15" s="135" customFormat="1">
      <c r="B199" s="86" t="s">
        <v>1247</v>
      </c>
      <c r="C199" s="83" t="s">
        <v>1248</v>
      </c>
      <c r="D199" s="96" t="s">
        <v>1202</v>
      </c>
      <c r="E199" s="96" t="s">
        <v>1203</v>
      </c>
      <c r="F199" s="83"/>
      <c r="G199" s="96" t="s">
        <v>203</v>
      </c>
      <c r="H199" s="96" t="s">
        <v>174</v>
      </c>
      <c r="I199" s="93">
        <v>2361.9853750000002</v>
      </c>
      <c r="J199" s="95">
        <v>1528</v>
      </c>
      <c r="K199" s="83"/>
      <c r="L199" s="93">
        <v>131.08300781400001</v>
      </c>
      <c r="M199" s="94">
        <v>4.7432935047503017E-5</v>
      </c>
      <c r="N199" s="94">
        <f t="shared" si="4"/>
        <v>1.209804997618742E-3</v>
      </c>
      <c r="O199" s="94">
        <f>L199/'סכום נכסי הקרן'!$C$42</f>
        <v>7.0804145452448271E-5</v>
      </c>
    </row>
    <row r="200" spans="2:15" s="135" customFormat="1">
      <c r="B200" s="86" t="s">
        <v>1376</v>
      </c>
      <c r="C200" s="83" t="s">
        <v>1377</v>
      </c>
      <c r="D200" s="96" t="s">
        <v>134</v>
      </c>
      <c r="E200" s="96" t="s">
        <v>1203</v>
      </c>
      <c r="F200" s="83"/>
      <c r="G200" s="96" t="s">
        <v>1275</v>
      </c>
      <c r="H200" s="96" t="s">
        <v>177</v>
      </c>
      <c r="I200" s="93">
        <v>9922</v>
      </c>
      <c r="J200" s="95">
        <v>673.4</v>
      </c>
      <c r="K200" s="93">
        <v>5.4285299999999994</v>
      </c>
      <c r="L200" s="93">
        <v>321.63601</v>
      </c>
      <c r="M200" s="94">
        <v>9.1486297171898168E-6</v>
      </c>
      <c r="N200" s="94">
        <f t="shared" si="4"/>
        <v>2.968476683601038E-3</v>
      </c>
      <c r="O200" s="94">
        <f>L200/'סכום נכסי הקרן'!$C$42</f>
        <v>1.7373085356035654E-4</v>
      </c>
    </row>
    <row r="201" spans="2:15" s="135" customFormat="1">
      <c r="B201" s="86" t="s">
        <v>1378</v>
      </c>
      <c r="C201" s="83" t="s">
        <v>1379</v>
      </c>
      <c r="D201" s="96" t="s">
        <v>1220</v>
      </c>
      <c r="E201" s="96" t="s">
        <v>1203</v>
      </c>
      <c r="F201" s="83"/>
      <c r="G201" s="96" t="s">
        <v>1275</v>
      </c>
      <c r="H201" s="96" t="s">
        <v>174</v>
      </c>
      <c r="I201" s="93">
        <v>371</v>
      </c>
      <c r="J201" s="95">
        <v>18221</v>
      </c>
      <c r="K201" s="83"/>
      <c r="L201" s="93">
        <v>245.52286999999998</v>
      </c>
      <c r="M201" s="94">
        <v>1.2007031732041059E-6</v>
      </c>
      <c r="N201" s="94">
        <f t="shared" si="4"/>
        <v>2.2660053359255662E-3</v>
      </c>
      <c r="O201" s="94">
        <f>L201/'סכום נכסי הקרן'!$C$42</f>
        <v>1.3261853911721033E-4</v>
      </c>
    </row>
    <row r="202" spans="2:15" s="135" customFormat="1">
      <c r="B202" s="86" t="s">
        <v>1380</v>
      </c>
      <c r="C202" s="83" t="s">
        <v>1381</v>
      </c>
      <c r="D202" s="96" t="s">
        <v>1220</v>
      </c>
      <c r="E202" s="96" t="s">
        <v>1203</v>
      </c>
      <c r="F202" s="83"/>
      <c r="G202" s="96" t="s">
        <v>1275</v>
      </c>
      <c r="H202" s="96" t="s">
        <v>174</v>
      </c>
      <c r="I202" s="93">
        <v>280</v>
      </c>
      <c r="J202" s="95">
        <v>8992</v>
      </c>
      <c r="K202" s="93">
        <v>0.86441999999999997</v>
      </c>
      <c r="L202" s="93">
        <v>92.309470000000005</v>
      </c>
      <c r="M202" s="94">
        <v>3.3204690456625687E-6</v>
      </c>
      <c r="N202" s="94">
        <f t="shared" si="4"/>
        <v>8.5195220948851324E-4</v>
      </c>
      <c r="O202" s="94">
        <f>L202/'סכום נכסי הקרן'!$C$42</f>
        <v>4.9860719932460693E-5</v>
      </c>
    </row>
    <row r="203" spans="2:15" s="135" customFormat="1">
      <c r="B203" s="86" t="s">
        <v>1382</v>
      </c>
      <c r="C203" s="83" t="s">
        <v>1383</v>
      </c>
      <c r="D203" s="96" t="s">
        <v>28</v>
      </c>
      <c r="E203" s="96" t="s">
        <v>1203</v>
      </c>
      <c r="F203" s="83"/>
      <c r="G203" s="96" t="s">
        <v>1272</v>
      </c>
      <c r="H203" s="96" t="s">
        <v>176</v>
      </c>
      <c r="I203" s="93">
        <v>430</v>
      </c>
      <c r="J203" s="95">
        <v>10675</v>
      </c>
      <c r="K203" s="83"/>
      <c r="L203" s="93">
        <v>187.19956999999999</v>
      </c>
      <c r="M203" s="94">
        <v>2.0175668134845344E-6</v>
      </c>
      <c r="N203" s="94">
        <f t="shared" si="4"/>
        <v>1.7277218391222437E-3</v>
      </c>
      <c r="O203" s="94">
        <f>L203/'סכום נכסי הקרן'!$C$42</f>
        <v>1.0111536044186007E-4</v>
      </c>
    </row>
    <row r="204" spans="2:15" s="135" customFormat="1">
      <c r="B204" s="86" t="s">
        <v>1384</v>
      </c>
      <c r="C204" s="83" t="s">
        <v>1385</v>
      </c>
      <c r="D204" s="96" t="s">
        <v>28</v>
      </c>
      <c r="E204" s="96" t="s">
        <v>1203</v>
      </c>
      <c r="F204" s="83"/>
      <c r="G204" s="96" t="s">
        <v>1214</v>
      </c>
      <c r="H204" s="96" t="s">
        <v>176</v>
      </c>
      <c r="I204" s="93">
        <v>995</v>
      </c>
      <c r="J204" s="95">
        <v>4952</v>
      </c>
      <c r="K204" s="93">
        <v>2.597</v>
      </c>
      <c r="L204" s="93">
        <v>203.53970000000001</v>
      </c>
      <c r="M204" s="94">
        <v>3.7662669507742636E-7</v>
      </c>
      <c r="N204" s="94">
        <f t="shared" si="4"/>
        <v>1.8785298749264742E-3</v>
      </c>
      <c r="O204" s="94">
        <f>L204/'סכום נכסי הקרן'!$C$42</f>
        <v>1.0994143912685307E-4</v>
      </c>
    </row>
    <row r="205" spans="2:15" s="135" customFormat="1">
      <c r="B205" s="86" t="s">
        <v>1386</v>
      </c>
      <c r="C205" s="83" t="s">
        <v>1387</v>
      </c>
      <c r="D205" s="96" t="s">
        <v>1220</v>
      </c>
      <c r="E205" s="96" t="s">
        <v>1203</v>
      </c>
      <c r="F205" s="83"/>
      <c r="G205" s="96" t="s">
        <v>1292</v>
      </c>
      <c r="H205" s="96" t="s">
        <v>174</v>
      </c>
      <c r="I205" s="93">
        <v>528</v>
      </c>
      <c r="J205" s="95">
        <v>4819</v>
      </c>
      <c r="K205" s="93">
        <v>0.7095499999999999</v>
      </c>
      <c r="L205" s="93">
        <v>93.123320000000007</v>
      </c>
      <c r="M205" s="94">
        <v>3.2994650412355393E-7</v>
      </c>
      <c r="N205" s="94">
        <f t="shared" si="4"/>
        <v>8.594634789789807E-4</v>
      </c>
      <c r="O205" s="94">
        <f>L205/'סכום נכסי הקרן'!$C$42</f>
        <v>5.030031889145193E-5</v>
      </c>
    </row>
    <row r="206" spans="2:15" s="135" customFormat="1">
      <c r="B206" s="86" t="s">
        <v>1388</v>
      </c>
      <c r="C206" s="83" t="s">
        <v>1389</v>
      </c>
      <c r="D206" s="96" t="s">
        <v>1202</v>
      </c>
      <c r="E206" s="96" t="s">
        <v>1203</v>
      </c>
      <c r="F206" s="83"/>
      <c r="G206" s="96" t="s">
        <v>1207</v>
      </c>
      <c r="H206" s="96" t="s">
        <v>174</v>
      </c>
      <c r="I206" s="93">
        <v>1009.06314</v>
      </c>
      <c r="J206" s="95">
        <v>5963</v>
      </c>
      <c r="K206" s="83"/>
      <c r="L206" s="93">
        <v>218.53902005899999</v>
      </c>
      <c r="M206" s="94">
        <v>3.3656730369522773E-5</v>
      </c>
      <c r="N206" s="94">
        <f t="shared" si="4"/>
        <v>2.0169631674704616E-3</v>
      </c>
      <c r="O206" s="94">
        <f>L206/'סכום נכסי הקרן'!$C$42</f>
        <v>1.1804328281243742E-4</v>
      </c>
    </row>
    <row r="207" spans="2:15" s="135" customFormat="1">
      <c r="B207" s="86" t="s">
        <v>1390</v>
      </c>
      <c r="C207" s="83" t="s">
        <v>1391</v>
      </c>
      <c r="D207" s="96" t="s">
        <v>28</v>
      </c>
      <c r="E207" s="96" t="s">
        <v>1203</v>
      </c>
      <c r="F207" s="83"/>
      <c r="G207" s="96" t="s">
        <v>1272</v>
      </c>
      <c r="H207" s="96" t="s">
        <v>176</v>
      </c>
      <c r="I207" s="93">
        <v>1438</v>
      </c>
      <c r="J207" s="95">
        <v>8672</v>
      </c>
      <c r="K207" s="83"/>
      <c r="L207" s="93">
        <v>508.56524000000002</v>
      </c>
      <c r="M207" s="94">
        <v>2.4029125733379611E-6</v>
      </c>
      <c r="N207" s="94">
        <f t="shared" si="4"/>
        <v>4.6937034725370646E-3</v>
      </c>
      <c r="O207" s="94">
        <f>L207/'סכום נכסי הקרן'!$C$42</f>
        <v>2.7470019055493068E-4</v>
      </c>
    </row>
    <row r="208" spans="2:15" s="135" customFormat="1">
      <c r="B208" s="86" t="s">
        <v>1392</v>
      </c>
      <c r="C208" s="83" t="s">
        <v>1393</v>
      </c>
      <c r="D208" s="96" t="s">
        <v>1220</v>
      </c>
      <c r="E208" s="96" t="s">
        <v>1203</v>
      </c>
      <c r="F208" s="83"/>
      <c r="G208" s="96" t="s">
        <v>1207</v>
      </c>
      <c r="H208" s="96" t="s">
        <v>174</v>
      </c>
      <c r="I208" s="93">
        <v>706</v>
      </c>
      <c r="J208" s="95">
        <v>15619</v>
      </c>
      <c r="K208" s="83"/>
      <c r="L208" s="93">
        <v>400.50115</v>
      </c>
      <c r="M208" s="94">
        <v>4.0338785415009557E-7</v>
      </c>
      <c r="N208" s="94">
        <f t="shared" si="4"/>
        <v>3.6963470773387652E-3</v>
      </c>
      <c r="O208" s="94">
        <f>L208/'סכום נכסי הקרן'!$C$42</f>
        <v>2.1632965363985328E-4</v>
      </c>
    </row>
    <row r="209" spans="2:15" s="135" customFormat="1">
      <c r="B209" s="86" t="s">
        <v>1394</v>
      </c>
      <c r="C209" s="83" t="s">
        <v>1395</v>
      </c>
      <c r="D209" s="96" t="s">
        <v>28</v>
      </c>
      <c r="E209" s="96" t="s">
        <v>1203</v>
      </c>
      <c r="F209" s="83"/>
      <c r="G209" s="96" t="s">
        <v>1275</v>
      </c>
      <c r="H209" s="96" t="s">
        <v>176</v>
      </c>
      <c r="I209" s="93">
        <v>2023</v>
      </c>
      <c r="J209" s="95">
        <v>4624</v>
      </c>
      <c r="K209" s="83"/>
      <c r="L209" s="93">
        <v>381.48917999999998</v>
      </c>
      <c r="M209" s="94">
        <v>3.9048179187650946E-6</v>
      </c>
      <c r="N209" s="94">
        <f t="shared" si="4"/>
        <v>3.5208798165232784E-3</v>
      </c>
      <c r="O209" s="94">
        <f>L209/'סכום נכסי הקרן'!$C$42</f>
        <v>2.0606038753384764E-4</v>
      </c>
    </row>
    <row r="210" spans="2:15" s="135" customFormat="1">
      <c r="B210" s="86" t="s">
        <v>1396</v>
      </c>
      <c r="C210" s="83" t="s">
        <v>1397</v>
      </c>
      <c r="D210" s="96" t="s">
        <v>1220</v>
      </c>
      <c r="E210" s="96" t="s">
        <v>1203</v>
      </c>
      <c r="F210" s="83"/>
      <c r="G210" s="96" t="s">
        <v>1398</v>
      </c>
      <c r="H210" s="96" t="s">
        <v>174</v>
      </c>
      <c r="I210" s="93">
        <v>760</v>
      </c>
      <c r="J210" s="95">
        <v>9753</v>
      </c>
      <c r="K210" s="93">
        <v>1.4629700000000001</v>
      </c>
      <c r="L210" s="93">
        <v>270.67697999999996</v>
      </c>
      <c r="M210" s="94">
        <v>2.6483750095389417E-7</v>
      </c>
      <c r="N210" s="94">
        <f t="shared" si="4"/>
        <v>2.4981602772573392E-3</v>
      </c>
      <c r="O210" s="94">
        <f>L210/'סכום נכסי הקרן'!$C$42</f>
        <v>1.4620546615579376E-4</v>
      </c>
    </row>
    <row r="211" spans="2:15" s="135" customFormat="1">
      <c r="B211" s="86" t="s">
        <v>1399</v>
      </c>
      <c r="C211" s="83" t="s">
        <v>1400</v>
      </c>
      <c r="D211" s="96" t="s">
        <v>1220</v>
      </c>
      <c r="E211" s="96" t="s">
        <v>1203</v>
      </c>
      <c r="F211" s="83"/>
      <c r="G211" s="96" t="s">
        <v>1292</v>
      </c>
      <c r="H211" s="96" t="s">
        <v>174</v>
      </c>
      <c r="I211" s="93">
        <v>633</v>
      </c>
      <c r="J211" s="95">
        <v>4832</v>
      </c>
      <c r="K211" s="83"/>
      <c r="L211" s="93">
        <v>111.09039</v>
      </c>
      <c r="M211" s="94">
        <v>1.3936739645996508E-7</v>
      </c>
      <c r="N211" s="94">
        <f t="shared" ref="N211:N212" si="5">L211/$L$11</f>
        <v>1.0252870394927046E-3</v>
      </c>
      <c r="O211" s="94">
        <f>L211/'סכום נכסי הקרן'!$C$42</f>
        <v>6.0005184982405721E-5</v>
      </c>
    </row>
    <row r="212" spans="2:15" s="135" customFormat="1">
      <c r="B212" s="86" t="s">
        <v>1401</v>
      </c>
      <c r="C212" s="83" t="s">
        <v>1402</v>
      </c>
      <c r="D212" s="96" t="s">
        <v>146</v>
      </c>
      <c r="E212" s="96" t="s">
        <v>1203</v>
      </c>
      <c r="F212" s="83"/>
      <c r="G212" s="96" t="s">
        <v>1214</v>
      </c>
      <c r="H212" s="96" t="s">
        <v>178</v>
      </c>
      <c r="I212" s="93">
        <v>2108</v>
      </c>
      <c r="J212" s="95">
        <v>3462</v>
      </c>
      <c r="K212" s="83"/>
      <c r="L212" s="93">
        <v>187.76756</v>
      </c>
      <c r="M212" s="94">
        <v>2.251772164722445E-6</v>
      </c>
      <c r="N212" s="94">
        <f t="shared" si="5"/>
        <v>1.7329639918013499E-3</v>
      </c>
      <c r="O212" s="94">
        <f>L212/'סכום נכסי הקרן'!$C$42</f>
        <v>1.0142215876184218E-4</v>
      </c>
    </row>
    <row r="213" spans="2:15" s="135" customFormat="1">
      <c r="B213" s="137"/>
      <c r="C213" s="137"/>
      <c r="D213" s="137"/>
    </row>
    <row r="214" spans="2:15" s="135" customFormat="1">
      <c r="B214" s="137"/>
      <c r="C214" s="137"/>
      <c r="D214" s="137"/>
    </row>
    <row r="215" spans="2:15" s="135" customFormat="1">
      <c r="B215" s="137"/>
      <c r="C215" s="137"/>
      <c r="D215" s="137"/>
    </row>
    <row r="216" spans="2:15" s="135" customFormat="1">
      <c r="B216" s="138" t="s">
        <v>265</v>
      </c>
      <c r="C216" s="137"/>
      <c r="D216" s="137"/>
    </row>
    <row r="217" spans="2:15" s="135" customFormat="1">
      <c r="B217" s="138" t="s">
        <v>123</v>
      </c>
      <c r="C217" s="137"/>
      <c r="D217" s="137"/>
    </row>
    <row r="218" spans="2:15" s="135" customFormat="1">
      <c r="B218" s="138" t="s">
        <v>248</v>
      </c>
      <c r="C218" s="137"/>
      <c r="D218" s="137"/>
    </row>
    <row r="219" spans="2:15" s="135" customFormat="1">
      <c r="B219" s="138" t="s">
        <v>256</v>
      </c>
      <c r="C219" s="137"/>
      <c r="D219" s="137"/>
    </row>
    <row r="220" spans="2:15" s="135" customFormat="1">
      <c r="B220" s="138" t="s">
        <v>262</v>
      </c>
      <c r="C220" s="137"/>
      <c r="D220" s="137"/>
    </row>
    <row r="221" spans="2:15" s="135" customFormat="1">
      <c r="B221" s="137"/>
      <c r="C221" s="137"/>
      <c r="D221" s="137"/>
    </row>
    <row r="222" spans="2:15" s="135" customFormat="1">
      <c r="B222" s="137"/>
      <c r="C222" s="137"/>
      <c r="D222" s="137"/>
    </row>
    <row r="223" spans="2:15" s="135" customFormat="1">
      <c r="B223" s="137"/>
      <c r="C223" s="137"/>
      <c r="D223" s="137"/>
    </row>
    <row r="224" spans="2:15" s="135" customFormat="1">
      <c r="B224" s="137"/>
      <c r="C224" s="137"/>
      <c r="D224" s="137"/>
    </row>
    <row r="225" spans="2:7" s="135" customFormat="1">
      <c r="B225" s="137"/>
      <c r="C225" s="137"/>
      <c r="D225" s="137"/>
    </row>
    <row r="226" spans="2:7" s="135" customFormat="1">
      <c r="B226" s="137"/>
      <c r="C226" s="137"/>
      <c r="D226" s="137"/>
    </row>
    <row r="227" spans="2:7">
      <c r="E227" s="1"/>
      <c r="F227" s="1"/>
      <c r="G227" s="1"/>
    </row>
    <row r="228" spans="2:7">
      <c r="E228" s="1"/>
      <c r="F228" s="1"/>
      <c r="G228" s="1"/>
    </row>
    <row r="229" spans="2:7">
      <c r="E229" s="1"/>
      <c r="F229" s="1"/>
      <c r="G229" s="1"/>
    </row>
    <row r="230" spans="2:7">
      <c r="E230" s="1"/>
      <c r="F230" s="1"/>
      <c r="G230" s="1"/>
    </row>
    <row r="231" spans="2:7">
      <c r="E231" s="1"/>
      <c r="F231" s="1"/>
      <c r="G231" s="1"/>
    </row>
    <row r="232" spans="2:7">
      <c r="E232" s="1"/>
      <c r="F232" s="1"/>
      <c r="G232" s="1"/>
    </row>
    <row r="233" spans="2:7">
      <c r="E233" s="1"/>
      <c r="F233" s="1"/>
      <c r="G233" s="1"/>
    </row>
    <row r="234" spans="2:7">
      <c r="E234" s="1"/>
      <c r="F234" s="1"/>
      <c r="G234" s="1"/>
    </row>
    <row r="235" spans="2:7">
      <c r="E235" s="1"/>
      <c r="F235" s="1"/>
      <c r="G235" s="1"/>
    </row>
    <row r="236" spans="2:7">
      <c r="E236" s="1"/>
      <c r="F236" s="1"/>
      <c r="G236" s="1"/>
    </row>
    <row r="237" spans="2:7">
      <c r="E237" s="1"/>
      <c r="F237" s="1"/>
      <c r="G237" s="1"/>
    </row>
    <row r="238" spans="2:7">
      <c r="E238" s="1"/>
      <c r="F238" s="1"/>
      <c r="G238" s="1"/>
    </row>
    <row r="239" spans="2:7">
      <c r="E239" s="1"/>
      <c r="F239" s="1"/>
      <c r="G239" s="1"/>
    </row>
    <row r="240" spans="2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3"/>
      <c r="E273" s="1"/>
      <c r="F273" s="1"/>
      <c r="G273" s="1"/>
    </row>
    <row r="274" spans="2:7">
      <c r="B274" s="43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3"/>
      <c r="E294" s="1"/>
      <c r="F294" s="1"/>
      <c r="G294" s="1"/>
    </row>
    <row r="295" spans="2:7">
      <c r="B295" s="43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43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18 B220"/>
    <dataValidation type="list" allowBlank="1" showInputMessage="1" showErrorMessage="1" sqref="E12:E35 E37:E357">
      <formula1>$AU$6:$AU$23</formula1>
    </dataValidation>
    <dataValidation type="list" allowBlank="1" showInputMessage="1" showErrorMessage="1" sqref="H12:H35 H37:H357">
      <formula1>$AY$6:$AY$19</formula1>
    </dataValidation>
    <dataValidation type="list" allowBlank="1" showInputMessage="1" showErrorMessage="1" sqref="G12:G35 G37:G363">
      <formula1>$AW$6:$AW$29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B255"/>
  <sheetViews>
    <sheetView rightToLeft="1" zoomScale="90" zoomScaleNormal="90" workbookViewId="0">
      <selection activeCell="B16" sqref="B16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31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10" style="1" customWidth="1"/>
    <col min="17" max="17" width="9.5703125" style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54">
      <c r="B1" s="56" t="s">
        <v>190</v>
      </c>
      <c r="C1" s="77" t="s" vm="1">
        <v>266</v>
      </c>
    </row>
    <row r="2" spans="2:54">
      <c r="B2" s="56" t="s">
        <v>189</v>
      </c>
      <c r="C2" s="77" t="s">
        <v>267</v>
      </c>
    </row>
    <row r="3" spans="2:54">
      <c r="B3" s="56" t="s">
        <v>191</v>
      </c>
      <c r="C3" s="77" t="s">
        <v>268</v>
      </c>
    </row>
    <row r="4" spans="2:54">
      <c r="B4" s="56" t="s">
        <v>192</v>
      </c>
      <c r="C4" s="77">
        <v>414</v>
      </c>
    </row>
    <row r="6" spans="2:54" ht="26.25" customHeight="1">
      <c r="B6" s="200" t="s">
        <v>220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2"/>
      <c r="BB6" s="3"/>
    </row>
    <row r="7" spans="2:54" ht="26.25" customHeight="1">
      <c r="B7" s="200" t="s">
        <v>101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2"/>
      <c r="AY7" s="3"/>
      <c r="BB7" s="3"/>
    </row>
    <row r="8" spans="2:54" s="3" customFormat="1" ht="74.25" customHeight="1">
      <c r="B8" s="22" t="s">
        <v>126</v>
      </c>
      <c r="C8" s="30" t="s">
        <v>48</v>
      </c>
      <c r="D8" s="30" t="s">
        <v>130</v>
      </c>
      <c r="E8" s="30" t="s">
        <v>128</v>
      </c>
      <c r="F8" s="30" t="s">
        <v>69</v>
      </c>
      <c r="G8" s="30" t="s">
        <v>112</v>
      </c>
      <c r="H8" s="30" t="s">
        <v>250</v>
      </c>
      <c r="I8" s="30" t="s">
        <v>249</v>
      </c>
      <c r="J8" s="30" t="s">
        <v>264</v>
      </c>
      <c r="K8" s="30" t="s">
        <v>66</v>
      </c>
      <c r="L8" s="30" t="s">
        <v>63</v>
      </c>
      <c r="M8" s="30" t="s">
        <v>193</v>
      </c>
      <c r="N8" s="14" t="s">
        <v>195</v>
      </c>
      <c r="O8" s="1"/>
      <c r="AY8" s="1"/>
      <c r="AZ8" s="1"/>
      <c r="BB8" s="4"/>
    </row>
    <row r="9" spans="2:54" s="3" customFormat="1" ht="26.25" customHeight="1">
      <c r="B9" s="15"/>
      <c r="C9" s="16"/>
      <c r="D9" s="16"/>
      <c r="E9" s="16"/>
      <c r="F9" s="16"/>
      <c r="G9" s="16"/>
      <c r="H9" s="32" t="s">
        <v>257</v>
      </c>
      <c r="I9" s="32"/>
      <c r="J9" s="16" t="s">
        <v>253</v>
      </c>
      <c r="K9" s="32" t="s">
        <v>253</v>
      </c>
      <c r="L9" s="32" t="s">
        <v>20</v>
      </c>
      <c r="M9" s="17" t="s">
        <v>20</v>
      </c>
      <c r="N9" s="17" t="s">
        <v>20</v>
      </c>
      <c r="AY9" s="1"/>
      <c r="BB9" s="4"/>
    </row>
    <row r="10" spans="2:5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5"/>
      <c r="AY10" s="1"/>
      <c r="AZ10" s="3"/>
      <c r="BB10" s="1"/>
    </row>
    <row r="11" spans="2:54" s="134" customFormat="1" ht="18" customHeight="1">
      <c r="B11" s="78" t="s">
        <v>31</v>
      </c>
      <c r="C11" s="79"/>
      <c r="D11" s="79"/>
      <c r="E11" s="79"/>
      <c r="F11" s="79"/>
      <c r="G11" s="79"/>
      <c r="H11" s="87"/>
      <c r="I11" s="89"/>
      <c r="J11" s="87">
        <v>6.2093599999999993</v>
      </c>
      <c r="K11" s="87">
        <v>88519.142236531348</v>
      </c>
      <c r="L11" s="79"/>
      <c r="M11" s="88">
        <v>1</v>
      </c>
      <c r="N11" s="88">
        <f>K11/'סכום נכסי הקרן'!$C$42</f>
        <v>4.7813384257512706E-2</v>
      </c>
      <c r="O11" s="139"/>
      <c r="AY11" s="135"/>
      <c r="AZ11" s="140"/>
      <c r="BB11" s="135"/>
    </row>
    <row r="12" spans="2:54" s="135" customFormat="1" ht="20.25">
      <c r="B12" s="80" t="s">
        <v>244</v>
      </c>
      <c r="C12" s="81"/>
      <c r="D12" s="81"/>
      <c r="E12" s="81"/>
      <c r="F12" s="81"/>
      <c r="G12" s="81"/>
      <c r="H12" s="90"/>
      <c r="I12" s="92"/>
      <c r="J12" s="81"/>
      <c r="K12" s="90">
        <v>10288.73556653</v>
      </c>
      <c r="L12" s="81"/>
      <c r="M12" s="91">
        <v>0.11623175853915919</v>
      </c>
      <c r="N12" s="91">
        <f>K12/'סכום נכסי הקרן'!$C$42</f>
        <v>5.5574337339592524E-3</v>
      </c>
      <c r="AZ12" s="134"/>
    </row>
    <row r="13" spans="2:54" s="135" customFormat="1">
      <c r="B13" s="101" t="s">
        <v>71</v>
      </c>
      <c r="C13" s="81"/>
      <c r="D13" s="81"/>
      <c r="E13" s="81"/>
      <c r="F13" s="81"/>
      <c r="G13" s="81"/>
      <c r="H13" s="90"/>
      <c r="I13" s="92"/>
      <c r="J13" s="81"/>
      <c r="K13" s="90">
        <v>2028.6981872130002</v>
      </c>
      <c r="L13" s="81"/>
      <c r="M13" s="91">
        <v>2.2918186235832819E-2</v>
      </c>
      <c r="N13" s="91">
        <f>K13/'סכום נכסי הקרן'!$C$42</f>
        <v>1.0957960449791133E-3</v>
      </c>
    </row>
    <row r="14" spans="2:54" s="135" customFormat="1">
      <c r="B14" s="86" t="s">
        <v>1403</v>
      </c>
      <c r="C14" s="83" t="s">
        <v>1404</v>
      </c>
      <c r="D14" s="96" t="s">
        <v>131</v>
      </c>
      <c r="E14" s="83" t="s">
        <v>1405</v>
      </c>
      <c r="F14" s="96" t="s">
        <v>1406</v>
      </c>
      <c r="G14" s="96" t="s">
        <v>175</v>
      </c>
      <c r="H14" s="93">
        <v>30086.504306000003</v>
      </c>
      <c r="I14" s="95">
        <v>2097</v>
      </c>
      <c r="J14" s="83"/>
      <c r="K14" s="93">
        <v>630.91399529799992</v>
      </c>
      <c r="L14" s="94">
        <v>1.1421355346627731E-3</v>
      </c>
      <c r="M14" s="94">
        <v>7.1274300604059091E-3</v>
      </c>
      <c r="N14" s="94">
        <f>K14/'סכום נכסי הקרן'!$C$42</f>
        <v>3.4078655224673476E-4</v>
      </c>
    </row>
    <row r="15" spans="2:54" s="135" customFormat="1">
      <c r="B15" s="86" t="s">
        <v>1407</v>
      </c>
      <c r="C15" s="83" t="s">
        <v>1408</v>
      </c>
      <c r="D15" s="96" t="s">
        <v>131</v>
      </c>
      <c r="E15" s="83" t="s">
        <v>1409</v>
      </c>
      <c r="F15" s="96" t="s">
        <v>1406</v>
      </c>
      <c r="G15" s="96" t="s">
        <v>175</v>
      </c>
      <c r="H15" s="93">
        <v>37.02984</v>
      </c>
      <c r="I15" s="95">
        <v>1148</v>
      </c>
      <c r="J15" s="83"/>
      <c r="K15" s="93">
        <v>0.42510256400000002</v>
      </c>
      <c r="L15" s="94">
        <v>5.2675374333908976E-5</v>
      </c>
      <c r="M15" s="94">
        <v>4.8023800644620637E-6</v>
      </c>
      <c r="N15" s="94">
        <f>K15/'סכום נכסי הקרן'!$C$42</f>
        <v>2.2961804337274329E-7</v>
      </c>
    </row>
    <row r="16" spans="2:54" s="135" customFormat="1" ht="20.25">
      <c r="B16" s="86" t="s">
        <v>1410</v>
      </c>
      <c r="C16" s="83" t="s">
        <v>1411</v>
      </c>
      <c r="D16" s="96" t="s">
        <v>131</v>
      </c>
      <c r="E16" s="83" t="s">
        <v>1409</v>
      </c>
      <c r="F16" s="96" t="s">
        <v>1406</v>
      </c>
      <c r="G16" s="96" t="s">
        <v>175</v>
      </c>
      <c r="H16" s="93">
        <v>21292.157999999999</v>
      </c>
      <c r="I16" s="95">
        <v>2078</v>
      </c>
      <c r="J16" s="83"/>
      <c r="K16" s="93">
        <v>442.45104323999993</v>
      </c>
      <c r="L16" s="94">
        <v>3.0887887736620362E-4</v>
      </c>
      <c r="M16" s="94">
        <v>4.9983656874772889E-3</v>
      </c>
      <c r="N16" s="94">
        <f>K16/'סכום נכסי הקרן'!$C$42</f>
        <v>2.3898877927491829E-4</v>
      </c>
      <c r="AY16" s="134"/>
    </row>
    <row r="17" spans="2:14" s="135" customFormat="1">
      <c r="B17" s="86" t="s">
        <v>1412</v>
      </c>
      <c r="C17" s="83" t="s">
        <v>1413</v>
      </c>
      <c r="D17" s="96" t="s">
        <v>131</v>
      </c>
      <c r="E17" s="83" t="s">
        <v>1414</v>
      </c>
      <c r="F17" s="96" t="s">
        <v>1406</v>
      </c>
      <c r="G17" s="96" t="s">
        <v>175</v>
      </c>
      <c r="H17" s="93">
        <v>5.7399999999999994E-3</v>
      </c>
      <c r="I17" s="95">
        <v>15320</v>
      </c>
      <c r="J17" s="83"/>
      <c r="K17" s="93">
        <v>8.7931999999999995E-4</v>
      </c>
      <c r="L17" s="94">
        <v>6.7306255893694571E-10</v>
      </c>
      <c r="M17" s="94">
        <v>9.9336705912759005E-9</v>
      </c>
      <c r="N17" s="94">
        <f>K17/'סכום נכסי הקרן'!$C$42</f>
        <v>4.7496240906822805E-10</v>
      </c>
    </row>
    <row r="18" spans="2:14" s="135" customFormat="1">
      <c r="B18" s="86" t="s">
        <v>1415</v>
      </c>
      <c r="C18" s="83" t="s">
        <v>1416</v>
      </c>
      <c r="D18" s="96" t="s">
        <v>131</v>
      </c>
      <c r="E18" s="83" t="s">
        <v>1414</v>
      </c>
      <c r="F18" s="96" t="s">
        <v>1406</v>
      </c>
      <c r="G18" s="96" t="s">
        <v>175</v>
      </c>
      <c r="H18" s="93">
        <v>1029.892425</v>
      </c>
      <c r="I18" s="95">
        <v>20360</v>
      </c>
      <c r="J18" s="83"/>
      <c r="K18" s="93">
        <v>209.68609772999997</v>
      </c>
      <c r="L18" s="94">
        <v>1.4619922861204822E-4</v>
      </c>
      <c r="M18" s="94">
        <v>2.3688220698038316E-3</v>
      </c>
      <c r="N18" s="94">
        <f>K18/'סכום נכסי הקרן'!$C$42</f>
        <v>1.1326139986120719E-4</v>
      </c>
    </row>
    <row r="19" spans="2:14" s="135" customFormat="1">
      <c r="B19" s="86" t="s">
        <v>1417</v>
      </c>
      <c r="C19" s="83" t="s">
        <v>1418</v>
      </c>
      <c r="D19" s="96" t="s">
        <v>131</v>
      </c>
      <c r="E19" s="83" t="s">
        <v>1414</v>
      </c>
      <c r="F19" s="96" t="s">
        <v>1406</v>
      </c>
      <c r="G19" s="96" t="s">
        <v>175</v>
      </c>
      <c r="H19" s="93">
        <v>462.87299999999993</v>
      </c>
      <c r="I19" s="95">
        <v>14100</v>
      </c>
      <c r="J19" s="83"/>
      <c r="K19" s="93">
        <v>65.265093000000007</v>
      </c>
      <c r="L19" s="94">
        <v>3.3680323722517897E-5</v>
      </c>
      <c r="M19" s="94">
        <v>7.3729920276007226E-4</v>
      </c>
      <c r="N19" s="94">
        <f>K19/'סכום נכסי הקרן'!$C$42</f>
        <v>3.5252770094325108E-5</v>
      </c>
    </row>
    <row r="20" spans="2:14" s="135" customFormat="1">
      <c r="B20" s="86" t="s">
        <v>1419</v>
      </c>
      <c r="C20" s="83" t="s">
        <v>1420</v>
      </c>
      <c r="D20" s="96" t="s">
        <v>131</v>
      </c>
      <c r="E20" s="83" t="s">
        <v>1421</v>
      </c>
      <c r="F20" s="96" t="s">
        <v>1406</v>
      </c>
      <c r="G20" s="96" t="s">
        <v>175</v>
      </c>
      <c r="H20" s="93">
        <v>1.0923E-2</v>
      </c>
      <c r="I20" s="95">
        <v>1536</v>
      </c>
      <c r="J20" s="83"/>
      <c r="K20" s="93">
        <v>1.6779100000000001E-4</v>
      </c>
      <c r="L20" s="94">
        <v>1.3448052621517063E-10</v>
      </c>
      <c r="M20" s="94">
        <v>1.8955335056416036E-9</v>
      </c>
      <c r="N20" s="94">
        <f>K20/'סכום נכסי הקרן'!$C$42</f>
        <v>9.0631871878232121E-11</v>
      </c>
    </row>
    <row r="21" spans="2:14" s="135" customFormat="1">
      <c r="B21" s="86" t="s">
        <v>1422</v>
      </c>
      <c r="C21" s="83" t="s">
        <v>1423</v>
      </c>
      <c r="D21" s="96" t="s">
        <v>131</v>
      </c>
      <c r="E21" s="83" t="s">
        <v>1421</v>
      </c>
      <c r="F21" s="96" t="s">
        <v>1406</v>
      </c>
      <c r="G21" s="96" t="s">
        <v>175</v>
      </c>
      <c r="H21" s="93">
        <v>32863.983</v>
      </c>
      <c r="I21" s="95">
        <v>2069</v>
      </c>
      <c r="J21" s="83"/>
      <c r="K21" s="93">
        <v>679.95580826999992</v>
      </c>
      <c r="L21" s="94">
        <v>5.7506594389789955E-4</v>
      </c>
      <c r="M21" s="94">
        <v>7.6814550061171513E-3</v>
      </c>
      <c r="N21" s="94">
        <f>K21/'סכום נכסי הקרן'!$C$42</f>
        <v>3.67276359864274E-4</v>
      </c>
    </row>
    <row r="22" spans="2:14" s="135" customFormat="1">
      <c r="B22" s="82"/>
      <c r="C22" s="83"/>
      <c r="D22" s="83"/>
      <c r="E22" s="83"/>
      <c r="F22" s="83"/>
      <c r="G22" s="83"/>
      <c r="H22" s="93"/>
      <c r="I22" s="95"/>
      <c r="J22" s="83"/>
      <c r="K22" s="83"/>
      <c r="L22" s="83"/>
      <c r="M22" s="94"/>
      <c r="N22" s="83"/>
    </row>
    <row r="23" spans="2:14" s="135" customFormat="1">
      <c r="B23" s="101" t="s">
        <v>72</v>
      </c>
      <c r="C23" s="81"/>
      <c r="D23" s="81"/>
      <c r="E23" s="81"/>
      <c r="F23" s="81"/>
      <c r="G23" s="81"/>
      <c r="H23" s="90"/>
      <c r="I23" s="92"/>
      <c r="J23" s="81"/>
      <c r="K23" s="90">
        <v>8260.0373793170002</v>
      </c>
      <c r="L23" s="81"/>
      <c r="M23" s="91">
        <v>9.3313572303326375E-2</v>
      </c>
      <c r="N23" s="91">
        <f>K23/'סכום נכסי הקרן'!$C$42</f>
        <v>4.4616376889801395E-3</v>
      </c>
    </row>
    <row r="24" spans="2:14" s="135" customFormat="1">
      <c r="B24" s="86" t="s">
        <v>1424</v>
      </c>
      <c r="C24" s="83" t="s">
        <v>1425</v>
      </c>
      <c r="D24" s="96" t="s">
        <v>131</v>
      </c>
      <c r="E24" s="83" t="s">
        <v>1405</v>
      </c>
      <c r="F24" s="96" t="s">
        <v>1426</v>
      </c>
      <c r="G24" s="96" t="s">
        <v>175</v>
      </c>
      <c r="H24" s="93">
        <v>22473.061591000001</v>
      </c>
      <c r="I24" s="95">
        <v>346.95</v>
      </c>
      <c r="J24" s="83"/>
      <c r="K24" s="93">
        <v>77.970287187000011</v>
      </c>
      <c r="L24" s="94">
        <v>1.438729328021648E-4</v>
      </c>
      <c r="M24" s="94">
        <v>8.8082967386484811E-4</v>
      </c>
      <c r="N24" s="94">
        <f>K24/'סכום נכסי הקרן'!$C$42</f>
        <v>4.2115447661919577E-5</v>
      </c>
    </row>
    <row r="25" spans="2:14" s="135" customFormat="1">
      <c r="B25" s="86" t="s">
        <v>1427</v>
      </c>
      <c r="C25" s="83" t="s">
        <v>1428</v>
      </c>
      <c r="D25" s="96" t="s">
        <v>131</v>
      </c>
      <c r="E25" s="83" t="s">
        <v>1405</v>
      </c>
      <c r="F25" s="96" t="s">
        <v>1426</v>
      </c>
      <c r="G25" s="96" t="s">
        <v>175</v>
      </c>
      <c r="H25" s="93">
        <v>89278.454021999991</v>
      </c>
      <c r="I25" s="95">
        <v>321.14999999999998</v>
      </c>
      <c r="J25" s="83"/>
      <c r="K25" s="93">
        <v>286.71775506899996</v>
      </c>
      <c r="L25" s="94">
        <v>3.9598001482466973E-3</v>
      </c>
      <c r="M25" s="94">
        <v>3.2390480502269619E-3</v>
      </c>
      <c r="N25" s="94">
        <f>K25/'סכום נכסי הקרן'!$C$42</f>
        <v>1.5486984905404904E-4</v>
      </c>
    </row>
    <row r="26" spans="2:14" s="135" customFormat="1">
      <c r="B26" s="86" t="s">
        <v>1429</v>
      </c>
      <c r="C26" s="83" t="s">
        <v>1430</v>
      </c>
      <c r="D26" s="96" t="s">
        <v>131</v>
      </c>
      <c r="E26" s="83" t="s">
        <v>1405</v>
      </c>
      <c r="F26" s="96" t="s">
        <v>1426</v>
      </c>
      <c r="G26" s="96" t="s">
        <v>175</v>
      </c>
      <c r="H26" s="93">
        <v>449165.58298300003</v>
      </c>
      <c r="I26" s="95">
        <v>334.35</v>
      </c>
      <c r="J26" s="83"/>
      <c r="K26" s="93">
        <v>1501.785126777</v>
      </c>
      <c r="L26" s="94">
        <v>2.0108427423451512E-3</v>
      </c>
      <c r="M26" s="94">
        <v>1.6965653855570483E-2</v>
      </c>
      <c r="N26" s="94">
        <f>K26/'סכום נכסי הקרן'!$C$42</f>
        <v>8.1118532697634343E-4</v>
      </c>
    </row>
    <row r="27" spans="2:14" s="135" customFormat="1">
      <c r="B27" s="86" t="s">
        <v>1431</v>
      </c>
      <c r="C27" s="83" t="s">
        <v>1432</v>
      </c>
      <c r="D27" s="96" t="s">
        <v>131</v>
      </c>
      <c r="E27" s="83" t="s">
        <v>1405</v>
      </c>
      <c r="F27" s="96" t="s">
        <v>1426</v>
      </c>
      <c r="G27" s="96" t="s">
        <v>175</v>
      </c>
      <c r="H27" s="93">
        <v>8986.1945609999984</v>
      </c>
      <c r="I27" s="95">
        <v>366.07</v>
      </c>
      <c r="J27" s="83"/>
      <c r="K27" s="93">
        <v>32.895762383000005</v>
      </c>
      <c r="L27" s="94">
        <v>6.7702024339367866E-5</v>
      </c>
      <c r="M27" s="94">
        <v>3.7162314898058412E-4</v>
      </c>
      <c r="N27" s="94">
        <f>K27/'סכום נכסי הקרן'!$C$42</f>
        <v>1.7768560421195558E-5</v>
      </c>
    </row>
    <row r="28" spans="2:14" s="135" customFormat="1">
      <c r="B28" s="86" t="s">
        <v>1433</v>
      </c>
      <c r="C28" s="83" t="s">
        <v>1434</v>
      </c>
      <c r="D28" s="96" t="s">
        <v>131</v>
      </c>
      <c r="E28" s="83" t="s">
        <v>1409</v>
      </c>
      <c r="F28" s="96" t="s">
        <v>1426</v>
      </c>
      <c r="G28" s="96" t="s">
        <v>175</v>
      </c>
      <c r="H28" s="93">
        <v>201775.57545999999</v>
      </c>
      <c r="I28" s="95">
        <v>334.87</v>
      </c>
      <c r="J28" s="83"/>
      <c r="K28" s="93">
        <v>675.68586967599992</v>
      </c>
      <c r="L28" s="94">
        <v>4.7650610772935546E-4</v>
      </c>
      <c r="M28" s="94">
        <v>7.6332175459914052E-3</v>
      </c>
      <c r="N28" s="94">
        <f>K28/'סכום נכסי הקרן'!$C$42</f>
        <v>3.649699636476752E-4</v>
      </c>
    </row>
    <row r="29" spans="2:14" s="135" customFormat="1">
      <c r="B29" s="86" t="s">
        <v>1435</v>
      </c>
      <c r="C29" s="83" t="s">
        <v>1436</v>
      </c>
      <c r="D29" s="96" t="s">
        <v>131</v>
      </c>
      <c r="E29" s="83" t="s">
        <v>1409</v>
      </c>
      <c r="F29" s="96" t="s">
        <v>1426</v>
      </c>
      <c r="G29" s="96" t="s">
        <v>175</v>
      </c>
      <c r="H29" s="93">
        <v>48706.192767</v>
      </c>
      <c r="I29" s="95">
        <v>343.18</v>
      </c>
      <c r="J29" s="83"/>
      <c r="K29" s="93">
        <v>167.149912403</v>
      </c>
      <c r="L29" s="94">
        <v>1.6225737271800489E-4</v>
      </c>
      <c r="M29" s="94">
        <v>1.8882911444889508E-3</v>
      </c>
      <c r="N29" s="94">
        <f>K29/'סכום נכסי הקרן'!$C$42</f>
        <v>9.0285590081508647E-5</v>
      </c>
    </row>
    <row r="30" spans="2:14" s="135" customFormat="1">
      <c r="B30" s="86" t="s">
        <v>1437</v>
      </c>
      <c r="C30" s="83" t="s">
        <v>1438</v>
      </c>
      <c r="D30" s="96" t="s">
        <v>131</v>
      </c>
      <c r="E30" s="83" t="s">
        <v>1409</v>
      </c>
      <c r="F30" s="96" t="s">
        <v>1426</v>
      </c>
      <c r="G30" s="96" t="s">
        <v>175</v>
      </c>
      <c r="H30" s="93">
        <v>45681.502356999998</v>
      </c>
      <c r="I30" s="95">
        <v>321.98</v>
      </c>
      <c r="J30" s="83"/>
      <c r="K30" s="93">
        <v>147.08530144900001</v>
      </c>
      <c r="L30" s="94">
        <v>6.8653807962317393E-4</v>
      </c>
      <c r="M30" s="94">
        <v>1.6616214045090322E-3</v>
      </c>
      <c r="N30" s="94">
        <f>K30/'סכום נכסי הקרן'!$C$42</f>
        <v>7.9447742704298317E-5</v>
      </c>
    </row>
    <row r="31" spans="2:14" s="135" customFormat="1">
      <c r="B31" s="86" t="s">
        <v>1439</v>
      </c>
      <c r="C31" s="83" t="s">
        <v>1440</v>
      </c>
      <c r="D31" s="96" t="s">
        <v>131</v>
      </c>
      <c r="E31" s="83" t="s">
        <v>1409</v>
      </c>
      <c r="F31" s="96" t="s">
        <v>1426</v>
      </c>
      <c r="G31" s="96" t="s">
        <v>175</v>
      </c>
      <c r="H31" s="93">
        <v>213984.321345</v>
      </c>
      <c r="I31" s="95">
        <v>363.3</v>
      </c>
      <c r="J31" s="83"/>
      <c r="K31" s="93">
        <v>777.40503933800005</v>
      </c>
      <c r="L31" s="94">
        <v>8.0350356431196121E-4</v>
      </c>
      <c r="M31" s="94">
        <v>8.7823381439994276E-3</v>
      </c>
      <c r="N31" s="94">
        <f>K31/'סכום נכסי הקרן'!$C$42</f>
        <v>4.1991330835845558E-4</v>
      </c>
    </row>
    <row r="32" spans="2:14" s="135" customFormat="1">
      <c r="B32" s="86" t="s">
        <v>1441</v>
      </c>
      <c r="C32" s="83" t="s">
        <v>1442</v>
      </c>
      <c r="D32" s="96" t="s">
        <v>131</v>
      </c>
      <c r="E32" s="83" t="s">
        <v>1414</v>
      </c>
      <c r="F32" s="96" t="s">
        <v>1426</v>
      </c>
      <c r="G32" s="96" t="s">
        <v>175</v>
      </c>
      <c r="H32" s="93">
        <v>449.40351599999997</v>
      </c>
      <c r="I32" s="95">
        <v>3438.37</v>
      </c>
      <c r="J32" s="83"/>
      <c r="K32" s="93">
        <v>15.452155673000004</v>
      </c>
      <c r="L32" s="94">
        <v>1.9151813799800931E-5</v>
      </c>
      <c r="M32" s="94">
        <v>1.7456287174259341E-4</v>
      </c>
      <c r="N32" s="94">
        <f>K32/'סכום נכסי הקרן'!$C$42</f>
        <v>8.346441663723524E-6</v>
      </c>
    </row>
    <row r="33" spans="2:14" s="135" customFormat="1">
      <c r="B33" s="86" t="s">
        <v>1443</v>
      </c>
      <c r="C33" s="83" t="s">
        <v>1444</v>
      </c>
      <c r="D33" s="96" t="s">
        <v>131</v>
      </c>
      <c r="E33" s="83" t="s">
        <v>1414</v>
      </c>
      <c r="F33" s="96" t="s">
        <v>1426</v>
      </c>
      <c r="G33" s="96" t="s">
        <v>175</v>
      </c>
      <c r="H33" s="93">
        <v>1991.192616</v>
      </c>
      <c r="I33" s="95">
        <v>3201.86</v>
      </c>
      <c r="J33" s="83"/>
      <c r="K33" s="93">
        <v>63.755199894999997</v>
      </c>
      <c r="L33" s="94">
        <v>3.2240071811820388E-4</v>
      </c>
      <c r="M33" s="94">
        <v>7.2024195314319918E-4</v>
      </c>
      <c r="N33" s="94">
        <f>K33/'סכום נכסי הקרן'!$C$42</f>
        <v>3.4437205264017246E-5</v>
      </c>
    </row>
    <row r="34" spans="2:14" s="135" customFormat="1">
      <c r="B34" s="86" t="s">
        <v>1445</v>
      </c>
      <c r="C34" s="83" t="s">
        <v>1446</v>
      </c>
      <c r="D34" s="96" t="s">
        <v>131</v>
      </c>
      <c r="E34" s="83" t="s">
        <v>1414</v>
      </c>
      <c r="F34" s="96" t="s">
        <v>1426</v>
      </c>
      <c r="G34" s="96" t="s">
        <v>175</v>
      </c>
      <c r="H34" s="93">
        <v>31295.502200999999</v>
      </c>
      <c r="I34" s="95">
        <v>3333.44</v>
      </c>
      <c r="J34" s="83"/>
      <c r="K34" s="93">
        <v>1043.2167885629999</v>
      </c>
      <c r="L34" s="94">
        <v>8.0106324307534238E-4</v>
      </c>
      <c r="M34" s="94">
        <v>1.17852112233016E-2</v>
      </c>
      <c r="N34" s="94">
        <f>K34/'סכום נכסי הקרן'!$C$42</f>
        <v>5.6349083277567073E-4</v>
      </c>
    </row>
    <row r="35" spans="2:14" s="135" customFormat="1">
      <c r="B35" s="86" t="s">
        <v>1447</v>
      </c>
      <c r="C35" s="83" t="s">
        <v>1448</v>
      </c>
      <c r="D35" s="96" t="s">
        <v>131</v>
      </c>
      <c r="E35" s="83" t="s">
        <v>1414</v>
      </c>
      <c r="F35" s="96" t="s">
        <v>1426</v>
      </c>
      <c r="G35" s="96" t="s">
        <v>175</v>
      </c>
      <c r="H35" s="93">
        <v>24665.783099000004</v>
      </c>
      <c r="I35" s="95">
        <v>3649.4</v>
      </c>
      <c r="J35" s="83"/>
      <c r="K35" s="93">
        <v>900.15308845300001</v>
      </c>
      <c r="L35" s="94">
        <v>1.4295407224767381E-3</v>
      </c>
      <c r="M35" s="94">
        <v>1.0169021815052246E-2</v>
      </c>
      <c r="N35" s="94">
        <f>K35/'סכום נכסי הקרן'!$C$42</f>
        <v>4.8621534756612239E-4</v>
      </c>
    </row>
    <row r="36" spans="2:14" s="135" customFormat="1">
      <c r="B36" s="86" t="s">
        <v>1449</v>
      </c>
      <c r="C36" s="83" t="s">
        <v>1450</v>
      </c>
      <c r="D36" s="96" t="s">
        <v>131</v>
      </c>
      <c r="E36" s="83" t="s">
        <v>1421</v>
      </c>
      <c r="F36" s="96" t="s">
        <v>1426</v>
      </c>
      <c r="G36" s="96" t="s">
        <v>175</v>
      </c>
      <c r="H36" s="93">
        <v>62825.696320000003</v>
      </c>
      <c r="I36" s="95">
        <v>344.21</v>
      </c>
      <c r="J36" s="83"/>
      <c r="K36" s="93">
        <v>216.25232941399997</v>
      </c>
      <c r="L36" s="94">
        <v>1.8027164536894722E-4</v>
      </c>
      <c r="M36" s="94">
        <v>2.4430007335153985E-3</v>
      </c>
      <c r="N36" s="94">
        <f>K36/'סכום נכסי הקרן'!$C$42</f>
        <v>1.1680813281295715E-4</v>
      </c>
    </row>
    <row r="37" spans="2:14" s="135" customFormat="1">
      <c r="B37" s="86" t="s">
        <v>1451</v>
      </c>
      <c r="C37" s="83" t="s">
        <v>1452</v>
      </c>
      <c r="D37" s="96" t="s">
        <v>131</v>
      </c>
      <c r="E37" s="83" t="s">
        <v>1421</v>
      </c>
      <c r="F37" s="96" t="s">
        <v>1426</v>
      </c>
      <c r="G37" s="96" t="s">
        <v>175</v>
      </c>
      <c r="H37" s="93">
        <v>40341.086101000001</v>
      </c>
      <c r="I37" s="95">
        <v>321.24</v>
      </c>
      <c r="J37" s="83"/>
      <c r="K37" s="93">
        <v>129.59170483700001</v>
      </c>
      <c r="L37" s="94">
        <v>1.0074908977621068E-3</v>
      </c>
      <c r="M37" s="94">
        <v>1.4639963917716121E-3</v>
      </c>
      <c r="N37" s="94">
        <f>K37/'סכום נכסי הקרן'!$C$42</f>
        <v>6.9998622031388206E-5</v>
      </c>
    </row>
    <row r="38" spans="2:14" s="135" customFormat="1">
      <c r="B38" s="86" t="s">
        <v>1453</v>
      </c>
      <c r="C38" s="83" t="s">
        <v>1454</v>
      </c>
      <c r="D38" s="96" t="s">
        <v>131</v>
      </c>
      <c r="E38" s="83" t="s">
        <v>1421</v>
      </c>
      <c r="F38" s="96" t="s">
        <v>1426</v>
      </c>
      <c r="G38" s="96" t="s">
        <v>175</v>
      </c>
      <c r="H38" s="93">
        <v>547637.42323700001</v>
      </c>
      <c r="I38" s="95">
        <v>334.3</v>
      </c>
      <c r="J38" s="83"/>
      <c r="K38" s="93">
        <v>1830.7519057700003</v>
      </c>
      <c r="L38" s="94">
        <v>1.3399663412421751E-3</v>
      </c>
      <c r="M38" s="94">
        <v>2.0681988771175185E-2</v>
      </c>
      <c r="N38" s="94">
        <f>K38/'סכום נכסי הקרן'!$C$42</f>
        <v>9.8887587632576213E-4</v>
      </c>
    </row>
    <row r="39" spans="2:14" s="135" customFormat="1">
      <c r="B39" s="86" t="s">
        <v>1455</v>
      </c>
      <c r="C39" s="83" t="s">
        <v>1456</v>
      </c>
      <c r="D39" s="96" t="s">
        <v>131</v>
      </c>
      <c r="E39" s="83" t="s">
        <v>1421</v>
      </c>
      <c r="F39" s="96" t="s">
        <v>1426</v>
      </c>
      <c r="G39" s="96" t="s">
        <v>175</v>
      </c>
      <c r="H39" s="93">
        <v>107567.17395700001</v>
      </c>
      <c r="I39" s="95">
        <v>366.44</v>
      </c>
      <c r="J39" s="83"/>
      <c r="K39" s="93">
        <v>394.16915243</v>
      </c>
      <c r="L39" s="94">
        <v>5.2385646661378977E-4</v>
      </c>
      <c r="M39" s="94">
        <v>4.4529255759928566E-3</v>
      </c>
      <c r="N39" s="94">
        <f>K39/'סכום נכסי הקרן'!$C$42</f>
        <v>2.1290944163505256E-4</v>
      </c>
    </row>
    <row r="40" spans="2:14" s="135" customFormat="1">
      <c r="B40" s="82"/>
      <c r="C40" s="83"/>
      <c r="D40" s="83"/>
      <c r="E40" s="83"/>
      <c r="F40" s="83"/>
      <c r="G40" s="83"/>
      <c r="H40" s="93"/>
      <c r="I40" s="95"/>
      <c r="J40" s="83"/>
      <c r="K40" s="83"/>
      <c r="L40" s="83"/>
      <c r="M40" s="94"/>
      <c r="N40" s="83"/>
    </row>
    <row r="41" spans="2:14" s="135" customFormat="1">
      <c r="B41" s="80" t="s">
        <v>243</v>
      </c>
      <c r="C41" s="81"/>
      <c r="D41" s="81"/>
      <c r="E41" s="81"/>
      <c r="F41" s="81"/>
      <c r="G41" s="81"/>
      <c r="H41" s="90"/>
      <c r="I41" s="92"/>
      <c r="J41" s="90">
        <v>6.2093599999999993</v>
      </c>
      <c r="K41" s="90">
        <v>78230.406670001394</v>
      </c>
      <c r="L41" s="81"/>
      <c r="M41" s="91">
        <v>0.88376824146084132</v>
      </c>
      <c r="N41" s="91">
        <f>K41/'סכום נכסי הקרן'!$C$42</f>
        <v>4.2255950523553479E-2</v>
      </c>
    </row>
    <row r="42" spans="2:14" s="135" customFormat="1">
      <c r="B42" s="101" t="s">
        <v>73</v>
      </c>
      <c r="C42" s="81"/>
      <c r="D42" s="81"/>
      <c r="E42" s="81"/>
      <c r="F42" s="81"/>
      <c r="G42" s="81"/>
      <c r="H42" s="90"/>
      <c r="I42" s="92"/>
      <c r="J42" s="90">
        <v>6.2093599999999993</v>
      </c>
      <c r="K42" s="90">
        <v>78230.406670001394</v>
      </c>
      <c r="L42" s="81"/>
      <c r="M42" s="91">
        <v>0.88376824146084132</v>
      </c>
      <c r="N42" s="91">
        <f>K42/'סכום נכסי הקרן'!$C$42</f>
        <v>4.2255950523553479E-2</v>
      </c>
    </row>
    <row r="43" spans="2:14" s="135" customFormat="1">
      <c r="B43" s="86" t="s">
        <v>1457</v>
      </c>
      <c r="C43" s="83" t="s">
        <v>1458</v>
      </c>
      <c r="D43" s="96" t="s">
        <v>28</v>
      </c>
      <c r="E43" s="83"/>
      <c r="F43" s="96" t="s">
        <v>1406</v>
      </c>
      <c r="G43" s="96" t="s">
        <v>174</v>
      </c>
      <c r="H43" s="93">
        <v>4244.9999999999982</v>
      </c>
      <c r="I43" s="95">
        <v>6165.6</v>
      </c>
      <c r="J43" s="83"/>
      <c r="K43" s="93">
        <v>950.6023500005</v>
      </c>
      <c r="L43" s="94">
        <v>1.6262950260082686E-4</v>
      </c>
      <c r="M43" s="94">
        <v>1.0738946695398408E-2</v>
      </c>
      <c r="N43" s="94">
        <f>K43/'סכום נכסי הקרן'!$C$42</f>
        <v>5.134653848680303E-4</v>
      </c>
    </row>
    <row r="44" spans="2:14" s="135" customFormat="1">
      <c r="B44" s="86" t="s">
        <v>1459</v>
      </c>
      <c r="C44" s="83" t="s">
        <v>1460</v>
      </c>
      <c r="D44" s="96" t="s">
        <v>1220</v>
      </c>
      <c r="E44" s="83"/>
      <c r="F44" s="96" t="s">
        <v>1406</v>
      </c>
      <c r="G44" s="96" t="s">
        <v>174</v>
      </c>
      <c r="H44" s="93">
        <v>2512</v>
      </c>
      <c r="I44" s="95">
        <v>4677</v>
      </c>
      <c r="J44" s="83"/>
      <c r="K44" s="93">
        <v>426.71003000000002</v>
      </c>
      <c r="L44" s="94">
        <v>2.2141912736888498E-5</v>
      </c>
      <c r="M44" s="94">
        <v>4.8205395942472118E-3</v>
      </c>
      <c r="N44" s="94">
        <f>K44/'סכום נכסי הקרן'!$C$42</f>
        <v>2.3048631194829631E-4</v>
      </c>
    </row>
    <row r="45" spans="2:14" s="135" customFormat="1">
      <c r="B45" s="86" t="s">
        <v>1461</v>
      </c>
      <c r="C45" s="83" t="s">
        <v>1462</v>
      </c>
      <c r="D45" s="96" t="s">
        <v>1220</v>
      </c>
      <c r="E45" s="83"/>
      <c r="F45" s="96" t="s">
        <v>1406</v>
      </c>
      <c r="G45" s="96" t="s">
        <v>174</v>
      </c>
      <c r="H45" s="93">
        <v>2334</v>
      </c>
      <c r="I45" s="95">
        <v>11385</v>
      </c>
      <c r="J45" s="83"/>
      <c r="K45" s="93">
        <v>965.11646999999994</v>
      </c>
      <c r="L45" s="94">
        <v>2.0941515461567691E-5</v>
      </c>
      <c r="M45" s="94">
        <v>1.0902912586083576E-2</v>
      </c>
      <c r="N45" s="94">
        <f>K45/'סכום נכסי הקרן'!$C$42</f>
        <v>5.2130514900448563E-4</v>
      </c>
    </row>
    <row r="46" spans="2:14" s="135" customFormat="1">
      <c r="B46" s="86" t="s">
        <v>1463</v>
      </c>
      <c r="C46" s="83" t="s">
        <v>1464</v>
      </c>
      <c r="D46" s="96" t="s">
        <v>135</v>
      </c>
      <c r="E46" s="83"/>
      <c r="F46" s="96" t="s">
        <v>1406</v>
      </c>
      <c r="G46" s="96" t="s">
        <v>184</v>
      </c>
      <c r="H46" s="93">
        <v>218005</v>
      </c>
      <c r="I46" s="95">
        <v>1684</v>
      </c>
      <c r="J46" s="83"/>
      <c r="K46" s="93">
        <v>12033.47313</v>
      </c>
      <c r="L46" s="94">
        <v>8.7480509809501495E-5</v>
      </c>
      <c r="M46" s="94">
        <v>0.1359420440139992</v>
      </c>
      <c r="N46" s="94">
        <f>K46/'סכום נכסי הקרן'!$C$42</f>
        <v>6.4998491871930486E-3</v>
      </c>
    </row>
    <row r="47" spans="2:14" s="135" customFormat="1">
      <c r="B47" s="86" t="s">
        <v>1465</v>
      </c>
      <c r="C47" s="83" t="s">
        <v>1466</v>
      </c>
      <c r="D47" s="96" t="s">
        <v>28</v>
      </c>
      <c r="E47" s="83"/>
      <c r="F47" s="96" t="s">
        <v>1406</v>
      </c>
      <c r="G47" s="96" t="s">
        <v>176</v>
      </c>
      <c r="H47" s="93">
        <v>9332</v>
      </c>
      <c r="I47" s="95">
        <v>1004.4</v>
      </c>
      <c r="J47" s="83"/>
      <c r="K47" s="93">
        <v>382.25216999999998</v>
      </c>
      <c r="L47" s="94">
        <v>1.9605042016806722E-4</v>
      </c>
      <c r="M47" s="94">
        <v>4.3182995264299641E-3</v>
      </c>
      <c r="N47" s="94">
        <f>K47/'סכום נכסי הקרן'!$C$42</f>
        <v>2.0647251459623102E-4</v>
      </c>
    </row>
    <row r="48" spans="2:14" s="135" customFormat="1">
      <c r="B48" s="86" t="s">
        <v>1467</v>
      </c>
      <c r="C48" s="83" t="s">
        <v>1468</v>
      </c>
      <c r="D48" s="96" t="s">
        <v>28</v>
      </c>
      <c r="E48" s="83"/>
      <c r="F48" s="96" t="s">
        <v>1406</v>
      </c>
      <c r="G48" s="96" t="s">
        <v>176</v>
      </c>
      <c r="H48" s="93">
        <v>30008</v>
      </c>
      <c r="I48" s="95">
        <v>3921</v>
      </c>
      <c r="J48" s="83"/>
      <c r="K48" s="93">
        <v>4798.4659099999999</v>
      </c>
      <c r="L48" s="94">
        <v>5.8587392140812167E-4</v>
      </c>
      <c r="M48" s="94">
        <v>5.4208228737441383E-2</v>
      </c>
      <c r="N48" s="94">
        <f>K48/'סכום נכסי הקרן'!$C$42</f>
        <v>2.5918788705424278E-3</v>
      </c>
    </row>
    <row r="49" spans="2:14" s="135" customFormat="1">
      <c r="B49" s="86" t="s">
        <v>1469</v>
      </c>
      <c r="C49" s="83" t="s">
        <v>1470</v>
      </c>
      <c r="D49" s="96" t="s">
        <v>28</v>
      </c>
      <c r="E49" s="83"/>
      <c r="F49" s="96" t="s">
        <v>1406</v>
      </c>
      <c r="G49" s="96" t="s">
        <v>176</v>
      </c>
      <c r="H49" s="93">
        <v>19521</v>
      </c>
      <c r="I49" s="95">
        <v>3524.5</v>
      </c>
      <c r="J49" s="83"/>
      <c r="K49" s="93">
        <v>2805.8735799999999</v>
      </c>
      <c r="L49" s="94">
        <v>1.6391281494082814E-3</v>
      </c>
      <c r="M49" s="94">
        <v>3.1697930064690932E-2</v>
      </c>
      <c r="N49" s="94">
        <f>K49/'סכום נכסי הקרן'!$C$42</f>
        <v>1.5155853103508321E-3</v>
      </c>
    </row>
    <row r="50" spans="2:14" s="135" customFormat="1">
      <c r="B50" s="86" t="s">
        <v>1471</v>
      </c>
      <c r="C50" s="83" t="s">
        <v>1472</v>
      </c>
      <c r="D50" s="96" t="s">
        <v>1220</v>
      </c>
      <c r="E50" s="83"/>
      <c r="F50" s="96" t="s">
        <v>1406</v>
      </c>
      <c r="G50" s="96" t="s">
        <v>174</v>
      </c>
      <c r="H50" s="93">
        <v>35288</v>
      </c>
      <c r="I50" s="95">
        <v>2571</v>
      </c>
      <c r="J50" s="83"/>
      <c r="K50" s="93">
        <v>3295.1482700000001</v>
      </c>
      <c r="L50" s="94">
        <v>4.0992260507181619E-5</v>
      </c>
      <c r="M50" s="94">
        <v>3.7225262092972597E-2</v>
      </c>
      <c r="N50" s="94">
        <f>K50/'סכום נכסי הקרן'!$C$42</f>
        <v>1.7798657605379205E-3</v>
      </c>
    </row>
    <row r="51" spans="2:14" s="135" customFormat="1">
      <c r="B51" s="86" t="s">
        <v>1473</v>
      </c>
      <c r="C51" s="83" t="s">
        <v>1474</v>
      </c>
      <c r="D51" s="96" t="s">
        <v>1220</v>
      </c>
      <c r="E51" s="83"/>
      <c r="F51" s="96" t="s">
        <v>1406</v>
      </c>
      <c r="G51" s="96" t="s">
        <v>174</v>
      </c>
      <c r="H51" s="93">
        <v>5245</v>
      </c>
      <c r="I51" s="95">
        <v>9175</v>
      </c>
      <c r="J51" s="83"/>
      <c r="K51" s="93">
        <v>1747.8228200000001</v>
      </c>
      <c r="L51" s="94">
        <v>2.4599545199668668E-5</v>
      </c>
      <c r="M51" s="94">
        <v>1.9745139591724189E-2</v>
      </c>
      <c r="N51" s="94">
        <f>K51/'סכום נכסי הקרן'!$C$42</f>
        <v>9.4408194651733623E-4</v>
      </c>
    </row>
    <row r="52" spans="2:14" s="135" customFormat="1">
      <c r="B52" s="86" t="s">
        <v>1475</v>
      </c>
      <c r="C52" s="83" t="s">
        <v>1476</v>
      </c>
      <c r="D52" s="96" t="s">
        <v>28</v>
      </c>
      <c r="E52" s="83"/>
      <c r="F52" s="96" t="s">
        <v>1406</v>
      </c>
      <c r="G52" s="96" t="s">
        <v>183</v>
      </c>
      <c r="H52" s="93">
        <v>17384</v>
      </c>
      <c r="I52" s="95">
        <v>3481</v>
      </c>
      <c r="J52" s="83"/>
      <c r="K52" s="93">
        <v>1637.0167300000001</v>
      </c>
      <c r="L52" s="94">
        <v>3.2310926574367275E-4</v>
      </c>
      <c r="M52" s="94">
        <v>1.849336413163313E-2</v>
      </c>
      <c r="N52" s="94">
        <f>K52/'סכום נכסי הקרן'!$C$42</f>
        <v>8.8423032543987758E-4</v>
      </c>
    </row>
    <row r="53" spans="2:14" s="135" customFormat="1">
      <c r="B53" s="86" t="s">
        <v>1477</v>
      </c>
      <c r="C53" s="83" t="s">
        <v>1478</v>
      </c>
      <c r="D53" s="96" t="s">
        <v>1220</v>
      </c>
      <c r="E53" s="83"/>
      <c r="F53" s="96" t="s">
        <v>1406</v>
      </c>
      <c r="G53" s="96" t="s">
        <v>174</v>
      </c>
      <c r="H53" s="93">
        <v>6650</v>
      </c>
      <c r="I53" s="95">
        <v>7503</v>
      </c>
      <c r="J53" s="83"/>
      <c r="K53" s="93">
        <v>1812.1845900000001</v>
      </c>
      <c r="L53" s="94">
        <v>4.8726516017468271E-5</v>
      </c>
      <c r="M53" s="94">
        <v>2.0472233962205315E-2</v>
      </c>
      <c r="N53" s="94">
        <f>K53/'סכום נכסי הקרן'!$C$42</f>
        <v>9.7884678904462457E-4</v>
      </c>
    </row>
    <row r="54" spans="2:14" s="135" customFormat="1">
      <c r="B54" s="86" t="s">
        <v>1479</v>
      </c>
      <c r="C54" s="83" t="s">
        <v>1480</v>
      </c>
      <c r="D54" s="96" t="s">
        <v>28</v>
      </c>
      <c r="E54" s="83"/>
      <c r="F54" s="96" t="s">
        <v>1406</v>
      </c>
      <c r="G54" s="96" t="s">
        <v>176</v>
      </c>
      <c r="H54" s="93">
        <v>4220.9999999999991</v>
      </c>
      <c r="I54" s="95">
        <v>4565</v>
      </c>
      <c r="J54" s="83"/>
      <c r="K54" s="93">
        <v>785.82285999999999</v>
      </c>
      <c r="L54" s="94">
        <v>5.6733870967741928E-4</v>
      </c>
      <c r="M54" s="94">
        <v>8.8774341927106409E-3</v>
      </c>
      <c r="N54" s="94">
        <f>K54/'סכום נכסי הקרן'!$C$42</f>
        <v>4.2446017227685591E-4</v>
      </c>
    </row>
    <row r="55" spans="2:14" s="135" customFormat="1">
      <c r="B55" s="86" t="s">
        <v>1481</v>
      </c>
      <c r="C55" s="83" t="s">
        <v>1482</v>
      </c>
      <c r="D55" s="96" t="s">
        <v>150</v>
      </c>
      <c r="E55" s="83"/>
      <c r="F55" s="96" t="s">
        <v>1406</v>
      </c>
      <c r="G55" s="96" t="s">
        <v>174</v>
      </c>
      <c r="H55" s="93">
        <v>726</v>
      </c>
      <c r="I55" s="95">
        <v>12604</v>
      </c>
      <c r="J55" s="83"/>
      <c r="K55" s="93">
        <v>332.34629999999999</v>
      </c>
      <c r="L55" s="94">
        <v>1.3200000000000001E-4</v>
      </c>
      <c r="M55" s="94">
        <v>3.7545133357928377E-3</v>
      </c>
      <c r="N55" s="94">
        <f>K55/'סכום נכסי הקרן'!$C$42</f>
        <v>1.7951598882421879E-4</v>
      </c>
    </row>
    <row r="56" spans="2:14" s="135" customFormat="1">
      <c r="B56" s="86" t="s">
        <v>1483</v>
      </c>
      <c r="C56" s="83" t="s">
        <v>1484</v>
      </c>
      <c r="D56" s="96" t="s">
        <v>134</v>
      </c>
      <c r="E56" s="83"/>
      <c r="F56" s="96" t="s">
        <v>1406</v>
      </c>
      <c r="G56" s="96" t="s">
        <v>174</v>
      </c>
      <c r="H56" s="93">
        <v>77139</v>
      </c>
      <c r="I56" s="95">
        <v>2821</v>
      </c>
      <c r="J56" s="83"/>
      <c r="K56" s="93">
        <v>7903.5632000000014</v>
      </c>
      <c r="L56" s="94">
        <v>1.7012689270882306E-4</v>
      </c>
      <c r="M56" s="94">
        <v>8.92864865192768E-2</v>
      </c>
      <c r="N56" s="94">
        <f>K56/'סכום נכסי הקרן'!$C$42</f>
        <v>4.2690890889494097E-3</v>
      </c>
    </row>
    <row r="57" spans="2:14" s="135" customFormat="1">
      <c r="B57" s="86" t="s">
        <v>1485</v>
      </c>
      <c r="C57" s="83" t="s">
        <v>1486</v>
      </c>
      <c r="D57" s="96" t="s">
        <v>1220</v>
      </c>
      <c r="E57" s="83"/>
      <c r="F57" s="96" t="s">
        <v>1406</v>
      </c>
      <c r="G57" s="96" t="s">
        <v>174</v>
      </c>
      <c r="H57" s="93">
        <v>14640</v>
      </c>
      <c r="I57" s="95">
        <v>5171</v>
      </c>
      <c r="J57" s="83"/>
      <c r="K57" s="93">
        <v>2749.5489399998992</v>
      </c>
      <c r="L57" s="94">
        <v>1.2768184196755625E-5</v>
      </c>
      <c r="M57" s="94">
        <v>3.1061631083736101E-2</v>
      </c>
      <c r="N57" s="94">
        <f>K57/'סכום נכסי הקרן'!$C$42</f>
        <v>1.485161702671775E-3</v>
      </c>
    </row>
    <row r="58" spans="2:14" s="135" customFormat="1">
      <c r="B58" s="86" t="s">
        <v>1487</v>
      </c>
      <c r="C58" s="83" t="s">
        <v>1488</v>
      </c>
      <c r="D58" s="96" t="s">
        <v>28</v>
      </c>
      <c r="E58" s="83"/>
      <c r="F58" s="96" t="s">
        <v>1406</v>
      </c>
      <c r="G58" s="96" t="s">
        <v>176</v>
      </c>
      <c r="H58" s="93">
        <v>10750</v>
      </c>
      <c r="I58" s="95">
        <v>2379.5</v>
      </c>
      <c r="J58" s="83"/>
      <c r="K58" s="93">
        <v>1043.1882699999999</v>
      </c>
      <c r="L58" s="94">
        <v>5.5757261410788383E-5</v>
      </c>
      <c r="M58" s="94">
        <v>1.1784889049336968E-2</v>
      </c>
      <c r="N58" s="94">
        <f>K58/'סכום נכסי הקרן'!$C$42</f>
        <v>5.6347542854810208E-4</v>
      </c>
    </row>
    <row r="59" spans="2:14" s="135" customFormat="1">
      <c r="B59" s="86" t="s">
        <v>1489</v>
      </c>
      <c r="C59" s="83" t="s">
        <v>1490</v>
      </c>
      <c r="D59" s="96" t="s">
        <v>1220</v>
      </c>
      <c r="E59" s="83"/>
      <c r="F59" s="96" t="s">
        <v>1406</v>
      </c>
      <c r="G59" s="96" t="s">
        <v>174</v>
      </c>
      <c r="H59" s="93">
        <v>6237</v>
      </c>
      <c r="I59" s="95">
        <v>18940</v>
      </c>
      <c r="J59" s="83"/>
      <c r="K59" s="93">
        <v>4290.4372899999998</v>
      </c>
      <c r="L59" s="94">
        <v>2.4401408450704224E-5</v>
      </c>
      <c r="M59" s="94">
        <v>4.8469033720814354E-2</v>
      </c>
      <c r="N59" s="94">
        <f>K59/'סכום נכסי הקרן'!$C$42</f>
        <v>2.3174685338836374E-3</v>
      </c>
    </row>
    <row r="60" spans="2:14" s="135" customFormat="1">
      <c r="B60" s="86" t="s">
        <v>1491</v>
      </c>
      <c r="C60" s="83" t="s">
        <v>1492</v>
      </c>
      <c r="D60" s="96" t="s">
        <v>1220</v>
      </c>
      <c r="E60" s="83"/>
      <c r="F60" s="96" t="s">
        <v>1406</v>
      </c>
      <c r="G60" s="96" t="s">
        <v>174</v>
      </c>
      <c r="H60" s="93">
        <v>15072</v>
      </c>
      <c r="I60" s="95">
        <v>2549</v>
      </c>
      <c r="J60" s="83"/>
      <c r="K60" s="93">
        <v>1395.3609300000005</v>
      </c>
      <c r="L60" s="94">
        <v>1.4633009708737864E-3</v>
      </c>
      <c r="M60" s="94">
        <v>1.5763380606100622E-2</v>
      </c>
      <c r="N60" s="94">
        <f>K60/'סכום נכסי הקרן'!$C$42</f>
        <v>7.5370057411691248E-4</v>
      </c>
    </row>
    <row r="61" spans="2:14" s="135" customFormat="1">
      <c r="B61" s="86" t="s">
        <v>1493</v>
      </c>
      <c r="C61" s="83" t="s">
        <v>1494</v>
      </c>
      <c r="D61" s="96" t="s">
        <v>1220</v>
      </c>
      <c r="E61" s="83"/>
      <c r="F61" s="96" t="s">
        <v>1406</v>
      </c>
      <c r="G61" s="96" t="s">
        <v>174</v>
      </c>
      <c r="H61" s="93">
        <v>926</v>
      </c>
      <c r="I61" s="95">
        <v>3079</v>
      </c>
      <c r="J61" s="83"/>
      <c r="K61" s="93">
        <v>103.55392000000001</v>
      </c>
      <c r="L61" s="94">
        <v>5.0189701897018971E-5</v>
      </c>
      <c r="M61" s="94">
        <v>1.1698477570342282E-3</v>
      </c>
      <c r="N61" s="94">
        <f>K61/'סכום נכסי הקרן'!$C$42</f>
        <v>5.5934380329866908E-5</v>
      </c>
    </row>
    <row r="62" spans="2:14" s="135" customFormat="1">
      <c r="B62" s="86" t="s">
        <v>1495</v>
      </c>
      <c r="C62" s="83" t="s">
        <v>1496</v>
      </c>
      <c r="D62" s="96" t="s">
        <v>1220</v>
      </c>
      <c r="E62" s="83"/>
      <c r="F62" s="96" t="s">
        <v>1406</v>
      </c>
      <c r="G62" s="96" t="s">
        <v>174</v>
      </c>
      <c r="H62" s="93">
        <v>1220</v>
      </c>
      <c r="I62" s="95">
        <v>23153</v>
      </c>
      <c r="J62" s="83"/>
      <c r="K62" s="93">
        <v>1025.91869</v>
      </c>
      <c r="L62" s="94">
        <v>7.7215189873417728E-5</v>
      </c>
      <c r="M62" s="94">
        <v>1.1589794750367668E-2</v>
      </c>
      <c r="N62" s="94">
        <f>K62/'סכום נכסי הקרן'!$C$42</f>
        <v>5.5414730986503289E-4</v>
      </c>
    </row>
    <row r="63" spans="2:14" s="135" customFormat="1">
      <c r="B63" s="86" t="s">
        <v>1497</v>
      </c>
      <c r="C63" s="83" t="s">
        <v>1498</v>
      </c>
      <c r="D63" s="96" t="s">
        <v>28</v>
      </c>
      <c r="E63" s="83"/>
      <c r="F63" s="96" t="s">
        <v>1406</v>
      </c>
      <c r="G63" s="96" t="s">
        <v>176</v>
      </c>
      <c r="H63" s="93">
        <v>696</v>
      </c>
      <c r="I63" s="95">
        <v>5707</v>
      </c>
      <c r="J63" s="83"/>
      <c r="K63" s="93">
        <v>161.98904000000002</v>
      </c>
      <c r="L63" s="94">
        <v>8.3855421686746993E-5</v>
      </c>
      <c r="M63" s="94">
        <v>1.8299888126700357E-3</v>
      </c>
      <c r="N63" s="94">
        <f>K63/'סכום נכסי הקרן'!$C$42</f>
        <v>8.7497958287141852E-5</v>
      </c>
    </row>
    <row r="64" spans="2:14" s="135" customFormat="1">
      <c r="B64" s="86" t="s">
        <v>1499</v>
      </c>
      <c r="C64" s="83" t="s">
        <v>1500</v>
      </c>
      <c r="D64" s="96" t="s">
        <v>134</v>
      </c>
      <c r="E64" s="83"/>
      <c r="F64" s="96" t="s">
        <v>1406</v>
      </c>
      <c r="G64" s="96" t="s">
        <v>177</v>
      </c>
      <c r="H64" s="93">
        <v>62687</v>
      </c>
      <c r="I64" s="95">
        <v>719</v>
      </c>
      <c r="J64" s="83"/>
      <c r="K64" s="93">
        <v>2133.0752499999999</v>
      </c>
      <c r="L64" s="94">
        <v>7.0776140811170627E-5</v>
      </c>
      <c r="M64" s="94">
        <v>2.4097333029958933E-2</v>
      </c>
      <c r="N64" s="94">
        <f>K64/'סכום נכסי הקרן'!$C$42</f>
        <v>1.1521750437426795E-3</v>
      </c>
    </row>
    <row r="65" spans="2:14" s="135" customFormat="1">
      <c r="B65" s="86" t="s">
        <v>1501</v>
      </c>
      <c r="C65" s="83" t="s">
        <v>1502</v>
      </c>
      <c r="D65" s="96" t="s">
        <v>1220</v>
      </c>
      <c r="E65" s="83"/>
      <c r="F65" s="96" t="s">
        <v>1406</v>
      </c>
      <c r="G65" s="96" t="s">
        <v>174</v>
      </c>
      <c r="H65" s="93">
        <v>3825</v>
      </c>
      <c r="I65" s="95">
        <v>4427</v>
      </c>
      <c r="J65" s="83"/>
      <c r="K65" s="93">
        <v>615.01655000000005</v>
      </c>
      <c r="L65" s="94">
        <v>2.7098831030818278E-5</v>
      </c>
      <c r="M65" s="94">
        <v>6.9478367555417435E-3</v>
      </c>
      <c r="N65" s="94">
        <f>K65/'סכום נכסי הקרן'!$C$42</f>
        <v>3.3219958855118775E-4</v>
      </c>
    </row>
    <row r="66" spans="2:14" s="135" customFormat="1">
      <c r="B66" s="86" t="s">
        <v>1503</v>
      </c>
      <c r="C66" s="83" t="s">
        <v>1504</v>
      </c>
      <c r="D66" s="96" t="s">
        <v>1202</v>
      </c>
      <c r="E66" s="83"/>
      <c r="F66" s="96" t="s">
        <v>1406</v>
      </c>
      <c r="G66" s="96" t="s">
        <v>174</v>
      </c>
      <c r="H66" s="93">
        <v>139</v>
      </c>
      <c r="I66" s="95">
        <v>11180</v>
      </c>
      <c r="J66" s="83"/>
      <c r="K66" s="93">
        <v>56.442</v>
      </c>
      <c r="L66" s="94">
        <v>1.9265419265419265E-6</v>
      </c>
      <c r="M66" s="94">
        <v>6.3762479587953702E-4</v>
      </c>
      <c r="N66" s="94">
        <f>K66/'סכום נכסי הקרן'!$C$42</f>
        <v>3.0486999377506405E-5</v>
      </c>
    </row>
    <row r="67" spans="2:14" s="135" customFormat="1">
      <c r="B67" s="86" t="s">
        <v>1505</v>
      </c>
      <c r="C67" s="83" t="s">
        <v>1506</v>
      </c>
      <c r="D67" s="96" t="s">
        <v>1220</v>
      </c>
      <c r="E67" s="83"/>
      <c r="F67" s="96" t="s">
        <v>1406</v>
      </c>
      <c r="G67" s="96" t="s">
        <v>174</v>
      </c>
      <c r="H67" s="93">
        <v>3438</v>
      </c>
      <c r="I67" s="95">
        <v>15309</v>
      </c>
      <c r="J67" s="83"/>
      <c r="K67" s="93">
        <v>1911.6066599999999</v>
      </c>
      <c r="L67" s="94">
        <v>1.2165605095541401E-5</v>
      </c>
      <c r="M67" s="94">
        <v>2.1595404244790464E-2</v>
      </c>
      <c r="N67" s="94">
        <f>K67/'סכום נכסי הקרן'!$C$42</f>
        <v>1.0325493613524874E-3</v>
      </c>
    </row>
    <row r="68" spans="2:14" s="135" customFormat="1">
      <c r="B68" s="86" t="s">
        <v>1507</v>
      </c>
      <c r="C68" s="83" t="s">
        <v>1508</v>
      </c>
      <c r="D68" s="96" t="s">
        <v>134</v>
      </c>
      <c r="E68" s="83"/>
      <c r="F68" s="96" t="s">
        <v>1406</v>
      </c>
      <c r="G68" s="96" t="s">
        <v>174</v>
      </c>
      <c r="H68" s="93">
        <v>37962</v>
      </c>
      <c r="I68" s="95">
        <v>666</v>
      </c>
      <c r="J68" s="83"/>
      <c r="K68" s="93">
        <v>918.26737000000003</v>
      </c>
      <c r="L68" s="94">
        <v>2.114874651810585E-4</v>
      </c>
      <c r="M68" s="94">
        <v>1.0373658700242537E-2</v>
      </c>
      <c r="N68" s="94">
        <f>K68/'סכום נכסי הקרן'!$C$42</f>
        <v>4.9599972959098626E-4</v>
      </c>
    </row>
    <row r="69" spans="2:14" s="135" customFormat="1">
      <c r="B69" s="86" t="s">
        <v>1509</v>
      </c>
      <c r="C69" s="83" t="s">
        <v>1510</v>
      </c>
      <c r="D69" s="96" t="s">
        <v>1220</v>
      </c>
      <c r="E69" s="83"/>
      <c r="F69" s="96" t="s">
        <v>1406</v>
      </c>
      <c r="G69" s="96" t="s">
        <v>174</v>
      </c>
      <c r="H69" s="93">
        <v>929</v>
      </c>
      <c r="I69" s="95">
        <v>21082</v>
      </c>
      <c r="J69" s="83"/>
      <c r="K69" s="93">
        <v>711.3336700000001</v>
      </c>
      <c r="L69" s="94">
        <v>7.2578124999999997E-5</v>
      </c>
      <c r="M69" s="94">
        <v>8.0359304442789402E-3</v>
      </c>
      <c r="N69" s="94">
        <f>K69/'סכום נכסי הקרן'!$C$42</f>
        <v>3.8422503019895377E-4</v>
      </c>
    </row>
    <row r="70" spans="2:14" s="135" customFormat="1">
      <c r="B70" s="86" t="s">
        <v>1511</v>
      </c>
      <c r="C70" s="83" t="s">
        <v>1512</v>
      </c>
      <c r="D70" s="96" t="s">
        <v>1220</v>
      </c>
      <c r="E70" s="83"/>
      <c r="F70" s="96" t="s">
        <v>1406</v>
      </c>
      <c r="G70" s="96" t="s">
        <v>174</v>
      </c>
      <c r="H70" s="93">
        <v>872</v>
      </c>
      <c r="I70" s="95">
        <v>19958</v>
      </c>
      <c r="J70" s="83"/>
      <c r="K70" s="93">
        <v>632.09061999999994</v>
      </c>
      <c r="L70" s="94">
        <v>3.4671968190854868E-5</v>
      </c>
      <c r="M70" s="94">
        <v>7.1407223796972098E-3</v>
      </c>
      <c r="N70" s="94">
        <f>K70/'סכום נכסי הקרן'!$C$42</f>
        <v>3.4142210301668326E-4</v>
      </c>
    </row>
    <row r="71" spans="2:14" s="135" customFormat="1">
      <c r="B71" s="86" t="s">
        <v>1513</v>
      </c>
      <c r="C71" s="83" t="s">
        <v>1514</v>
      </c>
      <c r="D71" s="96" t="s">
        <v>28</v>
      </c>
      <c r="E71" s="83"/>
      <c r="F71" s="96" t="s">
        <v>1406</v>
      </c>
      <c r="G71" s="96" t="s">
        <v>176</v>
      </c>
      <c r="H71" s="93">
        <v>5251.0000000000009</v>
      </c>
      <c r="I71" s="95">
        <v>5184</v>
      </c>
      <c r="J71" s="83"/>
      <c r="K71" s="93">
        <v>1110.1343300002002</v>
      </c>
      <c r="L71" s="94">
        <v>1.6669841269841273E-3</v>
      </c>
      <c r="M71" s="94">
        <v>1.2541178122058825E-2</v>
      </c>
      <c r="N71" s="94">
        <f>K71/'סכום נכסי הקרן'!$C$42</f>
        <v>5.9963616859191014E-4</v>
      </c>
    </row>
    <row r="72" spans="2:14" s="135" customFormat="1">
      <c r="B72" s="86" t="s">
        <v>1515</v>
      </c>
      <c r="C72" s="83" t="s">
        <v>1516</v>
      </c>
      <c r="D72" s="96" t="s">
        <v>1202</v>
      </c>
      <c r="E72" s="83"/>
      <c r="F72" s="96" t="s">
        <v>1406</v>
      </c>
      <c r="G72" s="96" t="s">
        <v>174</v>
      </c>
      <c r="H72" s="93">
        <v>3530</v>
      </c>
      <c r="I72" s="95">
        <v>4710</v>
      </c>
      <c r="J72" s="83"/>
      <c r="K72" s="93">
        <v>603.86721999999997</v>
      </c>
      <c r="L72" s="94">
        <v>7.9954699886749712E-5</v>
      </c>
      <c r="M72" s="94">
        <v>6.8218828689777722E-3</v>
      </c>
      <c r="N72" s="94">
        <f>K72/'סכום נכסי הקרן'!$C$42</f>
        <v>3.2617730697417745E-4</v>
      </c>
    </row>
    <row r="73" spans="2:14" s="135" customFormat="1">
      <c r="B73" s="86" t="s">
        <v>1517</v>
      </c>
      <c r="C73" s="83" t="s">
        <v>1518</v>
      </c>
      <c r="D73" s="96" t="s">
        <v>28</v>
      </c>
      <c r="E73" s="83"/>
      <c r="F73" s="96" t="s">
        <v>1406</v>
      </c>
      <c r="G73" s="96" t="s">
        <v>176</v>
      </c>
      <c r="H73" s="93">
        <v>224</v>
      </c>
      <c r="I73" s="95">
        <v>17844</v>
      </c>
      <c r="J73" s="83"/>
      <c r="K73" s="93">
        <v>163.00793999999999</v>
      </c>
      <c r="L73" s="94">
        <v>1.1740041928721173E-3</v>
      </c>
      <c r="M73" s="94">
        <v>1.8414993173389285E-3</v>
      </c>
      <c r="N73" s="94">
        <f>K73/'סכום נכסי הקרן'!$C$42</f>
        <v>8.8048314469873516E-5</v>
      </c>
    </row>
    <row r="74" spans="2:14" s="135" customFormat="1">
      <c r="B74" s="86" t="s">
        <v>1519</v>
      </c>
      <c r="C74" s="83" t="s">
        <v>1520</v>
      </c>
      <c r="D74" s="96" t="s">
        <v>134</v>
      </c>
      <c r="E74" s="83"/>
      <c r="F74" s="96" t="s">
        <v>1406</v>
      </c>
      <c r="G74" s="96" t="s">
        <v>174</v>
      </c>
      <c r="H74" s="93">
        <v>3061</v>
      </c>
      <c r="I74" s="95">
        <v>2890.13</v>
      </c>
      <c r="J74" s="83"/>
      <c r="K74" s="93">
        <v>321.31170000000003</v>
      </c>
      <c r="L74" s="94">
        <v>2.5743190823004093E-5</v>
      </c>
      <c r="M74" s="94">
        <v>3.6298555530669897E-3</v>
      </c>
      <c r="N74" s="94">
        <f>K74/'סכום נכסי הקרן'!$C$42</f>
        <v>1.7355567835805827E-4</v>
      </c>
    </row>
    <row r="75" spans="2:14" s="135" customFormat="1">
      <c r="B75" s="86" t="s">
        <v>1521</v>
      </c>
      <c r="C75" s="83" t="s">
        <v>1522</v>
      </c>
      <c r="D75" s="96" t="s">
        <v>28</v>
      </c>
      <c r="E75" s="83"/>
      <c r="F75" s="96" t="s">
        <v>1406</v>
      </c>
      <c r="G75" s="96" t="s">
        <v>176</v>
      </c>
      <c r="H75" s="93">
        <v>2212.9999999999995</v>
      </c>
      <c r="I75" s="95">
        <v>4605.3</v>
      </c>
      <c r="J75" s="83"/>
      <c r="K75" s="93">
        <v>415.63093999999995</v>
      </c>
      <c r="L75" s="94">
        <v>2.5373554793750141E-4</v>
      </c>
      <c r="M75" s="94">
        <v>4.6953792083682371E-3</v>
      </c>
      <c r="N75" s="94">
        <f>K75/'סכום נכסי הקרן'!$C$42</f>
        <v>2.2450197032444633E-4</v>
      </c>
    </row>
    <row r="76" spans="2:14" s="135" customFormat="1">
      <c r="B76" s="86" t="s">
        <v>1523</v>
      </c>
      <c r="C76" s="83" t="s">
        <v>1524</v>
      </c>
      <c r="D76" s="96" t="s">
        <v>28</v>
      </c>
      <c r="E76" s="83"/>
      <c r="F76" s="96" t="s">
        <v>1406</v>
      </c>
      <c r="G76" s="96" t="s">
        <v>176</v>
      </c>
      <c r="H76" s="93">
        <v>3791.9999999999995</v>
      </c>
      <c r="I76" s="95">
        <v>9355.9</v>
      </c>
      <c r="J76" s="83"/>
      <c r="K76" s="93">
        <v>1446.8463900001002</v>
      </c>
      <c r="L76" s="94">
        <v>9.995645357033275E-4</v>
      </c>
      <c r="M76" s="94">
        <v>1.6345011411588159E-2</v>
      </c>
      <c r="N76" s="94">
        <f>K76/'סכום נכסי הקרן'!$C$42</f>
        <v>7.8151031131569481E-4</v>
      </c>
    </row>
    <row r="77" spans="2:14" s="135" customFormat="1">
      <c r="B77" s="86" t="s">
        <v>1525</v>
      </c>
      <c r="C77" s="83" t="s">
        <v>1526</v>
      </c>
      <c r="D77" s="96" t="s">
        <v>28</v>
      </c>
      <c r="E77" s="83"/>
      <c r="F77" s="96" t="s">
        <v>1406</v>
      </c>
      <c r="G77" s="96" t="s">
        <v>176</v>
      </c>
      <c r="H77" s="93">
        <v>3505.9999999999995</v>
      </c>
      <c r="I77" s="95">
        <v>5920</v>
      </c>
      <c r="J77" s="83"/>
      <c r="K77" s="93">
        <v>846.45161000019982</v>
      </c>
      <c r="L77" s="94">
        <v>9.6768361769044881E-4</v>
      </c>
      <c r="M77" s="94">
        <v>9.5623566678764548E-3</v>
      </c>
      <c r="N77" s="94">
        <f>K77/'סכום נכסי הקרן'!$C$42</f>
        <v>4.5720863376856569E-4</v>
      </c>
    </row>
    <row r="78" spans="2:14" s="135" customFormat="1">
      <c r="B78" s="86" t="s">
        <v>1527</v>
      </c>
      <c r="C78" s="83" t="s">
        <v>1528</v>
      </c>
      <c r="D78" s="96" t="s">
        <v>28</v>
      </c>
      <c r="E78" s="83"/>
      <c r="F78" s="96" t="s">
        <v>1406</v>
      </c>
      <c r="G78" s="96" t="s">
        <v>176</v>
      </c>
      <c r="H78" s="93">
        <v>11695</v>
      </c>
      <c r="I78" s="95">
        <v>1769.4</v>
      </c>
      <c r="J78" s="83"/>
      <c r="K78" s="93">
        <v>843.90735000000006</v>
      </c>
      <c r="L78" s="94">
        <v>4.3730284914304346E-4</v>
      </c>
      <c r="M78" s="94">
        <v>9.5336141842066371E-3</v>
      </c>
      <c r="N78" s="94">
        <f>K78/'סכום נכסי הקרן'!$C$42</f>
        <v>4.5583435835234542E-4</v>
      </c>
    </row>
    <row r="79" spans="2:14" s="135" customFormat="1">
      <c r="B79" s="86" t="s">
        <v>1529</v>
      </c>
      <c r="C79" s="83" t="s">
        <v>1530</v>
      </c>
      <c r="D79" s="96" t="s">
        <v>1220</v>
      </c>
      <c r="E79" s="83"/>
      <c r="F79" s="96" t="s">
        <v>1406</v>
      </c>
      <c r="G79" s="96" t="s">
        <v>174</v>
      </c>
      <c r="H79" s="93">
        <v>788</v>
      </c>
      <c r="I79" s="95">
        <v>10633</v>
      </c>
      <c r="J79" s="83"/>
      <c r="K79" s="93">
        <v>304.31817000000001</v>
      </c>
      <c r="L79" s="94">
        <v>1.0618605170748653E-4</v>
      </c>
      <c r="M79" s="94">
        <v>3.4378797886092669E-3</v>
      </c>
      <c r="N79" s="94">
        <f>K79/'סכום נכסי הקרן'!$C$42</f>
        <v>1.6437666736391143E-4</v>
      </c>
    </row>
    <row r="80" spans="2:14" s="135" customFormat="1">
      <c r="B80" s="86" t="s">
        <v>1531</v>
      </c>
      <c r="C80" s="83" t="s">
        <v>1532</v>
      </c>
      <c r="D80" s="96" t="s">
        <v>1220</v>
      </c>
      <c r="E80" s="83"/>
      <c r="F80" s="96" t="s">
        <v>1406</v>
      </c>
      <c r="G80" s="96" t="s">
        <v>174</v>
      </c>
      <c r="H80" s="93">
        <v>5084.9999999999991</v>
      </c>
      <c r="I80" s="95">
        <v>2773</v>
      </c>
      <c r="J80" s="83"/>
      <c r="K80" s="93">
        <v>512.13761000030001</v>
      </c>
      <c r="L80" s="94">
        <v>5.9823529411764698E-5</v>
      </c>
      <c r="M80" s="94">
        <v>5.7856142418531448E-3</v>
      </c>
      <c r="N80" s="94">
        <f>K80/'סכום נכסי הקרן'!$C$42</f>
        <v>2.7662979691146246E-4</v>
      </c>
    </row>
    <row r="81" spans="2:14" s="135" customFormat="1">
      <c r="B81" s="86" t="s">
        <v>1533</v>
      </c>
      <c r="C81" s="83" t="s">
        <v>1534</v>
      </c>
      <c r="D81" s="96" t="s">
        <v>134</v>
      </c>
      <c r="E81" s="83"/>
      <c r="F81" s="96" t="s">
        <v>1406</v>
      </c>
      <c r="G81" s="96" t="s">
        <v>174</v>
      </c>
      <c r="H81" s="93">
        <v>846</v>
      </c>
      <c r="I81" s="95">
        <v>35173.5</v>
      </c>
      <c r="J81" s="83"/>
      <c r="K81" s="93">
        <v>1080.7662800000001</v>
      </c>
      <c r="L81" s="94">
        <v>1.927234373113486E-3</v>
      </c>
      <c r="M81" s="94">
        <v>1.2209407509983462E-2</v>
      </c>
      <c r="N81" s="94">
        <f>K81/'סכום נכסי הקרן'!$C$42</f>
        <v>5.8377309283140066E-4</v>
      </c>
    </row>
    <row r="82" spans="2:14" s="135" customFormat="1">
      <c r="B82" s="86" t="s">
        <v>1535</v>
      </c>
      <c r="C82" s="83" t="s">
        <v>1536</v>
      </c>
      <c r="D82" s="96" t="s">
        <v>134</v>
      </c>
      <c r="E82" s="83"/>
      <c r="F82" s="96" t="s">
        <v>1406</v>
      </c>
      <c r="G82" s="96" t="s">
        <v>174</v>
      </c>
      <c r="H82" s="93">
        <v>1361</v>
      </c>
      <c r="I82" s="95">
        <v>50972</v>
      </c>
      <c r="J82" s="83"/>
      <c r="K82" s="93">
        <v>2519.6234399999998</v>
      </c>
      <c r="L82" s="94">
        <v>1.4615510589801895E-4</v>
      </c>
      <c r="M82" s="94">
        <v>2.8464164657937292E-2</v>
      </c>
      <c r="N82" s="94">
        <f>K82/'סכום נכסי הקרן'!$C$42</f>
        <v>1.3609680423590685E-3</v>
      </c>
    </row>
    <row r="83" spans="2:14" s="135" customFormat="1">
      <c r="B83" s="86" t="s">
        <v>1537</v>
      </c>
      <c r="C83" s="83" t="s">
        <v>1538</v>
      </c>
      <c r="D83" s="96" t="s">
        <v>28</v>
      </c>
      <c r="E83" s="83"/>
      <c r="F83" s="96" t="s">
        <v>1406</v>
      </c>
      <c r="G83" s="96" t="s">
        <v>176</v>
      </c>
      <c r="H83" s="93">
        <v>1616.0000000000002</v>
      </c>
      <c r="I83" s="95">
        <v>7976</v>
      </c>
      <c r="J83" s="83"/>
      <c r="K83" s="93">
        <v>525.64801000019997</v>
      </c>
      <c r="L83" s="94">
        <v>5.3464241322234219E-4</v>
      </c>
      <c r="M83" s="94">
        <v>5.9382411162053495E-3</v>
      </c>
      <c r="N83" s="94">
        <f>K83/'סכום נכסי הקרן'!$C$42</f>
        <v>2.8392740430288751E-4</v>
      </c>
    </row>
    <row r="84" spans="2:14" s="135" customFormat="1">
      <c r="B84" s="86" t="s">
        <v>1539</v>
      </c>
      <c r="C84" s="83" t="s">
        <v>1540</v>
      </c>
      <c r="D84" s="96" t="s">
        <v>28</v>
      </c>
      <c r="E84" s="83"/>
      <c r="F84" s="96" t="s">
        <v>1406</v>
      </c>
      <c r="G84" s="96" t="s">
        <v>176</v>
      </c>
      <c r="H84" s="93">
        <v>1200</v>
      </c>
      <c r="I84" s="95">
        <v>11336</v>
      </c>
      <c r="J84" s="83"/>
      <c r="K84" s="93">
        <v>554.76569999999992</v>
      </c>
      <c r="L84" s="94">
        <v>1.1707317073170731E-3</v>
      </c>
      <c r="M84" s="94">
        <v>6.2671834134769922E-3</v>
      </c>
      <c r="N84" s="94">
        <f>K84/'סכום נכסי הקרן'!$C$42</f>
        <v>2.9965524876088555E-4</v>
      </c>
    </row>
    <row r="85" spans="2:14" s="135" customFormat="1">
      <c r="B85" s="86" t="s">
        <v>1541</v>
      </c>
      <c r="C85" s="83" t="s">
        <v>1542</v>
      </c>
      <c r="D85" s="96" t="s">
        <v>1220</v>
      </c>
      <c r="E85" s="83"/>
      <c r="F85" s="96" t="s">
        <v>1406</v>
      </c>
      <c r="G85" s="96" t="s">
        <v>174</v>
      </c>
      <c r="H85" s="93">
        <v>419</v>
      </c>
      <c r="I85" s="95">
        <v>9054</v>
      </c>
      <c r="J85" s="83"/>
      <c r="K85" s="93">
        <v>137.78448999999998</v>
      </c>
      <c r="L85" s="94">
        <v>8.5423037716615697E-6</v>
      </c>
      <c r="M85" s="94">
        <v>1.5565502163568988E-3</v>
      </c>
      <c r="N85" s="94">
        <f>K85/'סכום נכסי הקרן'!$C$42</f>
        <v>7.4423933610786948E-5</v>
      </c>
    </row>
    <row r="86" spans="2:14" s="135" customFormat="1">
      <c r="B86" s="86" t="s">
        <v>1543</v>
      </c>
      <c r="C86" s="83" t="s">
        <v>1544</v>
      </c>
      <c r="D86" s="96" t="s">
        <v>28</v>
      </c>
      <c r="E86" s="83"/>
      <c r="F86" s="96" t="s">
        <v>1406</v>
      </c>
      <c r="G86" s="96" t="s">
        <v>176</v>
      </c>
      <c r="H86" s="93">
        <v>1211</v>
      </c>
      <c r="I86" s="95">
        <v>9340</v>
      </c>
      <c r="J86" s="83"/>
      <c r="K86" s="93">
        <v>461.27459999999996</v>
      </c>
      <c r="L86" s="94">
        <v>9.0776411925516871E-4</v>
      </c>
      <c r="M86" s="94">
        <v>5.2110152487405666E-3</v>
      </c>
      <c r="N86" s="94">
        <f>K86/'סכום נכסי הקרן'!$C$42</f>
        <v>2.4915627445979083E-4</v>
      </c>
    </row>
    <row r="87" spans="2:14" s="135" customFormat="1">
      <c r="B87" s="86" t="s">
        <v>1545</v>
      </c>
      <c r="C87" s="83" t="s">
        <v>1546</v>
      </c>
      <c r="D87" s="96" t="s">
        <v>1220</v>
      </c>
      <c r="E87" s="83"/>
      <c r="F87" s="96" t="s">
        <v>1406</v>
      </c>
      <c r="G87" s="96" t="s">
        <v>174</v>
      </c>
      <c r="H87" s="93">
        <v>9414</v>
      </c>
      <c r="I87" s="95">
        <v>5817</v>
      </c>
      <c r="J87" s="83"/>
      <c r="K87" s="93">
        <v>1988.9281699999999</v>
      </c>
      <c r="L87" s="94">
        <v>5.8354557680635067E-5</v>
      </c>
      <c r="M87" s="94">
        <v>2.2468904688269568E-2</v>
      </c>
      <c r="N87" s="94">
        <f>K87/'סכום נכסי הקרן'!$C$42</f>
        <v>1.0743143737056615E-3</v>
      </c>
    </row>
    <row r="88" spans="2:14" s="135" customFormat="1">
      <c r="B88" s="86" t="s">
        <v>1547</v>
      </c>
      <c r="C88" s="83" t="s">
        <v>1548</v>
      </c>
      <c r="D88" s="96" t="s">
        <v>146</v>
      </c>
      <c r="E88" s="83"/>
      <c r="F88" s="96" t="s">
        <v>1406</v>
      </c>
      <c r="G88" s="96" t="s">
        <v>178</v>
      </c>
      <c r="H88" s="93">
        <v>7593</v>
      </c>
      <c r="I88" s="95">
        <v>7920</v>
      </c>
      <c r="J88" s="83"/>
      <c r="K88" s="93">
        <v>1547.2535600000001</v>
      </c>
      <c r="L88" s="94">
        <v>1.7913561932371528E-4</v>
      </c>
      <c r="M88" s="94">
        <v>1.7479310360527391E-2</v>
      </c>
      <c r="N88" s="94">
        <f>K88/'סכום נכסי הקרן'!$C$42</f>
        <v>8.3574498282421906E-4</v>
      </c>
    </row>
    <row r="89" spans="2:14" s="135" customFormat="1">
      <c r="B89" s="86" t="s">
        <v>1549</v>
      </c>
      <c r="C89" s="83" t="s">
        <v>1550</v>
      </c>
      <c r="D89" s="96" t="s">
        <v>134</v>
      </c>
      <c r="E89" s="83"/>
      <c r="F89" s="96" t="s">
        <v>1406</v>
      </c>
      <c r="G89" s="96" t="s">
        <v>177</v>
      </c>
      <c r="H89" s="93">
        <v>8816</v>
      </c>
      <c r="I89" s="95">
        <v>3025.75</v>
      </c>
      <c r="J89" s="93">
        <v>6.2093599999999993</v>
      </c>
      <c r="K89" s="93">
        <v>1268.6309799999999</v>
      </c>
      <c r="L89" s="94">
        <v>2.2357221019743892E-4</v>
      </c>
      <c r="M89" s="94">
        <v>1.4331713434480651E-2</v>
      </c>
      <c r="N89" s="94">
        <f>K89/'סכום נכסי הקרן'!$C$42</f>
        <v>6.8524772151138053E-4</v>
      </c>
    </row>
    <row r="90" spans="2:14" s="135" customFormat="1">
      <c r="B90" s="86" t="s">
        <v>1551</v>
      </c>
      <c r="C90" s="83" t="s">
        <v>1552</v>
      </c>
      <c r="D90" s="96" t="s">
        <v>1220</v>
      </c>
      <c r="E90" s="83"/>
      <c r="F90" s="96" t="s">
        <v>1406</v>
      </c>
      <c r="G90" s="96" t="s">
        <v>174</v>
      </c>
      <c r="H90" s="93">
        <v>3102</v>
      </c>
      <c r="I90" s="95">
        <v>20063</v>
      </c>
      <c r="J90" s="83"/>
      <c r="K90" s="93">
        <v>2260.3906699999998</v>
      </c>
      <c r="L90" s="94">
        <v>3.2070048761051413E-5</v>
      </c>
      <c r="M90" s="94">
        <v>2.5535614251209378E-2</v>
      </c>
      <c r="N90" s="94">
        <f>K90/'סכום נכסי הקרן'!$C$42</f>
        <v>1.2209441364446915E-3</v>
      </c>
    </row>
    <row r="91" spans="2:14" s="135" customFormat="1">
      <c r="B91" s="86" t="s">
        <v>1553</v>
      </c>
      <c r="C91" s="83" t="s">
        <v>1554</v>
      </c>
      <c r="D91" s="96" t="s">
        <v>1220</v>
      </c>
      <c r="E91" s="83"/>
      <c r="F91" s="96" t="s">
        <v>1406</v>
      </c>
      <c r="G91" s="96" t="s">
        <v>174</v>
      </c>
      <c r="H91" s="93">
        <v>2833.0000000000014</v>
      </c>
      <c r="I91" s="95">
        <v>4250</v>
      </c>
      <c r="J91" s="83"/>
      <c r="K91" s="93">
        <v>437.30188000000004</v>
      </c>
      <c r="L91" s="94">
        <v>1.8841409688521425E-6</v>
      </c>
      <c r="M91" s="94">
        <v>4.9401956339735972E-3</v>
      </c>
      <c r="N91" s="94">
        <f>K91/'סכום נכסי הקרן'!$C$42</f>
        <v>2.3620747215446621E-4</v>
      </c>
    </row>
    <row r="92" spans="2:14" s="135" customFormat="1">
      <c r="B92" s="86" t="s">
        <v>1555</v>
      </c>
      <c r="C92" s="83" t="s">
        <v>1556</v>
      </c>
      <c r="D92" s="96" t="s">
        <v>134</v>
      </c>
      <c r="E92" s="83"/>
      <c r="F92" s="96" t="s">
        <v>1406</v>
      </c>
      <c r="G92" s="96" t="s">
        <v>174</v>
      </c>
      <c r="H92" s="93">
        <v>14416</v>
      </c>
      <c r="I92" s="95">
        <v>1812</v>
      </c>
      <c r="J92" s="83"/>
      <c r="K92" s="93">
        <v>948.74347999999998</v>
      </c>
      <c r="L92" s="94">
        <v>2.2722400857449088E-4</v>
      </c>
      <c r="M92" s="94">
        <v>1.0717947056749257E-2</v>
      </c>
      <c r="N92" s="94">
        <f>K92/'סכום נכסי הקרן'!$C$42</f>
        <v>5.1246132107602956E-4</v>
      </c>
    </row>
    <row r="93" spans="2:14" s="135" customFormat="1">
      <c r="B93" s="86" t="s">
        <v>1557</v>
      </c>
      <c r="C93" s="83" t="s">
        <v>1558</v>
      </c>
      <c r="D93" s="96" t="s">
        <v>1220</v>
      </c>
      <c r="E93" s="83"/>
      <c r="F93" s="96" t="s">
        <v>1406</v>
      </c>
      <c r="G93" s="96" t="s">
        <v>174</v>
      </c>
      <c r="H93" s="93">
        <v>2987</v>
      </c>
      <c r="I93" s="95">
        <v>2834</v>
      </c>
      <c r="J93" s="83"/>
      <c r="K93" s="93">
        <v>307.45453999999995</v>
      </c>
      <c r="L93" s="94">
        <v>1.0941391540608369E-4</v>
      </c>
      <c r="M93" s="94">
        <v>3.4733113339310601E-3</v>
      </c>
      <c r="N93" s="94">
        <f>K93/'סכום נכסי הקרן'!$C$42</f>
        <v>1.6607076945521982E-4</v>
      </c>
    </row>
    <row r="94" spans="2:14" s="135" customFormat="1">
      <c r="B94" s="137"/>
      <c r="C94" s="137"/>
    </row>
    <row r="95" spans="2:14" s="135" customFormat="1">
      <c r="B95" s="137"/>
      <c r="C95" s="137"/>
    </row>
    <row r="96" spans="2:14" s="135" customFormat="1">
      <c r="B96" s="137"/>
      <c r="C96" s="137"/>
    </row>
    <row r="97" spans="2:7" s="135" customFormat="1">
      <c r="B97" s="138" t="s">
        <v>265</v>
      </c>
      <c r="C97" s="137"/>
    </row>
    <row r="98" spans="2:7" s="135" customFormat="1">
      <c r="B98" s="138" t="s">
        <v>123</v>
      </c>
      <c r="C98" s="137"/>
    </row>
    <row r="99" spans="2:7" s="135" customFormat="1">
      <c r="B99" s="138" t="s">
        <v>248</v>
      </c>
      <c r="C99" s="137"/>
    </row>
    <row r="100" spans="2:7" s="135" customFormat="1">
      <c r="B100" s="138" t="s">
        <v>256</v>
      </c>
      <c r="C100" s="137"/>
    </row>
    <row r="101" spans="2:7">
      <c r="B101" s="98" t="s">
        <v>263</v>
      </c>
      <c r="D101" s="1"/>
      <c r="E101" s="1"/>
      <c r="F101" s="1"/>
      <c r="G101" s="1"/>
    </row>
    <row r="102" spans="2:7"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3"/>
      <c r="D250" s="1"/>
      <c r="E250" s="1"/>
      <c r="F250" s="1"/>
      <c r="G250" s="1"/>
    </row>
    <row r="251" spans="2:7">
      <c r="B251" s="43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X49:X1048576 D1:I1048576 Y1:XFD1048576 X1:X43 B45:B96 B98:B1048576 K1:W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D327"/>
  <sheetViews>
    <sheetView rightToLeft="1" zoomScale="90" zoomScaleNormal="90" workbookViewId="0">
      <selection activeCell="B18" sqref="B18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31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10" style="1" customWidth="1"/>
    <col min="18" max="18" width="9.5703125" style="1" customWidth="1"/>
    <col min="19" max="19" width="6.140625" style="1" customWidth="1"/>
    <col min="20" max="21" width="5.7109375" style="1" customWidth="1"/>
    <col min="22" max="22" width="6.85546875" style="1" customWidth="1"/>
    <col min="23" max="23" width="6.42578125" style="1" customWidth="1"/>
    <col min="24" max="24" width="6.7109375" style="1" customWidth="1"/>
    <col min="25" max="25" width="7.28515625" style="1" customWidth="1"/>
    <col min="26" max="37" width="5.7109375" style="1" customWidth="1"/>
    <col min="38" max="16384" width="9.140625" style="1"/>
  </cols>
  <sheetData>
    <row r="1" spans="2:56">
      <c r="B1" s="56" t="s">
        <v>190</v>
      </c>
      <c r="C1" s="77" t="s" vm="1">
        <v>266</v>
      </c>
    </row>
    <row r="2" spans="2:56">
      <c r="B2" s="56" t="s">
        <v>189</v>
      </c>
      <c r="C2" s="77" t="s">
        <v>267</v>
      </c>
    </row>
    <row r="3" spans="2:56">
      <c r="B3" s="56" t="s">
        <v>191</v>
      </c>
      <c r="C3" s="77" t="s">
        <v>268</v>
      </c>
    </row>
    <row r="4" spans="2:56">
      <c r="B4" s="56" t="s">
        <v>192</v>
      </c>
      <c r="C4" s="77">
        <v>414</v>
      </c>
    </row>
    <row r="6" spans="2:56" ht="26.25" customHeight="1">
      <c r="B6" s="200" t="s">
        <v>220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2"/>
    </row>
    <row r="7" spans="2:56" ht="26.25" customHeight="1">
      <c r="B7" s="200" t="s">
        <v>102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2"/>
      <c r="BD7" s="3"/>
    </row>
    <row r="8" spans="2:56" s="3" customFormat="1" ht="78.75">
      <c r="B8" s="22" t="s">
        <v>126</v>
      </c>
      <c r="C8" s="30" t="s">
        <v>48</v>
      </c>
      <c r="D8" s="30" t="s">
        <v>130</v>
      </c>
      <c r="E8" s="30" t="s">
        <v>128</v>
      </c>
      <c r="F8" s="30" t="s">
        <v>69</v>
      </c>
      <c r="G8" s="30" t="s">
        <v>15</v>
      </c>
      <c r="H8" s="30" t="s">
        <v>70</v>
      </c>
      <c r="I8" s="30" t="s">
        <v>112</v>
      </c>
      <c r="J8" s="30" t="s">
        <v>250</v>
      </c>
      <c r="K8" s="30" t="s">
        <v>249</v>
      </c>
      <c r="L8" s="30" t="s">
        <v>66</v>
      </c>
      <c r="M8" s="30" t="s">
        <v>63</v>
      </c>
      <c r="N8" s="30" t="s">
        <v>193</v>
      </c>
      <c r="O8" s="20" t="s">
        <v>195</v>
      </c>
      <c r="P8" s="1"/>
      <c r="AY8" s="1"/>
      <c r="AZ8" s="1"/>
    </row>
    <row r="9" spans="2:56" s="3" customFormat="1" ht="20.25">
      <c r="B9" s="15"/>
      <c r="C9" s="16"/>
      <c r="D9" s="16"/>
      <c r="E9" s="16"/>
      <c r="F9" s="16"/>
      <c r="G9" s="16"/>
      <c r="H9" s="16"/>
      <c r="I9" s="16"/>
      <c r="J9" s="32" t="s">
        <v>257</v>
      </c>
      <c r="K9" s="32"/>
      <c r="L9" s="32" t="s">
        <v>253</v>
      </c>
      <c r="M9" s="32" t="s">
        <v>20</v>
      </c>
      <c r="N9" s="32" t="s">
        <v>20</v>
      </c>
      <c r="O9" s="33" t="s">
        <v>20</v>
      </c>
      <c r="AX9" s="1"/>
      <c r="AY9" s="1"/>
      <c r="AZ9" s="1"/>
      <c r="BD9" s="4"/>
    </row>
    <row r="10" spans="2:5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P10" s="5"/>
      <c r="AX10" s="1"/>
      <c r="AY10" s="3"/>
      <c r="AZ10" s="1"/>
    </row>
    <row r="11" spans="2:56" s="134" customFormat="1" ht="18" customHeight="1">
      <c r="B11" s="116" t="s">
        <v>32</v>
      </c>
      <c r="C11" s="81"/>
      <c r="D11" s="81"/>
      <c r="E11" s="81"/>
      <c r="F11" s="81"/>
      <c r="G11" s="81"/>
      <c r="H11" s="81"/>
      <c r="I11" s="81"/>
      <c r="J11" s="90"/>
      <c r="K11" s="92"/>
      <c r="L11" s="90">
        <v>18622.056480000199</v>
      </c>
      <c r="M11" s="81"/>
      <c r="N11" s="91">
        <v>1</v>
      </c>
      <c r="O11" s="91">
        <f>L11/'סכום נכסי הקרן'!$C$42</f>
        <v>1.0058655333150051E-2</v>
      </c>
      <c r="P11" s="139"/>
      <c r="AX11" s="136"/>
      <c r="AY11" s="140"/>
      <c r="AZ11" s="136"/>
      <c r="BD11" s="136"/>
    </row>
    <row r="12" spans="2:56" s="134" customFormat="1" ht="18" customHeight="1">
      <c r="B12" s="80" t="s">
        <v>243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18622.056480000203</v>
      </c>
      <c r="M12" s="81"/>
      <c r="N12" s="91">
        <v>1.0000000000000002</v>
      </c>
      <c r="O12" s="91">
        <f>L12/'סכום נכסי הקרן'!$C$42</f>
        <v>1.0058655333150052E-2</v>
      </c>
      <c r="P12" s="139"/>
      <c r="AX12" s="136"/>
      <c r="AY12" s="140"/>
      <c r="AZ12" s="136"/>
      <c r="BD12" s="136"/>
    </row>
    <row r="13" spans="2:56" s="135" customFormat="1">
      <c r="B13" s="101" t="s">
        <v>30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18622.056480000203</v>
      </c>
      <c r="M13" s="81"/>
      <c r="N13" s="91">
        <v>1.0000000000000002</v>
      </c>
      <c r="O13" s="91">
        <f>L13/'סכום נכסי הקרן'!$C$42</f>
        <v>1.0058655333150052E-2</v>
      </c>
      <c r="AY13" s="140"/>
    </row>
    <row r="14" spans="2:56" s="135" customFormat="1" ht="20.25">
      <c r="B14" s="86" t="s">
        <v>1559</v>
      </c>
      <c r="C14" s="83" t="s">
        <v>1560</v>
      </c>
      <c r="D14" s="96" t="s">
        <v>28</v>
      </c>
      <c r="E14" s="83"/>
      <c r="F14" s="96" t="s">
        <v>1406</v>
      </c>
      <c r="G14" s="83" t="s">
        <v>1561</v>
      </c>
      <c r="H14" s="83" t="s">
        <v>1562</v>
      </c>
      <c r="I14" s="96" t="s">
        <v>176</v>
      </c>
      <c r="J14" s="93">
        <v>189</v>
      </c>
      <c r="K14" s="95">
        <v>166657</v>
      </c>
      <c r="L14" s="93">
        <v>1284.5584899999999</v>
      </c>
      <c r="M14" s="94">
        <v>1.7279155723553942E-4</v>
      </c>
      <c r="N14" s="94">
        <v>6.8980485124164229E-2</v>
      </c>
      <c r="O14" s="94">
        <f>L14/'סכום נכסי הקרן'!$C$42</f>
        <v>6.9385092457745234E-4</v>
      </c>
      <c r="AY14" s="134"/>
    </row>
    <row r="15" spans="2:56" s="135" customFormat="1">
      <c r="B15" s="86" t="s">
        <v>1563</v>
      </c>
      <c r="C15" s="83" t="s">
        <v>1564</v>
      </c>
      <c r="D15" s="96" t="s">
        <v>148</v>
      </c>
      <c r="E15" s="83"/>
      <c r="F15" s="96" t="s">
        <v>1406</v>
      </c>
      <c r="G15" s="83" t="s">
        <v>1565</v>
      </c>
      <c r="H15" s="83"/>
      <c r="I15" s="96" t="s">
        <v>176</v>
      </c>
      <c r="J15" s="93">
        <v>3825</v>
      </c>
      <c r="K15" s="95">
        <v>2619</v>
      </c>
      <c r="L15" s="93">
        <v>408.54081999999994</v>
      </c>
      <c r="M15" s="94">
        <v>3.563172768849663E-5</v>
      </c>
      <c r="N15" s="94">
        <v>2.1938544780957272E-2</v>
      </c>
      <c r="O15" s="94">
        <f>L15/'סכום נכסי הקרן'!$C$42</f>
        <v>2.2067226046252711E-4</v>
      </c>
    </row>
    <row r="16" spans="2:56" s="135" customFormat="1">
      <c r="B16" s="86" t="s">
        <v>1566</v>
      </c>
      <c r="C16" s="83" t="s">
        <v>1567</v>
      </c>
      <c r="D16" s="96" t="s">
        <v>28</v>
      </c>
      <c r="E16" s="83"/>
      <c r="F16" s="96" t="s">
        <v>1406</v>
      </c>
      <c r="G16" s="83" t="s">
        <v>1565</v>
      </c>
      <c r="H16" s="83"/>
      <c r="I16" s="96" t="s">
        <v>176</v>
      </c>
      <c r="J16" s="93">
        <v>567</v>
      </c>
      <c r="K16" s="95">
        <v>121736</v>
      </c>
      <c r="L16" s="93">
        <v>2814.9494900000004</v>
      </c>
      <c r="M16" s="94">
        <v>3.8131797817613611E-4</v>
      </c>
      <c r="N16" s="94">
        <v>0.15116211751495934</v>
      </c>
      <c r="O16" s="94">
        <f>L16/'סכום נכסי הקרן'!$C$42</f>
        <v>1.5204876395121007E-3</v>
      </c>
    </row>
    <row r="17" spans="2:15" s="135" customFormat="1">
      <c r="B17" s="86" t="s">
        <v>1568</v>
      </c>
      <c r="C17" s="83" t="s">
        <v>1569</v>
      </c>
      <c r="D17" s="96" t="s">
        <v>148</v>
      </c>
      <c r="E17" s="83"/>
      <c r="F17" s="96" t="s">
        <v>1406</v>
      </c>
      <c r="G17" s="83" t="s">
        <v>1565</v>
      </c>
      <c r="H17" s="83"/>
      <c r="I17" s="96" t="s">
        <v>174</v>
      </c>
      <c r="J17" s="93">
        <v>6380.0000000000027</v>
      </c>
      <c r="K17" s="95">
        <v>2072</v>
      </c>
      <c r="L17" s="93">
        <v>480.12716000019981</v>
      </c>
      <c r="M17" s="94">
        <v>6.7383282286229143E-5</v>
      </c>
      <c r="N17" s="94">
        <v>2.5782714197857201E-2</v>
      </c>
      <c r="O17" s="94">
        <f>L17/'סכום נכסי הקרן'!$C$42</f>
        <v>2.5933943566935989E-4</v>
      </c>
    </row>
    <row r="18" spans="2:15" s="135" customFormat="1">
      <c r="B18" s="86" t="s">
        <v>1570</v>
      </c>
      <c r="C18" s="83" t="s">
        <v>1571</v>
      </c>
      <c r="D18" s="96" t="s">
        <v>28</v>
      </c>
      <c r="E18" s="83"/>
      <c r="F18" s="96" t="s">
        <v>1406</v>
      </c>
      <c r="G18" s="83" t="s">
        <v>1565</v>
      </c>
      <c r="H18" s="83"/>
      <c r="I18" s="96" t="s">
        <v>176</v>
      </c>
      <c r="J18" s="93">
        <v>325</v>
      </c>
      <c r="K18" s="95">
        <v>28382</v>
      </c>
      <c r="L18" s="93">
        <v>376.17928000000001</v>
      </c>
      <c r="M18" s="94">
        <v>5.1236737599515105E-5</v>
      </c>
      <c r="N18" s="94">
        <v>2.0200737786613993E-2</v>
      </c>
      <c r="O18" s="94">
        <f>L18/'סכום נכסי הקרן'!$C$42</f>
        <v>2.0319225887089061E-4</v>
      </c>
    </row>
    <row r="19" spans="2:15" s="135" customFormat="1">
      <c r="B19" s="86" t="s">
        <v>1572</v>
      </c>
      <c r="C19" s="83" t="s">
        <v>1573</v>
      </c>
      <c r="D19" s="96" t="s">
        <v>148</v>
      </c>
      <c r="E19" s="83"/>
      <c r="F19" s="96" t="s">
        <v>1406</v>
      </c>
      <c r="G19" s="83" t="s">
        <v>1565</v>
      </c>
      <c r="H19" s="83"/>
      <c r="I19" s="96" t="s">
        <v>174</v>
      </c>
      <c r="J19" s="93">
        <v>224605</v>
      </c>
      <c r="K19" s="95">
        <v>969</v>
      </c>
      <c r="L19" s="93">
        <v>7904.7663400000001</v>
      </c>
      <c r="M19" s="94">
        <v>2.031548652904596E-4</v>
      </c>
      <c r="N19" s="94">
        <v>0.42448407073029754</v>
      </c>
      <c r="O19" s="94">
        <f>L19/'סכום נכסי הקרן'!$C$42</f>
        <v>4.2697389618885509E-3</v>
      </c>
    </row>
    <row r="20" spans="2:15" s="135" customFormat="1">
      <c r="B20" s="86" t="s">
        <v>1574</v>
      </c>
      <c r="C20" s="83" t="s">
        <v>1575</v>
      </c>
      <c r="D20" s="96" t="s">
        <v>28</v>
      </c>
      <c r="E20" s="83"/>
      <c r="F20" s="96" t="s">
        <v>1406</v>
      </c>
      <c r="G20" s="83" t="s">
        <v>1565</v>
      </c>
      <c r="H20" s="83"/>
      <c r="I20" s="96" t="s">
        <v>174</v>
      </c>
      <c r="J20" s="93">
        <v>68</v>
      </c>
      <c r="K20" s="95">
        <v>87683</v>
      </c>
      <c r="L20" s="93">
        <v>216.55597</v>
      </c>
      <c r="M20" s="94">
        <v>9.0012471398478794E-4</v>
      </c>
      <c r="N20" s="94">
        <v>1.1629004037904072E-2</v>
      </c>
      <c r="O20" s="94">
        <f>L20/'סכום נכסי הקרן'!$C$42</f>
        <v>1.1697214348508727E-4</v>
      </c>
    </row>
    <row r="21" spans="2:15" s="135" customFormat="1">
      <c r="B21" s="86" t="s">
        <v>1576</v>
      </c>
      <c r="C21" s="83" t="s">
        <v>1577</v>
      </c>
      <c r="D21" s="96" t="s">
        <v>28</v>
      </c>
      <c r="E21" s="83"/>
      <c r="F21" s="96" t="s">
        <v>1406</v>
      </c>
      <c r="G21" s="83" t="s">
        <v>1565</v>
      </c>
      <c r="H21" s="83"/>
      <c r="I21" s="96" t="s">
        <v>174</v>
      </c>
      <c r="J21" s="93">
        <v>11738.989999999998</v>
      </c>
      <c r="K21" s="95">
        <v>1858</v>
      </c>
      <c r="L21" s="93">
        <v>792.17707999999993</v>
      </c>
      <c r="M21" s="94">
        <v>1.7160753362388393E-4</v>
      </c>
      <c r="N21" s="94">
        <v>4.2539720618438991E-2</v>
      </c>
      <c r="O21" s="94">
        <f>L21/'סכום נכסי הקרן'!$C$42</f>
        <v>4.2789238766937455E-4</v>
      </c>
    </row>
    <row r="22" spans="2:15" s="135" customFormat="1">
      <c r="B22" s="86" t="s">
        <v>1578</v>
      </c>
      <c r="C22" s="83" t="s">
        <v>1579</v>
      </c>
      <c r="D22" s="96" t="s">
        <v>28</v>
      </c>
      <c r="E22" s="83"/>
      <c r="F22" s="96" t="s">
        <v>1406</v>
      </c>
      <c r="G22" s="83" t="s">
        <v>1565</v>
      </c>
      <c r="H22" s="83"/>
      <c r="I22" s="96" t="s">
        <v>174</v>
      </c>
      <c r="J22" s="93">
        <v>9360.83</v>
      </c>
      <c r="K22" s="95">
        <v>2457.31</v>
      </c>
      <c r="L22" s="93">
        <v>835.44938999999988</v>
      </c>
      <c r="M22" s="94">
        <v>3.561862967558941E-5</v>
      </c>
      <c r="N22" s="94">
        <v>4.4863433364476131E-2</v>
      </c>
      <c r="O22" s="94">
        <f>L22/'סכום נכסי הקרן'!$C$42</f>
        <v>4.5126581327500979E-4</v>
      </c>
    </row>
    <row r="23" spans="2:15" s="135" customFormat="1">
      <c r="B23" s="86" t="s">
        <v>1580</v>
      </c>
      <c r="C23" s="83" t="s">
        <v>1581</v>
      </c>
      <c r="D23" s="96" t="s">
        <v>28</v>
      </c>
      <c r="E23" s="83"/>
      <c r="F23" s="96" t="s">
        <v>1406</v>
      </c>
      <c r="G23" s="83" t="s">
        <v>1565</v>
      </c>
      <c r="H23" s="83"/>
      <c r="I23" s="96" t="s">
        <v>184</v>
      </c>
      <c r="J23" s="93">
        <v>569</v>
      </c>
      <c r="K23" s="95">
        <v>8785</v>
      </c>
      <c r="L23" s="93">
        <v>163.84623999999999</v>
      </c>
      <c r="M23" s="94">
        <v>7.4789783952463977E-4</v>
      </c>
      <c r="N23" s="94">
        <v>8.7985040844424638E-3</v>
      </c>
      <c r="O23" s="94">
        <f>L23/'סכום נכסי הקרן'!$C$42</f>
        <v>8.8501120032719697E-5</v>
      </c>
    </row>
    <row r="24" spans="2:15" s="135" customFormat="1">
      <c r="B24" s="86" t="s">
        <v>1582</v>
      </c>
      <c r="C24" s="83" t="s">
        <v>1583</v>
      </c>
      <c r="D24" s="96" t="s">
        <v>28</v>
      </c>
      <c r="E24" s="83"/>
      <c r="F24" s="96" t="s">
        <v>1406</v>
      </c>
      <c r="G24" s="83" t="s">
        <v>1565</v>
      </c>
      <c r="H24" s="83"/>
      <c r="I24" s="96" t="s">
        <v>184</v>
      </c>
      <c r="J24" s="93">
        <v>2759.54</v>
      </c>
      <c r="K24" s="95">
        <v>10119.41</v>
      </c>
      <c r="L24" s="93">
        <v>915.32326</v>
      </c>
      <c r="M24" s="94">
        <v>4.0164841088114194E-4</v>
      </c>
      <c r="N24" s="94">
        <v>4.9152641169520832E-2</v>
      </c>
      <c r="O24" s="94">
        <f>L24/'סכום נכסי הקרן'!$C$42</f>
        <v>4.9440947623821153E-4</v>
      </c>
    </row>
    <row r="25" spans="2:15" s="135" customFormat="1">
      <c r="B25" s="86" t="s">
        <v>1584</v>
      </c>
      <c r="C25" s="83" t="s">
        <v>1585</v>
      </c>
      <c r="D25" s="96" t="s">
        <v>148</v>
      </c>
      <c r="E25" s="83"/>
      <c r="F25" s="96" t="s">
        <v>1406</v>
      </c>
      <c r="G25" s="83" t="s">
        <v>1565</v>
      </c>
      <c r="H25" s="83"/>
      <c r="I25" s="96" t="s">
        <v>174</v>
      </c>
      <c r="J25" s="93">
        <v>3558.41</v>
      </c>
      <c r="K25" s="95">
        <v>18798.79</v>
      </c>
      <c r="L25" s="93">
        <v>2429.5829600000006</v>
      </c>
      <c r="M25" s="94">
        <v>7.3507105976689744E-5</v>
      </c>
      <c r="N25" s="94">
        <v>0.13046802659036799</v>
      </c>
      <c r="O25" s="94">
        <f>L25/'סכום נכסי הקרן'!$C$42</f>
        <v>1.3123329114687677E-3</v>
      </c>
    </row>
    <row r="26" spans="2:15" s="135" customFormat="1">
      <c r="B26" s="82"/>
      <c r="C26" s="83"/>
      <c r="D26" s="83"/>
      <c r="E26" s="83"/>
      <c r="F26" s="83"/>
      <c r="G26" s="83"/>
      <c r="H26" s="83"/>
      <c r="I26" s="83"/>
      <c r="J26" s="93"/>
      <c r="K26" s="95"/>
      <c r="L26" s="83"/>
      <c r="M26" s="83"/>
      <c r="N26" s="94"/>
      <c r="O26" s="83"/>
    </row>
    <row r="27" spans="2:15" s="135" customFormat="1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 s="135" customFormat="1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98" t="s">
        <v>265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98" t="s">
        <v>123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98" t="s">
        <v>248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98" t="s">
        <v>256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5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5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5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5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50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AX37" s="4"/>
    </row>
    <row r="38" spans="2:5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AX38" s="3"/>
    </row>
    <row r="39" spans="2:5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5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5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5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5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5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5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5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5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5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39:B1048576 C5:C1048576 X42:X1048576 Y1:XFD1048576 X1:X37 B1:B28 B30:B37 D1:W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2019-06-03T10:54:00+00:00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EAD7463B-B368-499D-B79C-5ECFDA648E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2019-06-03T08:49:43Z</dcterms:modified>
  <cp:contentType>מסמך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