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8"/>
  </bookViews>
  <sheets>
    <sheet name="7936" sheetId="21" r:id="rId1"/>
    <sheet name="7934" sheetId="22" r:id="rId2"/>
    <sheet name="7933" sheetId="17" r:id="rId3"/>
    <sheet name="7932" sheetId="18" r:id="rId4"/>
    <sheet name="7931" sheetId="19" r:id="rId5"/>
    <sheet name="7935" sheetId="20" r:id="rId6"/>
    <sheet name="7937" sheetId="15" r:id="rId7"/>
    <sheet name="13563" sheetId="16" r:id="rId8"/>
    <sheet name="מגדל גמל להשקעה- נספח 1" sheetId="11" r:id="rId9"/>
    <sheet name="מגדל גמל להשקעה- נספח 2" sheetId="12" r:id="rId10"/>
    <sheet name="מגדל גמל להשקעה- נספח 3" sheetId="13" r:id="rId11"/>
  </sheets>
  <definedNames>
    <definedName name="_xlnm.Print_Area" localSheetId="7">'13563'!$A$1:$B$42</definedName>
    <definedName name="_xlnm.Print_Area" localSheetId="4">'7931'!$A$1:$C$42</definedName>
    <definedName name="_xlnm.Print_Area" localSheetId="3">'7932'!$A$1:$C$42</definedName>
    <definedName name="_xlnm.Print_Area" localSheetId="2">'7933'!$A$1:$C$42</definedName>
    <definedName name="_xlnm.Print_Area" localSheetId="1">'7934'!$A$1:$C$42</definedName>
    <definedName name="_xlnm.Print_Area" localSheetId="5">'7935'!$A$1:$C$42</definedName>
    <definedName name="_xlnm.Print_Area" localSheetId="0">'7936'!$A$1:$C$42</definedName>
    <definedName name="_xlnm.Print_Area" localSheetId="6">'7937'!$A$1:$C$42</definedName>
    <definedName name="_xlnm.Print_Area" localSheetId="8">'מגדל גמל להשקעה- נספח 1'!$A$1:$C$42</definedName>
  </definedNames>
  <calcPr calcId="145621"/>
</workbook>
</file>

<file path=xl/calcChain.xml><?xml version="1.0" encoding="utf-8"?>
<calcChain xmlns="http://schemas.openxmlformats.org/spreadsheetml/2006/main">
  <c r="C60" i="13" l="1"/>
  <c r="C58" i="13"/>
  <c r="C37" i="13"/>
  <c r="C15" i="13"/>
  <c r="D38" i="12"/>
  <c r="D29" i="12"/>
  <c r="C62" i="13"/>
  <c r="D69" i="12"/>
  <c r="D57" i="12"/>
  <c r="D46" i="12"/>
  <c r="D67" i="12" s="1"/>
  <c r="D35" i="12"/>
  <c r="D19" i="12"/>
  <c r="D11" i="12"/>
  <c r="C34" i="11"/>
  <c r="C22" i="11"/>
  <c r="C26" i="11"/>
  <c r="C25" i="11"/>
  <c r="C16" i="11"/>
  <c r="C9" i="11"/>
  <c r="C37" i="16"/>
  <c r="C26" i="17"/>
  <c r="C9" i="17"/>
  <c r="C9" i="21"/>
  <c r="C43" i="11" l="1"/>
  <c r="C40" i="11"/>
  <c r="C32" i="11"/>
  <c r="C31" i="11"/>
  <c r="C28" i="11"/>
  <c r="C27" i="11"/>
  <c r="C24" i="11"/>
  <c r="C23" i="11"/>
  <c r="C21" i="11"/>
  <c r="C18" i="11"/>
  <c r="C17" i="11"/>
  <c r="C13" i="11"/>
  <c r="C12" i="11"/>
  <c r="C8" i="11"/>
  <c r="C43" i="22"/>
  <c r="C30" i="22"/>
  <c r="C20" i="22"/>
  <c r="C37" i="22" s="1"/>
  <c r="C15" i="22"/>
  <c r="C11" i="22"/>
  <c r="C7" i="22"/>
  <c r="C43" i="21"/>
  <c r="C30" i="21"/>
  <c r="C20" i="21"/>
  <c r="C37" i="21" s="1"/>
  <c r="C15" i="21"/>
  <c r="C11" i="21"/>
  <c r="C7" i="21"/>
  <c r="C43" i="20"/>
  <c r="C30" i="20"/>
  <c r="C20" i="20"/>
  <c r="C37" i="20" s="1"/>
  <c r="C15" i="20"/>
  <c r="C11" i="20"/>
  <c r="C7" i="20"/>
  <c r="C43" i="19"/>
  <c r="C30" i="19"/>
  <c r="C20" i="19"/>
  <c r="C37" i="19" s="1"/>
  <c r="C15" i="19"/>
  <c r="C11" i="19"/>
  <c r="C7" i="19"/>
  <c r="C43" i="18"/>
  <c r="C30" i="18"/>
  <c r="C20" i="18"/>
  <c r="C37" i="18" s="1"/>
  <c r="C15" i="18"/>
  <c r="C11" i="18"/>
  <c r="C7" i="18"/>
  <c r="C43" i="17"/>
  <c r="C30" i="17"/>
  <c r="C20" i="17"/>
  <c r="C37" i="17" s="1"/>
  <c r="C15" i="17"/>
  <c r="C11" i="17"/>
  <c r="C7" i="17"/>
  <c r="C43" i="16"/>
  <c r="C30" i="16"/>
  <c r="C20" i="16"/>
  <c r="C15" i="16"/>
  <c r="C11" i="16"/>
  <c r="C7" i="16"/>
  <c r="C43" i="15"/>
  <c r="C30" i="15"/>
  <c r="C20" i="15"/>
  <c r="C37" i="15" s="1"/>
  <c r="C15" i="15"/>
  <c r="C11" i="15"/>
  <c r="C7" i="15"/>
  <c r="C34" i="16" l="1"/>
  <c r="C38" i="16" s="1"/>
  <c r="C34" i="15"/>
  <c r="C38" i="15" s="1"/>
  <c r="C34" i="20"/>
  <c r="C38" i="20" s="1"/>
  <c r="C34" i="19"/>
  <c r="C38" i="19" s="1"/>
  <c r="C34" i="18"/>
  <c r="C38" i="18" s="1"/>
  <c r="C34" i="17"/>
  <c r="C38" i="17" s="1"/>
  <c r="C34" i="22"/>
  <c r="C38" i="22" s="1"/>
  <c r="C34" i="21"/>
  <c r="C38" i="21" s="1"/>
  <c r="C20" i="11"/>
  <c r="C37" i="11" s="1"/>
  <c r="C15" i="11"/>
  <c r="C30" i="11"/>
  <c r="C11" i="11"/>
  <c r="C7" i="11"/>
  <c r="C38" i="11" l="1"/>
</calcChain>
</file>

<file path=xl/sharedStrings.xml><?xml version="1.0" encoding="utf-8"?>
<sst xmlns="http://schemas.openxmlformats.org/spreadsheetml/2006/main" count="473" uniqueCount="95">
  <si>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</si>
  <si>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</si>
  <si>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</si>
  <si>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</si>
  <si>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</si>
  <si>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</si>
  <si>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</si>
  <si>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</si>
  <si>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</si>
  <si>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</si>
  <si>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</si>
  <si>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</si>
  <si>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</si>
  <si>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</si>
  <si>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</si>
  <si>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</si>
  <si>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</si>
  <si>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</si>
  <si>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</si>
  <si>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</si>
  <si>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</si>
  <si>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</si>
  <si>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</si>
  <si>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</si>
  <si>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</si>
  <si>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</si>
  <si>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</si>
  <si>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</si>
  <si>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</si>
  <si>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</si>
  <si>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</si>
  <si>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סה"כ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</si>
  <si>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</si>
  <si>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</si>
  <si>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</si>
  <si>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</si>
  <si>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</si>
  <si>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</si>
  <si>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</si>
  <si>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</si>
  <si>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</si>
  <si>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</si>
  <si>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</si>
  <si>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</si>
  <si>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דיסקונט</t>
  </si>
  <si>
    <t>סך עמלות קסטודיאן</t>
  </si>
  <si>
    <t>הוצאה הנובעת מהשקעה בניירות ערך לא סחירים או ממתן הלוואה</t>
  </si>
  <si>
    <t>אחר</t>
  </si>
  <si>
    <t>גוף 1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</si>
  <si>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</si>
  <si>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</si>
  <si>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</si>
  <si>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</si>
  <si>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</si>
  <si>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</si>
  <si>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</si>
  <si>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</si>
  <si>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</si>
  <si>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</si>
  <si>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</si>
  <si>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</si>
  <si>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</si>
  <si>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</si>
  <si>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</si>
  <si>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</si>
  <si>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</si>
  <si>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</si>
  <si>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</si>
  <si>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</si>
  <si>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</si>
  <si>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</si>
  <si>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</si>
  <si>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</si>
  <si>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</si>
  <si>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</si>
  <si>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</si>
  <si>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</si>
  <si>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</si>
  <si>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</si>
  <si>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</si>
  <si>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</si>
  <si>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</si>
  <si>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</si>
  <si>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גמל להשקעה- מצרפי (מספרים באוצר- 7931, 7932, 7933, 7934, 7935, 7936, 7937, 13563)</t>
  </si>
  <si>
    <t xml:space="preserve">נספח 2 - פירוט עמלות והוצאות לשנה המסתיימת ביום </t>
  </si>
  <si>
    <t xml:space="preserve">שם הקופה: </t>
  </si>
  <si>
    <t>נספח 3- פירוט עמלות ניהול חיצוני לשנה המסתיימת ביום: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</si>
  <si>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</si>
  <si>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</si>
  <si>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</si>
  <si>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</si>
  <si>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</si>
  <si>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</si>
  <si>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</si>
  <si>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>מגדל גמל להשקעה- מסלול מחקה מדד S&amp;P500- מספר באוצר 13563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</si>
</sst>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4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164" fontId="0" fillId="4" borderId="7" xfId="1" applyNumberFormat="1" applyFont="1" applyFill="1" applyBorder="1"/>
    <xf numFmtId="164" fontId="0" fillId="2" borderId="7" xfId="1" applyNumberFormat="1" applyFont="1" applyFill="1" applyBorder="1"/>
    <xf numFmtId="164" fontId="5" fillId="3" borderId="13" xfId="1" applyNumberFormat="1" applyFont="1" applyFill="1" applyBorder="1"/>
    <xf numFmtId="164" fontId="5" fillId="0" borderId="0" xfId="1" applyNumberFormat="1" applyFo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164" fontId="4" fillId="2" borderId="3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164" fontId="4" fillId="2" borderId="3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0" fontId="24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22" fillId="2" borderId="25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22" fillId="2" borderId="28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2" fillId="2" borderId="29" xfId="0" applyNumberFormat="1" applyFont="1" applyFill="1" applyBorder="1" applyAlignment="1">
      <alignment horizontal="right" readingOrder="2"/>
    </xf>
    <xf numFmtId="0" fontId="22" fillId="2" borderId="9" xfId="0" applyNumberFormat="1" applyFont="1" applyFill="1" applyBorder="1" applyAlignment="1">
      <alignment horizontal="right" readingOrder="2"/>
    </xf>
    <xf numFmtId="0" fontId="22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4" fillId="2" borderId="3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right"/>
    </xf>
    <xf numFmtId="0" fontId="22" fillId="2" borderId="26" xfId="0" applyNumberFormat="1" applyFont="1" applyFill="1" applyBorder="1" applyAlignment="1">
      <alignment horizontal="right" readingOrder="2"/>
    </xf>
    <xf numFmtId="0" fontId="22" fillId="2" borderId="27" xfId="0" applyNumberFormat="1" applyFont="1" applyFill="1" applyBorder="1" applyAlignment="1">
      <alignment horizontal="right" readingOrder="2"/>
    </xf>
    <xf numFmtId="0" fontId="4" fillId="2" borderId="29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4" fontId="25" fillId="2" borderId="7" xfId="1" applyNumberFormat="1" applyFont="1" applyFill="1" applyBorder="1" applyAlignment="1">
      <alignment horizontal="right"/>
    </xf>
    <xf numFmtId="0" fontId="22" fillId="2" borderId="30" xfId="0" applyFont="1" applyFill="1" applyBorder="1" applyAlignment="1">
      <alignment horizontal="right"/>
    </xf>
    <xf numFmtId="0" fontId="0" fillId="0" borderId="0" xfId="0" applyBorder="1"/>
    <xf numFmtId="0" fontId="22" fillId="2" borderId="9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164" fontId="0" fillId="0" borderId="0" xfId="0" applyNumberFormat="1"/>
    <xf numFmtId="0" fontId="4" fillId="2" borderId="32" xfId="0" applyFont="1" applyFill="1" applyBorder="1" applyAlignment="1">
      <alignment horizontal="right"/>
    </xf>
    <xf numFmtId="0" fontId="22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33" xfId="0" applyFont="1" applyFill="1" applyBorder="1" applyAlignment="1">
      <alignment horizontal="right"/>
    </xf>
    <xf numFmtId="164" fontId="0" fillId="4" borderId="34" xfId="1" applyNumberFormat="1" applyFont="1" applyFill="1" applyBorder="1" applyAlignment="1">
      <alignment horizontal="right"/>
    </xf>
    <xf numFmtId="164" fontId="4" fillId="2" borderId="34" xfId="0" applyNumberFormat="1" applyFont="1" applyFill="1" applyBorder="1" applyAlignment="1">
      <alignment horizontal="right"/>
    </xf>
    <xf numFmtId="0" fontId="22" fillId="2" borderId="26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22" fillId="2" borderId="34" xfId="0" applyFont="1" applyFill="1" applyBorder="1" applyAlignment="1">
      <alignment horizontal="right"/>
    </xf>
    <xf numFmtId="0" fontId="4" fillId="2" borderId="35" xfId="0" applyFont="1" applyFill="1" applyBorder="1" applyAlignment="1">
      <alignment horizontal="right"/>
    </xf>
    <xf numFmtId="0" fontId="22" fillId="2" borderId="35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2" fillId="2" borderId="30" xfId="0" applyNumberFormat="1" applyFont="1" applyFill="1" applyBorder="1" applyAlignment="1">
      <alignment horizontal="right" readingOrder="2"/>
    </xf>
    <xf numFmtId="0" fontId="22" fillId="2" borderId="36" xfId="0" applyFont="1" applyFill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5" fillId="0" borderId="37" xfId="0" applyFont="1" applyBorder="1" applyAlignment="1">
      <alignment horizontal="right"/>
    </xf>
    <xf numFmtId="0" fontId="5" fillId="0" borderId="37" xfId="0" applyFont="1" applyBorder="1" applyAlignment="1">
      <alignment horizontal="right" wrapText="1"/>
    </xf>
    <xf numFmtId="164" fontId="0" fillId="36" borderId="0" xfId="1" applyNumberFormat="1" applyFont="1" applyFill="1" applyProtection="1"/>
    <xf numFmtId="0" fontId="26" fillId="0" borderId="0" xfId="0" applyFont="1" applyFill="1" applyBorder="1" applyAlignment="1">
      <alignment horizontal="right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3" activePane="bottomRight" state="frozen"/>
      <selection activeCell="F50" sqref="F50"/>
      <selection pane="topRight" activeCell="F50" sqref="F50"/>
      <selection pane="bottomLeft" activeCell="F50" sqref="F50"/>
      <selection pane="bottomRight" activeCell="C21" sqref="C21:C22"/>
    </sheetView>
  </sheetViews>
  <sheetFormatPr defaultRowHeight="14.25" x14ac:dyDescent="0.2"/>
  <cols>
    <col min="1" max="1" width="9" style="2"/>
    <col min="2" max="2" width="37" style="2" customWidth="1"/>
    <col min="3" max="3" width="12.62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87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51.481253822513999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f>51.581253822514-0.1</f>
        <v>51.481253822513999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13.637955251852118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13.637955251852118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13.948190121510979</v>
      </c>
    </row>
    <row r="16" spans="1:3" ht="25.5" x14ac:dyDescent="0.2">
      <c r="A16" s="11" t="s">
        <v>9</v>
      </c>
      <c r="B16" s="16" t="s">
        <v>10</v>
      </c>
      <c r="C16" s="23">
        <v>9.7315455766370516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4.2166445448739278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311.83056686238058</v>
      </c>
    </row>
    <row r="21" spans="1:3" x14ac:dyDescent="0.2">
      <c r="A21" s="11"/>
      <c r="B21" s="12" t="s">
        <v>16</v>
      </c>
      <c r="C21" s="23">
        <v>28.375177834583887</v>
      </c>
    </row>
    <row r="22" spans="1:3" x14ac:dyDescent="0.2">
      <c r="A22" s="11"/>
      <c r="B22" s="12" t="s">
        <v>17</v>
      </c>
      <c r="C22" s="23">
        <v>176.92754090011812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0.79287809038710011</v>
      </c>
    </row>
    <row r="26" spans="1:3" x14ac:dyDescent="0.2">
      <c r="A26" s="11"/>
      <c r="B26" s="12" t="s">
        <v>21</v>
      </c>
      <c r="C26" s="23">
        <v>53.592120145572665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52.142849891718811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390.89796605825774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1.4332608852811264E-3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1.3979339010864809E-3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224357</v>
      </c>
    </row>
    <row r="43" spans="1:3" x14ac:dyDescent="0.2">
      <c r="C43" s="92">
        <f>(C40+334894)/2</f>
        <v>279625.5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34" workbookViewId="0">
      <selection activeCell="K50" sqref="K50"/>
    </sheetView>
  </sheetViews>
  <sheetFormatPr defaultRowHeight="14.25" x14ac:dyDescent="0.2"/>
  <cols>
    <col min="1" max="1" width="4.5" customWidth="1"/>
    <col min="2" max="2" width="8.75" customWidth="1"/>
    <col min="3" max="3" width="34.375" bestFit="1" customWidth="1"/>
    <col min="4" max="4" width="11" customWidth="1"/>
  </cols>
  <sheetData>
    <row r="1" spans="1:4" ht="15" x14ac:dyDescent="0.25">
      <c r="A1" s="39" t="s">
        <v>81</v>
      </c>
      <c r="B1" s="39"/>
    </row>
    <row r="2" spans="1:4" x14ac:dyDescent="0.2">
      <c r="A2" s="40" t="s">
        <v>84</v>
      </c>
      <c r="B2" s="41"/>
      <c r="C2" s="42"/>
      <c r="D2" s="3">
        <v>44561</v>
      </c>
    </row>
    <row r="3" spans="1:4" x14ac:dyDescent="0.2">
      <c r="A3" s="40" t="s">
        <v>85</v>
      </c>
      <c r="B3" s="40"/>
      <c r="C3" s="43"/>
    </row>
    <row r="4" spans="1:4" ht="15.75" thickBot="1" x14ac:dyDescent="0.3">
      <c r="A4" s="90" t="s">
        <v>83</v>
      </c>
    </row>
    <row r="5" spans="1:4" ht="15" customHeight="1" x14ac:dyDescent="0.2">
      <c r="A5" s="44" t="s">
        <v>33</v>
      </c>
      <c r="B5" s="45"/>
      <c r="C5" s="46"/>
      <c r="D5" s="47" t="s">
        <v>1</v>
      </c>
    </row>
    <row r="6" spans="1:4" x14ac:dyDescent="0.2">
      <c r="A6" s="48" t="s">
        <v>34</v>
      </c>
      <c r="B6" s="49"/>
      <c r="C6" s="50"/>
      <c r="D6" s="51"/>
    </row>
    <row r="7" spans="1:4" x14ac:dyDescent="0.2">
      <c r="A7" s="52"/>
      <c r="B7" s="53">
        <v>1</v>
      </c>
      <c r="C7" s="54" t="s">
        <v>35</v>
      </c>
      <c r="D7" s="55">
        <v>0</v>
      </c>
    </row>
    <row r="8" spans="1:4" x14ac:dyDescent="0.2">
      <c r="A8" s="52"/>
      <c r="B8" s="53">
        <v>2</v>
      </c>
      <c r="C8" s="54" t="s">
        <v>35</v>
      </c>
      <c r="D8" s="55">
        <v>0</v>
      </c>
    </row>
    <row r="9" spans="1:4" x14ac:dyDescent="0.2">
      <c r="A9" s="52"/>
      <c r="B9" s="53">
        <v>3</v>
      </c>
      <c r="C9" s="54" t="s">
        <v>35</v>
      </c>
      <c r="D9" s="55">
        <v>0</v>
      </c>
    </row>
    <row r="10" spans="1:4" x14ac:dyDescent="0.2">
      <c r="A10" s="56" t="s">
        <v>36</v>
      </c>
      <c r="B10" s="57"/>
      <c r="C10" s="58"/>
      <c r="D10" s="51"/>
    </row>
    <row r="11" spans="1:4" x14ac:dyDescent="0.2">
      <c r="A11" s="59"/>
      <c r="B11" s="60">
        <v>1</v>
      </c>
      <c r="C11" s="54" t="s">
        <v>37</v>
      </c>
      <c r="D11" s="55">
        <f>82.5382990569364-1.5</f>
        <v>81.038299056936395</v>
      </c>
    </row>
    <row r="12" spans="1:4" x14ac:dyDescent="0.2">
      <c r="A12" s="59"/>
      <c r="B12" s="53">
        <v>2</v>
      </c>
      <c r="C12" s="54" t="s">
        <v>38</v>
      </c>
      <c r="D12" s="55">
        <v>15.297285338653277</v>
      </c>
    </row>
    <row r="13" spans="1:4" x14ac:dyDescent="0.2">
      <c r="A13" s="59"/>
      <c r="B13" s="60">
        <v>3</v>
      </c>
      <c r="C13" s="54" t="s">
        <v>39</v>
      </c>
      <c r="D13" s="55">
        <v>12.966105859524037</v>
      </c>
    </row>
    <row r="14" spans="1:4" x14ac:dyDescent="0.2">
      <c r="A14" s="59"/>
      <c r="B14" s="53">
        <v>4</v>
      </c>
      <c r="C14" s="54" t="s">
        <v>35</v>
      </c>
      <c r="D14" s="55">
        <v>0</v>
      </c>
    </row>
    <row r="15" spans="1:4" x14ac:dyDescent="0.2">
      <c r="A15" s="59"/>
      <c r="B15" s="60">
        <v>5</v>
      </c>
      <c r="C15" s="54" t="s">
        <v>35</v>
      </c>
      <c r="D15" s="55">
        <v>0</v>
      </c>
    </row>
    <row r="16" spans="1:4" x14ac:dyDescent="0.2">
      <c r="A16" s="59"/>
      <c r="B16" s="53">
        <v>6</v>
      </c>
      <c r="C16" s="54" t="s">
        <v>35</v>
      </c>
      <c r="D16" s="55">
        <v>0</v>
      </c>
    </row>
    <row r="17" spans="1:5" x14ac:dyDescent="0.2">
      <c r="A17" s="59"/>
      <c r="B17" s="60">
        <v>7</v>
      </c>
      <c r="C17" s="54" t="s">
        <v>35</v>
      </c>
      <c r="D17" s="55">
        <v>0</v>
      </c>
    </row>
    <row r="18" spans="1:5" x14ac:dyDescent="0.2">
      <c r="A18" s="59"/>
      <c r="B18" s="53">
        <v>8</v>
      </c>
      <c r="C18" s="54" t="s">
        <v>35</v>
      </c>
      <c r="D18" s="55">
        <v>0</v>
      </c>
    </row>
    <row r="19" spans="1:5" x14ac:dyDescent="0.2">
      <c r="A19" s="61" t="s">
        <v>40</v>
      </c>
      <c r="B19" s="57"/>
      <c r="C19" s="62"/>
      <c r="D19" s="63">
        <f>SUM(D7:D18)</f>
        <v>109.30169025511371</v>
      </c>
    </row>
    <row r="20" spans="1:5" x14ac:dyDescent="0.2">
      <c r="A20" s="61"/>
      <c r="B20" s="64"/>
      <c r="C20" s="64"/>
      <c r="D20" s="51"/>
    </row>
    <row r="21" spans="1:5" x14ac:dyDescent="0.2">
      <c r="A21" s="61" t="s">
        <v>41</v>
      </c>
      <c r="B21" s="64"/>
      <c r="C21" s="50"/>
      <c r="D21" s="51"/>
    </row>
    <row r="22" spans="1:5" x14ac:dyDescent="0.2">
      <c r="A22" s="61" t="s">
        <v>34</v>
      </c>
      <c r="B22" s="64"/>
      <c r="C22" s="58"/>
      <c r="D22" s="65"/>
    </row>
    <row r="23" spans="1:5" x14ac:dyDescent="0.2">
      <c r="A23" s="66"/>
      <c r="B23" s="54">
        <v>1</v>
      </c>
      <c r="C23" s="54" t="s">
        <v>35</v>
      </c>
      <c r="D23" s="55">
        <v>0</v>
      </c>
    </row>
    <row r="24" spans="1:5" x14ac:dyDescent="0.2">
      <c r="A24" s="66"/>
      <c r="B24" s="54">
        <v>2</v>
      </c>
      <c r="C24" s="54" t="s">
        <v>35</v>
      </c>
      <c r="D24" s="55">
        <v>0</v>
      </c>
    </row>
    <row r="25" spans="1:5" x14ac:dyDescent="0.2">
      <c r="A25" s="66"/>
      <c r="B25" s="54">
        <v>3</v>
      </c>
      <c r="C25" s="54" t="s">
        <v>35</v>
      </c>
      <c r="D25" s="55">
        <v>0</v>
      </c>
    </row>
    <row r="26" spans="1:5" x14ac:dyDescent="0.2">
      <c r="A26" s="61" t="s">
        <v>36</v>
      </c>
      <c r="B26" s="64"/>
      <c r="C26" s="58"/>
      <c r="D26" s="51"/>
    </row>
    <row r="27" spans="1:5" x14ac:dyDescent="0.2">
      <c r="A27" s="66"/>
      <c r="B27" s="54">
        <v>1</v>
      </c>
      <c r="C27" s="54" t="s">
        <v>42</v>
      </c>
      <c r="D27" s="55">
        <v>15.746991708271107</v>
      </c>
      <c r="E27" s="67"/>
    </row>
    <row r="28" spans="1:5" x14ac:dyDescent="0.2">
      <c r="A28" s="66"/>
      <c r="B28" s="54">
        <v>2</v>
      </c>
      <c r="C28" s="54" t="s">
        <v>43</v>
      </c>
      <c r="D28" s="55">
        <v>1.6005708255987598</v>
      </c>
    </row>
    <row r="29" spans="1:5" x14ac:dyDescent="0.2">
      <c r="A29" s="66"/>
      <c r="B29" s="54">
        <v>3</v>
      </c>
      <c r="C29" s="54" t="s">
        <v>44</v>
      </c>
      <c r="D29" s="55">
        <f>0.52729514466198-0.1</f>
        <v>0.42729514466198004</v>
      </c>
    </row>
    <row r="30" spans="1:5" x14ac:dyDescent="0.2">
      <c r="A30" s="66"/>
      <c r="B30" s="54">
        <v>4</v>
      </c>
      <c r="C30" s="54" t="s">
        <v>37</v>
      </c>
      <c r="D30" s="55">
        <v>0.1547761713320166</v>
      </c>
    </row>
    <row r="31" spans="1:5" x14ac:dyDescent="0.2">
      <c r="A31" s="66"/>
      <c r="B31" s="54">
        <v>5</v>
      </c>
      <c r="C31" s="54" t="s">
        <v>35</v>
      </c>
      <c r="D31" s="55">
        <v>0</v>
      </c>
    </row>
    <row r="32" spans="1:5" x14ac:dyDescent="0.2">
      <c r="A32" s="66"/>
      <c r="B32" s="54">
        <v>6</v>
      </c>
      <c r="C32" s="54" t="s">
        <v>35</v>
      </c>
      <c r="D32" s="55">
        <v>0</v>
      </c>
    </row>
    <row r="33" spans="1:4" x14ac:dyDescent="0.2">
      <c r="A33" s="66"/>
      <c r="B33" s="54">
        <v>7</v>
      </c>
      <c r="C33" s="54" t="s">
        <v>35</v>
      </c>
      <c r="D33" s="55">
        <v>0</v>
      </c>
    </row>
    <row r="34" spans="1:4" x14ac:dyDescent="0.2">
      <c r="A34" s="66"/>
      <c r="B34" s="54">
        <v>8</v>
      </c>
      <c r="C34" s="54" t="s">
        <v>35</v>
      </c>
      <c r="D34" s="55">
        <v>0</v>
      </c>
    </row>
    <row r="35" spans="1:4" x14ac:dyDescent="0.2">
      <c r="A35" s="61" t="s">
        <v>45</v>
      </c>
      <c r="B35" s="57"/>
      <c r="C35" s="62"/>
      <c r="D35" s="63">
        <f>SUM(D23:D34)</f>
        <v>17.929633849863862</v>
      </c>
    </row>
    <row r="36" spans="1:4" x14ac:dyDescent="0.2">
      <c r="A36" s="61"/>
      <c r="B36" s="64"/>
      <c r="C36" s="64"/>
      <c r="D36" s="51"/>
    </row>
    <row r="37" spans="1:4" x14ac:dyDescent="0.2">
      <c r="A37" s="61" t="s">
        <v>46</v>
      </c>
      <c r="B37" s="57"/>
      <c r="C37" s="62"/>
      <c r="D37" s="51"/>
    </row>
    <row r="38" spans="1:4" x14ac:dyDescent="0.2">
      <c r="A38" s="59"/>
      <c r="B38" s="60">
        <v>1</v>
      </c>
      <c r="C38" s="68" t="s">
        <v>47</v>
      </c>
      <c r="D38" s="55">
        <f>6.50072471318245+0.3</f>
        <v>6.8007247131824498</v>
      </c>
    </row>
    <row r="39" spans="1:4" x14ac:dyDescent="0.2">
      <c r="A39" s="59"/>
      <c r="B39" s="60">
        <v>2</v>
      </c>
      <c r="C39" s="68" t="s">
        <v>48</v>
      </c>
      <c r="D39" s="55">
        <v>3.8814255484237599</v>
      </c>
    </row>
    <row r="40" spans="1:4" x14ac:dyDescent="0.2">
      <c r="A40" s="59"/>
      <c r="B40" s="60">
        <v>3</v>
      </c>
      <c r="C40" s="68" t="s">
        <v>35</v>
      </c>
      <c r="D40" s="55">
        <v>0</v>
      </c>
    </row>
    <row r="41" spans="1:4" x14ac:dyDescent="0.2">
      <c r="A41" s="59"/>
      <c r="B41" s="60">
        <v>4</v>
      </c>
      <c r="C41" s="68" t="s">
        <v>35</v>
      </c>
      <c r="D41" s="55">
        <v>0</v>
      </c>
    </row>
    <row r="42" spans="1:4" x14ac:dyDescent="0.2">
      <c r="A42" s="59"/>
      <c r="B42" s="60">
        <v>5</v>
      </c>
      <c r="C42" s="68" t="s">
        <v>35</v>
      </c>
      <c r="D42" s="55">
        <v>0</v>
      </c>
    </row>
    <row r="43" spans="1:4" x14ac:dyDescent="0.2">
      <c r="A43" s="59"/>
      <c r="B43" s="60">
        <v>6</v>
      </c>
      <c r="C43" s="68" t="s">
        <v>35</v>
      </c>
      <c r="D43" s="55">
        <v>0</v>
      </c>
    </row>
    <row r="44" spans="1:4" x14ac:dyDescent="0.2">
      <c r="A44" s="59"/>
      <c r="B44" s="60">
        <v>7</v>
      </c>
      <c r="C44" s="68" t="s">
        <v>35</v>
      </c>
      <c r="D44" s="55">
        <v>0</v>
      </c>
    </row>
    <row r="45" spans="1:4" x14ac:dyDescent="0.2">
      <c r="A45" s="59"/>
      <c r="B45" s="53">
        <v>8</v>
      </c>
      <c r="C45" s="68" t="s">
        <v>35</v>
      </c>
      <c r="D45" s="55">
        <v>0</v>
      </c>
    </row>
    <row r="46" spans="1:4" x14ac:dyDescent="0.2">
      <c r="A46" s="61" t="s">
        <v>49</v>
      </c>
      <c r="B46" s="57"/>
      <c r="C46" s="62"/>
      <c r="D46" s="63">
        <f>SUM(D38:D45)</f>
        <v>10.682150261606211</v>
      </c>
    </row>
    <row r="47" spans="1:4" x14ac:dyDescent="0.2">
      <c r="A47" s="61"/>
      <c r="B47" s="64"/>
      <c r="C47" s="64"/>
      <c r="D47" s="51"/>
    </row>
    <row r="48" spans="1:4" x14ac:dyDescent="0.2">
      <c r="A48" s="61" t="s">
        <v>50</v>
      </c>
      <c r="B48" s="57"/>
      <c r="C48" s="62"/>
      <c r="D48" s="51"/>
    </row>
    <row r="49" spans="1:4" x14ac:dyDescent="0.2">
      <c r="A49" s="59"/>
      <c r="B49" s="60">
        <v>1</v>
      </c>
      <c r="C49" s="68" t="s">
        <v>51</v>
      </c>
      <c r="D49" s="55">
        <v>1.4631381523011364</v>
      </c>
    </row>
    <row r="50" spans="1:4" x14ac:dyDescent="0.2">
      <c r="A50" s="59"/>
      <c r="B50" s="60">
        <v>2</v>
      </c>
      <c r="C50" s="68" t="s">
        <v>52</v>
      </c>
      <c r="D50" s="55">
        <v>1.085138418749779</v>
      </c>
    </row>
    <row r="51" spans="1:4" x14ac:dyDescent="0.2">
      <c r="A51" s="59"/>
      <c r="B51" s="60">
        <v>3</v>
      </c>
      <c r="C51" s="68" t="s">
        <v>53</v>
      </c>
      <c r="D51" s="55">
        <v>0.85179620885484975</v>
      </c>
    </row>
    <row r="52" spans="1:4" x14ac:dyDescent="0.2">
      <c r="A52" s="59"/>
      <c r="B52" s="60">
        <v>4</v>
      </c>
      <c r="C52" s="68" t="s">
        <v>54</v>
      </c>
      <c r="D52" s="55">
        <v>0.61533176496816189</v>
      </c>
    </row>
    <row r="53" spans="1:4" x14ac:dyDescent="0.2">
      <c r="A53" s="59"/>
      <c r="B53" s="60">
        <v>5</v>
      </c>
      <c r="C53" s="68" t="s">
        <v>55</v>
      </c>
      <c r="D53" s="55">
        <v>0.18389999999999995</v>
      </c>
    </row>
    <row r="54" spans="1:4" x14ac:dyDescent="0.2">
      <c r="A54" s="59"/>
      <c r="B54" s="60">
        <v>6</v>
      </c>
      <c r="C54" s="68" t="s">
        <v>56</v>
      </c>
      <c r="D54" s="55">
        <v>2.1179999999998866E-2</v>
      </c>
    </row>
    <row r="55" spans="1:4" x14ac:dyDescent="0.2">
      <c r="A55" s="59"/>
      <c r="B55" s="60">
        <v>7</v>
      </c>
      <c r="C55" s="68" t="s">
        <v>35</v>
      </c>
      <c r="D55" s="55">
        <v>0</v>
      </c>
    </row>
    <row r="56" spans="1:4" x14ac:dyDescent="0.2">
      <c r="A56" s="59"/>
      <c r="B56" s="60">
        <v>8</v>
      </c>
      <c r="C56" s="68" t="s">
        <v>35</v>
      </c>
      <c r="D56" s="55">
        <v>0</v>
      </c>
    </row>
    <row r="57" spans="1:4" x14ac:dyDescent="0.2">
      <c r="A57" s="61" t="s">
        <v>14</v>
      </c>
      <c r="B57" s="64"/>
      <c r="C57" s="64"/>
      <c r="D57" s="63">
        <f>SUM(D49:D56)</f>
        <v>4.2204845448739263</v>
      </c>
    </row>
    <row r="58" spans="1:4" x14ac:dyDescent="0.2">
      <c r="A58" s="61"/>
      <c r="B58" s="64"/>
      <c r="C58" s="64"/>
      <c r="D58" s="51"/>
    </row>
    <row r="59" spans="1:4" x14ac:dyDescent="0.2">
      <c r="A59" s="61" t="s">
        <v>57</v>
      </c>
      <c r="B59" s="64"/>
      <c r="C59" s="64"/>
      <c r="D59" s="51"/>
    </row>
    <row r="60" spans="1:4" x14ac:dyDescent="0.2">
      <c r="A60" s="59"/>
      <c r="B60" s="60">
        <v>1</v>
      </c>
      <c r="C60" s="68" t="s">
        <v>37</v>
      </c>
      <c r="D60" s="55"/>
    </row>
    <row r="61" spans="1:4" x14ac:dyDescent="0.2">
      <c r="A61" s="59"/>
      <c r="B61" s="60"/>
      <c r="C61" s="64" t="s">
        <v>58</v>
      </c>
      <c r="D61" s="63"/>
    </row>
    <row r="62" spans="1:4" x14ac:dyDescent="0.2">
      <c r="A62" s="61"/>
      <c r="B62" s="64"/>
      <c r="C62" s="68"/>
      <c r="D62" s="51"/>
    </row>
    <row r="63" spans="1:4" x14ac:dyDescent="0.2">
      <c r="A63" s="61" t="s">
        <v>59</v>
      </c>
      <c r="B63" s="64"/>
      <c r="C63" s="64"/>
      <c r="D63" s="51"/>
    </row>
    <row r="64" spans="1:4" x14ac:dyDescent="0.2">
      <c r="A64" s="59"/>
      <c r="B64" s="60">
        <v>1</v>
      </c>
      <c r="C64" s="68" t="s">
        <v>60</v>
      </c>
      <c r="D64" s="55"/>
    </row>
    <row r="65" spans="1:4" x14ac:dyDescent="0.2">
      <c r="A65" s="59"/>
      <c r="B65" s="60"/>
      <c r="C65" s="64" t="s">
        <v>26</v>
      </c>
      <c r="D65" s="63"/>
    </row>
    <row r="66" spans="1:4" x14ac:dyDescent="0.2">
      <c r="A66" s="59"/>
      <c r="B66" s="60"/>
      <c r="C66" s="64"/>
      <c r="D66" s="51"/>
    </row>
    <row r="67" spans="1:4" x14ac:dyDescent="0.2">
      <c r="A67" s="61"/>
      <c r="B67" s="64"/>
      <c r="C67" s="64" t="s">
        <v>61</v>
      </c>
      <c r="D67" s="63">
        <f>D65+D61+D57+D46+D35+D19</f>
        <v>142.13395891145771</v>
      </c>
    </row>
    <row r="68" spans="1:4" x14ac:dyDescent="0.2">
      <c r="A68" s="61"/>
      <c r="B68" s="64"/>
      <c r="C68" s="64"/>
      <c r="D68" s="51"/>
    </row>
    <row r="69" spans="1:4" ht="15.75" thickBot="1" x14ac:dyDescent="0.3">
      <c r="A69" s="69"/>
      <c r="B69" s="70"/>
      <c r="C69" s="71" t="s">
        <v>30</v>
      </c>
      <c r="D69" s="22">
        <f>'מגדל גמל להשקעה- נספח 1'!C40</f>
        <v>387237</v>
      </c>
    </row>
    <row r="71" spans="1:4" x14ac:dyDescent="0.2">
      <c r="D71" s="7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opLeftCell="A19" workbookViewId="0">
      <selection activeCell="Q33" sqref="Q33"/>
    </sheetView>
  </sheetViews>
  <sheetFormatPr defaultRowHeight="14.25" x14ac:dyDescent="0.2"/>
  <cols>
    <col min="1" max="1" width="4.5" customWidth="1"/>
    <col min="2" max="2" width="50" customWidth="1"/>
    <col min="3" max="3" width="9.875" bestFit="1" customWidth="1"/>
  </cols>
  <sheetData>
    <row r="1" spans="1:3" ht="15" x14ac:dyDescent="0.25">
      <c r="A1" s="39" t="s">
        <v>81</v>
      </c>
      <c r="B1" s="41"/>
    </row>
    <row r="2" spans="1:3" x14ac:dyDescent="0.2">
      <c r="A2" s="40" t="s">
        <v>86</v>
      </c>
      <c r="B2" s="41"/>
      <c r="C2" s="3">
        <v>44561</v>
      </c>
    </row>
    <row r="3" spans="1:3" x14ac:dyDescent="0.2">
      <c r="A3" s="40" t="s">
        <v>85</v>
      </c>
      <c r="B3" s="40"/>
      <c r="C3" s="43"/>
    </row>
    <row r="4" spans="1:3" ht="15.75" thickBot="1" x14ac:dyDescent="0.3">
      <c r="A4" s="90" t="s">
        <v>83</v>
      </c>
    </row>
    <row r="5" spans="1:3" x14ac:dyDescent="0.2">
      <c r="A5" s="73"/>
      <c r="B5" s="74"/>
      <c r="C5" s="75" t="s">
        <v>1</v>
      </c>
    </row>
    <row r="6" spans="1:3" x14ac:dyDescent="0.2">
      <c r="A6" s="61" t="s">
        <v>62</v>
      </c>
      <c r="B6" s="58"/>
      <c r="C6" s="76"/>
    </row>
    <row r="7" spans="1:3" x14ac:dyDescent="0.2">
      <c r="A7" s="59">
        <v>1</v>
      </c>
      <c r="B7" s="77" t="s">
        <v>47</v>
      </c>
      <c r="C7" s="78">
        <v>205.30271873470198</v>
      </c>
    </row>
    <row r="8" spans="1:3" x14ac:dyDescent="0.2">
      <c r="A8" s="59">
        <v>2</v>
      </c>
      <c r="B8" s="77" t="s">
        <v>35</v>
      </c>
      <c r="C8" s="78">
        <v>0</v>
      </c>
    </row>
    <row r="9" spans="1:3" x14ac:dyDescent="0.2">
      <c r="A9" s="59">
        <v>3</v>
      </c>
      <c r="B9" s="77" t="s">
        <v>35</v>
      </c>
      <c r="C9" s="78">
        <v>0</v>
      </c>
    </row>
    <row r="10" spans="1:3" x14ac:dyDescent="0.2">
      <c r="A10" s="59">
        <v>4</v>
      </c>
      <c r="B10" s="77" t="s">
        <v>35</v>
      </c>
      <c r="C10" s="78">
        <v>0</v>
      </c>
    </row>
    <row r="11" spans="1:3" x14ac:dyDescent="0.2">
      <c r="A11" s="59">
        <v>5</v>
      </c>
      <c r="B11" s="77" t="s">
        <v>35</v>
      </c>
      <c r="C11" s="78">
        <v>0</v>
      </c>
    </row>
    <row r="12" spans="1:3" x14ac:dyDescent="0.2">
      <c r="A12" s="59">
        <v>6</v>
      </c>
      <c r="B12" s="77" t="s">
        <v>35</v>
      </c>
      <c r="C12" s="78">
        <v>0</v>
      </c>
    </row>
    <row r="13" spans="1:3" x14ac:dyDescent="0.2">
      <c r="A13" s="59">
        <v>7</v>
      </c>
      <c r="B13" s="77" t="s">
        <v>35</v>
      </c>
      <c r="C13" s="78">
        <v>0</v>
      </c>
    </row>
    <row r="14" spans="1:3" x14ac:dyDescent="0.2">
      <c r="A14" s="59">
        <v>8</v>
      </c>
      <c r="B14" s="77" t="s">
        <v>35</v>
      </c>
      <c r="C14" s="78">
        <v>0</v>
      </c>
    </row>
    <row r="15" spans="1:3" x14ac:dyDescent="0.2">
      <c r="A15" s="48" t="s">
        <v>63</v>
      </c>
      <c r="B15" s="77"/>
      <c r="C15" s="79">
        <f>SUM(C7:C14)</f>
        <v>205.30271873470198</v>
      </c>
    </row>
    <row r="16" spans="1:3" x14ac:dyDescent="0.2">
      <c r="A16" s="80"/>
      <c r="B16" s="81"/>
      <c r="C16" s="82"/>
    </row>
    <row r="17" spans="1:3" x14ac:dyDescent="0.2">
      <c r="A17" s="48" t="s">
        <v>64</v>
      </c>
      <c r="B17" s="77"/>
      <c r="C17" s="82"/>
    </row>
    <row r="18" spans="1:3" x14ac:dyDescent="0.2">
      <c r="A18" s="59">
        <v>1</v>
      </c>
      <c r="B18" s="77" t="s">
        <v>37</v>
      </c>
      <c r="C18" s="78"/>
    </row>
    <row r="19" spans="1:3" x14ac:dyDescent="0.2">
      <c r="A19" s="61" t="s">
        <v>65</v>
      </c>
      <c r="B19" s="58"/>
      <c r="C19" s="79"/>
    </row>
    <row r="20" spans="1:3" x14ac:dyDescent="0.2">
      <c r="A20" s="66"/>
      <c r="B20" s="83"/>
      <c r="C20" s="82"/>
    </row>
    <row r="21" spans="1:3" x14ac:dyDescent="0.2">
      <c r="A21" s="56" t="s">
        <v>66</v>
      </c>
      <c r="B21" s="84"/>
      <c r="C21" s="82"/>
    </row>
    <row r="22" spans="1:3" x14ac:dyDescent="0.2">
      <c r="A22" s="59">
        <v>1</v>
      </c>
      <c r="B22" s="77" t="s">
        <v>37</v>
      </c>
      <c r="C22" s="78"/>
    </row>
    <row r="23" spans="1:3" x14ac:dyDescent="0.2">
      <c r="A23" s="48" t="s">
        <v>19</v>
      </c>
      <c r="B23" s="77"/>
      <c r="C23" s="79"/>
    </row>
    <row r="24" spans="1:3" x14ac:dyDescent="0.2">
      <c r="A24" s="80"/>
      <c r="B24" s="77"/>
      <c r="C24" s="82"/>
    </row>
    <row r="25" spans="1:3" x14ac:dyDescent="0.2">
      <c r="A25" s="48" t="s">
        <v>67</v>
      </c>
      <c r="B25" s="77"/>
      <c r="C25" s="82"/>
    </row>
    <row r="26" spans="1:3" x14ac:dyDescent="0.2">
      <c r="A26" s="48" t="s">
        <v>68</v>
      </c>
      <c r="B26" s="81" t="s">
        <v>69</v>
      </c>
      <c r="C26" s="82"/>
    </row>
    <row r="27" spans="1:3" x14ac:dyDescent="0.2">
      <c r="A27" s="59">
        <v>1</v>
      </c>
      <c r="B27" s="77"/>
      <c r="C27" s="78"/>
    </row>
    <row r="28" spans="1:3" x14ac:dyDescent="0.2">
      <c r="A28" s="59">
        <v>2</v>
      </c>
      <c r="B28" s="77"/>
      <c r="C28" s="78"/>
    </row>
    <row r="29" spans="1:3" x14ac:dyDescent="0.2">
      <c r="A29" s="61" t="s">
        <v>70</v>
      </c>
      <c r="B29" s="85" t="s">
        <v>71</v>
      </c>
      <c r="C29" s="82"/>
    </row>
    <row r="30" spans="1:3" x14ac:dyDescent="0.2">
      <c r="A30" s="86">
        <v>1</v>
      </c>
      <c r="B30" s="84" t="s">
        <v>47</v>
      </c>
      <c r="C30" s="78">
        <v>61.647585758916506</v>
      </c>
    </row>
    <row r="31" spans="1:3" x14ac:dyDescent="0.2">
      <c r="A31" s="86">
        <v>2</v>
      </c>
      <c r="B31" s="84" t="s">
        <v>72</v>
      </c>
      <c r="C31" s="78">
        <v>12.277326402504388</v>
      </c>
    </row>
    <row r="32" spans="1:3" x14ac:dyDescent="0.2">
      <c r="A32" s="86">
        <v>3</v>
      </c>
      <c r="B32" s="84" t="s">
        <v>35</v>
      </c>
      <c r="C32" s="78">
        <v>0</v>
      </c>
    </row>
    <row r="33" spans="1:5" x14ac:dyDescent="0.2">
      <c r="A33" s="86">
        <v>4</v>
      </c>
      <c r="B33" s="84" t="s">
        <v>35</v>
      </c>
      <c r="C33" s="78">
        <v>0</v>
      </c>
    </row>
    <row r="34" spans="1:5" x14ac:dyDescent="0.2">
      <c r="A34" s="86">
        <v>5</v>
      </c>
      <c r="B34" s="84" t="s">
        <v>35</v>
      </c>
      <c r="C34" s="78">
        <v>0</v>
      </c>
    </row>
    <row r="35" spans="1:5" x14ac:dyDescent="0.2">
      <c r="A35" s="86">
        <v>6</v>
      </c>
      <c r="B35" s="84" t="s">
        <v>35</v>
      </c>
      <c r="C35" s="78">
        <v>0</v>
      </c>
    </row>
    <row r="36" spans="1:5" x14ac:dyDescent="0.2">
      <c r="A36" s="86">
        <v>7</v>
      </c>
      <c r="B36" s="84" t="s">
        <v>35</v>
      </c>
      <c r="C36" s="78">
        <v>0</v>
      </c>
      <c r="E36" s="72"/>
    </row>
    <row r="37" spans="1:5" x14ac:dyDescent="0.2">
      <c r="A37" s="56" t="s">
        <v>73</v>
      </c>
      <c r="B37" s="83"/>
      <c r="C37" s="79">
        <f>SUM(C27:C36)</f>
        <v>73.924912161420892</v>
      </c>
    </row>
    <row r="38" spans="1:5" x14ac:dyDescent="0.2">
      <c r="A38" s="56"/>
      <c r="B38" s="84"/>
      <c r="C38" s="82"/>
    </row>
    <row r="39" spans="1:5" x14ac:dyDescent="0.2">
      <c r="A39" s="48" t="s">
        <v>74</v>
      </c>
      <c r="B39" s="77"/>
      <c r="C39" s="82"/>
    </row>
    <row r="40" spans="1:5" x14ac:dyDescent="0.2">
      <c r="A40" s="48" t="s">
        <v>68</v>
      </c>
      <c r="B40" s="81" t="s">
        <v>75</v>
      </c>
      <c r="C40" s="82"/>
    </row>
    <row r="41" spans="1:5" x14ac:dyDescent="0.2">
      <c r="A41" s="59">
        <v>1</v>
      </c>
      <c r="B41" s="58" t="s">
        <v>37</v>
      </c>
      <c r="C41" s="78">
        <v>2</v>
      </c>
    </row>
    <row r="42" spans="1:5" x14ac:dyDescent="0.2">
      <c r="A42" s="59">
        <v>2</v>
      </c>
      <c r="B42" s="58" t="s">
        <v>35</v>
      </c>
      <c r="C42" s="78">
        <v>0</v>
      </c>
    </row>
    <row r="43" spans="1:5" x14ac:dyDescent="0.2">
      <c r="A43" s="59">
        <v>3</v>
      </c>
      <c r="B43" s="58" t="s">
        <v>35</v>
      </c>
      <c r="C43" s="78">
        <v>0</v>
      </c>
    </row>
    <row r="44" spans="1:5" x14ac:dyDescent="0.2">
      <c r="A44" s="59">
        <v>4</v>
      </c>
      <c r="B44" s="58" t="s">
        <v>35</v>
      </c>
      <c r="C44" s="78">
        <v>0</v>
      </c>
    </row>
    <row r="45" spans="1:5" x14ac:dyDescent="0.2">
      <c r="A45" s="59">
        <v>5</v>
      </c>
      <c r="B45" s="58" t="s">
        <v>35</v>
      </c>
      <c r="C45" s="78">
        <v>0</v>
      </c>
    </row>
    <row r="46" spans="1:5" x14ac:dyDescent="0.2">
      <c r="A46" s="59">
        <v>6</v>
      </c>
      <c r="B46" s="58" t="s">
        <v>35</v>
      </c>
      <c r="C46" s="78">
        <v>0</v>
      </c>
    </row>
    <row r="47" spans="1:5" x14ac:dyDescent="0.2">
      <c r="A47" s="59">
        <v>7</v>
      </c>
      <c r="B47" s="58" t="s">
        <v>35</v>
      </c>
      <c r="C47" s="78">
        <v>0</v>
      </c>
    </row>
    <row r="48" spans="1:5" x14ac:dyDescent="0.2">
      <c r="A48" s="59">
        <v>8</v>
      </c>
      <c r="B48" s="58" t="s">
        <v>35</v>
      </c>
      <c r="C48" s="78">
        <v>0</v>
      </c>
    </row>
    <row r="49" spans="1:5" x14ac:dyDescent="0.2">
      <c r="A49" s="61" t="s">
        <v>70</v>
      </c>
      <c r="B49" s="81" t="s">
        <v>76</v>
      </c>
      <c r="C49" s="82"/>
    </row>
    <row r="50" spans="1:5" x14ac:dyDescent="0.2">
      <c r="A50" s="86">
        <v>1</v>
      </c>
      <c r="B50" s="58" t="s">
        <v>37</v>
      </c>
      <c r="C50" s="78">
        <v>83.982143938613603</v>
      </c>
    </row>
    <row r="51" spans="1:5" x14ac:dyDescent="0.2">
      <c r="A51" s="86">
        <v>2</v>
      </c>
      <c r="B51" s="58" t="s">
        <v>77</v>
      </c>
      <c r="C51" s="78">
        <v>21.124952344362253</v>
      </c>
    </row>
    <row r="52" spans="1:5" x14ac:dyDescent="0.2">
      <c r="A52" s="86">
        <v>3</v>
      </c>
      <c r="B52" s="58" t="s">
        <v>78</v>
      </c>
      <c r="C52" s="78">
        <v>19.305610701216871</v>
      </c>
    </row>
    <row r="53" spans="1:5" x14ac:dyDescent="0.2">
      <c r="A53" s="86">
        <v>4</v>
      </c>
      <c r="B53" s="58" t="s">
        <v>35</v>
      </c>
      <c r="C53" s="78">
        <v>0</v>
      </c>
    </row>
    <row r="54" spans="1:5" x14ac:dyDescent="0.2">
      <c r="A54" s="86">
        <v>5</v>
      </c>
      <c r="B54" s="58" t="s">
        <v>35</v>
      </c>
      <c r="C54" s="78">
        <v>0</v>
      </c>
    </row>
    <row r="55" spans="1:5" x14ac:dyDescent="0.2">
      <c r="A55" s="86">
        <v>6</v>
      </c>
      <c r="B55" s="58" t="s">
        <v>35</v>
      </c>
      <c r="C55" s="78">
        <v>0</v>
      </c>
    </row>
    <row r="56" spans="1:5" x14ac:dyDescent="0.2">
      <c r="A56" s="86">
        <v>7</v>
      </c>
      <c r="B56" s="58" t="s">
        <v>35</v>
      </c>
      <c r="C56" s="78">
        <v>0</v>
      </c>
    </row>
    <row r="57" spans="1:5" x14ac:dyDescent="0.2">
      <c r="A57" s="86">
        <v>8</v>
      </c>
      <c r="B57" s="58" t="s">
        <v>35</v>
      </c>
      <c r="C57" s="78">
        <v>0</v>
      </c>
    </row>
    <row r="58" spans="1:5" x14ac:dyDescent="0.2">
      <c r="A58" s="61" t="s">
        <v>79</v>
      </c>
      <c r="B58" s="83"/>
      <c r="C58" s="79">
        <f>SUM(C41:C57)</f>
        <v>126.41270698419274</v>
      </c>
    </row>
    <row r="59" spans="1:5" x14ac:dyDescent="0.2">
      <c r="A59" s="66"/>
      <c r="B59" s="83"/>
      <c r="C59" s="79"/>
      <c r="E59" s="72"/>
    </row>
    <row r="60" spans="1:5" x14ac:dyDescent="0.2">
      <c r="A60" s="56" t="s">
        <v>80</v>
      </c>
      <c r="B60" s="84"/>
      <c r="C60" s="79">
        <f>C58+C37+C23+C19+C15-0.2</f>
        <v>405.44033788031567</v>
      </c>
    </row>
    <row r="61" spans="1:5" x14ac:dyDescent="0.2">
      <c r="A61" s="66"/>
      <c r="B61" s="83"/>
      <c r="C61" s="82"/>
    </row>
    <row r="62" spans="1:5" ht="15.75" thickBot="1" x14ac:dyDescent="0.3">
      <c r="A62" s="71" t="s">
        <v>30</v>
      </c>
      <c r="B62" s="87"/>
      <c r="C62" s="22">
        <f>'מגדל גמל להשקעה- נספח 1'!C40</f>
        <v>387237</v>
      </c>
    </row>
    <row r="63" spans="1:5" x14ac:dyDescent="0.2">
      <c r="C63" s="72"/>
    </row>
    <row r="65" spans="3:3" x14ac:dyDescent="0.2">
      <c r="C65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7" activePane="bottomRight" state="frozen"/>
      <selection activeCell="F50" sqref="F50"/>
      <selection pane="topRight" activeCell="F50" sqref="F50"/>
      <selection pane="bottomLeft" activeCell="F50" sqref="F50"/>
      <selection pane="bottomRight" activeCell="I22" sqref="I22:I23"/>
    </sheetView>
  </sheetViews>
  <sheetFormatPr defaultRowHeight="14.25" x14ac:dyDescent="0.2"/>
  <cols>
    <col min="1" max="1" width="9" style="2"/>
    <col min="2" max="2" width="37" style="2" customWidth="1"/>
    <col min="3" max="3" width="13.2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88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33.228892920806736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33.228892920806736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0.7058561148501391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0.7058561148501391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7.1551468675259994E-2</v>
      </c>
    </row>
    <row r="16" spans="1:3" ht="25.5" x14ac:dyDescent="0.2">
      <c r="A16" s="11" t="s">
        <v>9</v>
      </c>
      <c r="B16" s="16" t="s">
        <v>10</v>
      </c>
      <c r="C16" s="23">
        <v>7.1551468675259994E-2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50.824973743455573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0.62619026836226999</v>
      </c>
    </row>
    <row r="26" spans="1:3" x14ac:dyDescent="0.2">
      <c r="A26" s="11"/>
      <c r="B26" s="12" t="s">
        <v>21</v>
      </c>
      <c r="C26" s="23">
        <v>41.37882209832356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8.8199613767697418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84.831274247787718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7.4609738352801841E-4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8.1426818947589021E-4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68217</v>
      </c>
    </row>
    <row r="43" spans="1:3" x14ac:dyDescent="0.2">
      <c r="C43" s="92">
        <f>(C40+140145)/2</f>
        <v>104181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0" activePane="bottomRight" state="frozen"/>
      <selection activeCell="F50" sqref="F50"/>
      <selection pane="topRight" activeCell="F50" sqref="F50"/>
      <selection pane="bottomLeft" activeCell="F50" sqref="F50"/>
      <selection pane="bottomRight" activeCell="I21" sqref="I21"/>
    </sheetView>
  </sheetViews>
  <sheetFormatPr defaultRowHeight="14.25" x14ac:dyDescent="0.2"/>
  <cols>
    <col min="1" max="1" width="9" style="2"/>
    <col min="2" max="2" width="37" style="2" customWidth="1"/>
    <col min="3" max="3" width="9.87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89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1.4025909117294399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f>1.50259091172944-0.1</f>
        <v>1.4025909117294399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9.8507912706320019E-2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9.8507912706320019E-2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2.0476038605399998E-3</v>
      </c>
    </row>
    <row r="16" spans="1:3" ht="25.5" x14ac:dyDescent="0.2">
      <c r="A16" s="11" t="s">
        <v>9</v>
      </c>
      <c r="B16" s="16" t="s">
        <v>10</v>
      </c>
      <c r="C16" s="23">
        <v>2.0476038605399998E-3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5.9366181389984893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</v>
      </c>
    </row>
    <row r="26" spans="1:3" x14ac:dyDescent="0.2">
      <c r="A26" s="11"/>
      <c r="B26" s="12" t="s">
        <v>21</v>
      </c>
      <c r="C26" s="23">
        <f>4.44007778280368+0.1</f>
        <v>4.5400777828036798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1.3965403561948095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7.4397645672947892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1.5072755692535609E-3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1.7758120461379137E-3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3940</v>
      </c>
    </row>
    <row r="43" spans="1:3" x14ac:dyDescent="0.2">
      <c r="C43" s="92">
        <f>(C40+4439)/2</f>
        <v>4189.5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3" activePane="bottomRight" state="frozen"/>
      <selection activeCell="F50" sqref="F50"/>
      <selection pane="topRight" activeCell="F50" sqref="F50"/>
      <selection pane="bottomLeft" activeCell="F50" sqref="F50"/>
      <selection pane="bottomRight" activeCell="G20" sqref="G20"/>
    </sheetView>
  </sheetViews>
  <sheetFormatPr defaultRowHeight="14.25" x14ac:dyDescent="0.2"/>
  <cols>
    <col min="1" max="1" width="9" style="2"/>
    <col min="2" max="2" width="37" style="2" customWidth="1"/>
    <col min="3" max="3" width="9.87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90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2.9845391606417304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2.9845391606417304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9.8773086182820005E-2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9.8773086182820005E-2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0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</v>
      </c>
    </row>
    <row r="26" spans="1:3" x14ac:dyDescent="0.2">
      <c r="A26" s="11"/>
      <c r="B26" s="12" t="s">
        <v>21</v>
      </c>
      <c r="C26" s="23">
        <v>0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0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3.0833122468245504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2.5918899183125004E-4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14184</v>
      </c>
    </row>
    <row r="43" spans="1:3" x14ac:dyDescent="0.2">
      <c r="C43" s="92">
        <f>(C40+9608)/2</f>
        <v>11896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3" activePane="bottomRight" state="frozen"/>
      <selection activeCell="F50" sqref="F50"/>
      <selection pane="topRight" activeCell="F50" sqref="F50"/>
      <selection pane="bottomLeft" activeCell="F50" sqref="F50"/>
      <selection pane="bottomRight" activeCell="L20" sqref="L20:L21"/>
    </sheetView>
  </sheetViews>
  <sheetFormatPr defaultRowHeight="14.25" x14ac:dyDescent="0.2"/>
  <cols>
    <col min="1" max="1" width="9" style="2"/>
    <col min="2" max="2" width="37" style="2" customWidth="1"/>
    <col min="3" max="3" width="10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91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0.97747982569818015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0.97747982569818015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8.4537252500040003E-2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8.4537252500040003E-2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0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</v>
      </c>
    </row>
    <row r="26" spans="1:3" x14ac:dyDescent="0.2">
      <c r="A26" s="11"/>
      <c r="B26" s="12" t="s">
        <v>21</v>
      </c>
      <c r="C26" s="23">
        <v>0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0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1.0620170781982201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1.6401808157501469E-4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7454</v>
      </c>
    </row>
    <row r="43" spans="1:3" x14ac:dyDescent="0.2">
      <c r="C43" s="92">
        <f>(C40+5496)/2</f>
        <v>6475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7" activePane="bottomRight" state="frozen"/>
      <selection activeCell="F50" sqref="F50"/>
      <selection pane="topRight" activeCell="F50" sqref="F50"/>
      <selection pane="bottomLeft" activeCell="F50" sqref="F50"/>
      <selection pane="bottomRight" activeCell="L19" sqref="K19:L19"/>
    </sheetView>
  </sheetViews>
  <sheetFormatPr defaultRowHeight="14.25" x14ac:dyDescent="0.2"/>
  <cols>
    <col min="1" max="1" width="9" style="2"/>
    <col min="2" max="2" width="37" style="2" customWidth="1"/>
    <col min="3" max="3" width="9.62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92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6.2160795522795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6.2160795522795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3.3075711005362396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3.3075711005362396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0.57700561243336002</v>
      </c>
    </row>
    <row r="16" spans="1:3" ht="25.5" x14ac:dyDescent="0.2">
      <c r="A16" s="11" t="s">
        <v>9</v>
      </c>
      <c r="B16" s="16" t="s">
        <v>10</v>
      </c>
      <c r="C16" s="23">
        <v>0.57700561243336002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14.526502358190982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2.4637229007059998E-2</v>
      </c>
    </row>
    <row r="26" spans="1:3" x14ac:dyDescent="0.2">
      <c r="A26" s="11"/>
      <c r="B26" s="12" t="s">
        <v>21</v>
      </c>
      <c r="C26" s="23">
        <v>2.9363045924463798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11.565560536737543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24.627158623440081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3.420953107729183E-4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5.1953838706046327E-4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44150</v>
      </c>
    </row>
    <row r="43" spans="1:3" x14ac:dyDescent="0.2">
      <c r="C43" s="92">
        <f>(C40+50654)/2</f>
        <v>47402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3" activePane="bottomRight" state="frozen"/>
      <selection activeCell="F50" sqref="F50"/>
      <selection pane="topRight" activeCell="F50" sqref="F50"/>
      <selection pane="bottomLeft" activeCell="F50" sqref="F50"/>
      <selection pane="bottomRight" activeCell="K17" sqref="K17:K18"/>
    </sheetView>
  </sheetViews>
  <sheetFormatPr defaultRowHeight="14.25" x14ac:dyDescent="0.2"/>
  <cols>
    <col min="1" max="1" width="9" style="2"/>
    <col min="2" max="2" width="37" style="2" customWidth="1"/>
    <col min="3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93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7.1293220078270183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7.1293220078270183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8.7209935700110014E-2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8.7209935700110014E-2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18.75028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0</v>
      </c>
    </row>
    <row r="26" spans="1:3" x14ac:dyDescent="0.2">
      <c r="A26" s="11"/>
      <c r="B26" s="12" t="s">
        <v>21</v>
      </c>
      <c r="C26" s="23">
        <v>18.75028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0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25.966811943527127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 t="shared" ref="C37" si="6">(C32+C20+C16)/C40</f>
        <v>8.395021267069622E-4</v>
      </c>
    </row>
    <row r="38" spans="1:3" ht="15" x14ac:dyDescent="0.25">
      <c r="A38" s="11" t="s">
        <v>11</v>
      </c>
      <c r="B38" s="12" t="s">
        <v>32</v>
      </c>
      <c r="C38" s="19">
        <f t="shared" ref="C38" si="7">C34/C43</f>
        <v>9.4935697365922513E-4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22335</v>
      </c>
    </row>
    <row r="43" spans="1:3" x14ac:dyDescent="0.2">
      <c r="C43" s="92">
        <f>(C40+32369)/2</f>
        <v>27352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zoomScaleNormal="100" workbookViewId="0">
      <pane xSplit="2" ySplit="6" topLeftCell="C16" activePane="bottomRight" state="frozen"/>
      <selection activeCell="F50" sqref="F50"/>
      <selection pane="topRight" activeCell="F50" sqref="F50"/>
      <selection pane="bottomLeft" activeCell="F50" sqref="F50"/>
      <selection pane="bottomRight" activeCell="L17" sqref="L17"/>
    </sheetView>
  </sheetViews>
  <sheetFormatPr defaultRowHeight="14.25" x14ac:dyDescent="0.2"/>
  <cols>
    <col min="1" max="1" width="9" style="2"/>
    <col min="2" max="2" width="37" style="2" customWidth="1"/>
    <col min="3" max="3" width="9.87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</row>
    <row r="4" spans="1:3" ht="30" customHeight="1" thickBot="1" x14ac:dyDescent="0.3">
      <c r="A4" s="7"/>
      <c r="B4" s="93" t="s">
        <v>94</v>
      </c>
    </row>
    <row r="5" spans="1:3" x14ac:dyDescent="0.2">
      <c r="A5" s="33"/>
      <c r="B5" s="35"/>
      <c r="C5" s="31" t="s">
        <v>1</v>
      </c>
    </row>
    <row r="6" spans="1:3" x14ac:dyDescent="0.2">
      <c r="A6" s="34"/>
      <c r="B6" s="36"/>
      <c r="C6" s="32"/>
    </row>
    <row r="7" spans="1:3" ht="15" x14ac:dyDescent="0.25">
      <c r="A7" s="8">
        <v>1</v>
      </c>
      <c r="B7" s="9" t="s">
        <v>2</v>
      </c>
      <c r="C7" s="10">
        <f t="shared" ref="C7" si="0">SUM(C8:C9)</f>
        <v>7.1815320536171505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7.1815320536171505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9.2231955360800016E-3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9.2231955360800016E-3</v>
      </c>
    </row>
    <row r="14" spans="1:3" x14ac:dyDescent="0.2">
      <c r="A14" s="29"/>
      <c r="B14" s="30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3" x14ac:dyDescent="0.2">
      <c r="A17" s="11" t="s">
        <v>11</v>
      </c>
      <c r="B17" s="16" t="s">
        <v>12</v>
      </c>
      <c r="C17" s="23">
        <v>0</v>
      </c>
    </row>
    <row r="18" spans="1:3" x14ac:dyDescent="0.2">
      <c r="A18" s="11" t="s">
        <v>13</v>
      </c>
      <c r="B18" s="12" t="s">
        <v>14</v>
      </c>
      <c r="C18" s="23">
        <v>0</v>
      </c>
    </row>
    <row r="19" spans="1:3" x14ac:dyDescent="0.2">
      <c r="A19" s="17"/>
      <c r="B19" s="30"/>
      <c r="C19" s="24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1.87139677729</v>
      </c>
    </row>
    <row r="21" spans="1:3" x14ac:dyDescent="0.2">
      <c r="A21" s="11"/>
      <c r="B21" s="12" t="s">
        <v>16</v>
      </c>
      <c r="C21" s="23">
        <v>0</v>
      </c>
    </row>
    <row r="22" spans="1:3" x14ac:dyDescent="0.2">
      <c r="A22" s="11"/>
      <c r="B22" s="12" t="s">
        <v>17</v>
      </c>
      <c r="C22" s="23">
        <v>0</v>
      </c>
    </row>
    <row r="23" spans="1:3" x14ac:dyDescent="0.2">
      <c r="A23" s="11"/>
      <c r="B23" s="12" t="s">
        <v>18</v>
      </c>
      <c r="C23" s="23"/>
    </row>
    <row r="24" spans="1:3" x14ac:dyDescent="0.2">
      <c r="A24" s="11"/>
      <c r="B24" s="12" t="s">
        <v>19</v>
      </c>
      <c r="C24" s="23"/>
    </row>
    <row r="25" spans="1:3" x14ac:dyDescent="0.2">
      <c r="A25" s="11"/>
      <c r="B25" s="12" t="s">
        <v>20</v>
      </c>
      <c r="C25" s="23">
        <v>4.1658198058489998E-2</v>
      </c>
    </row>
    <row r="26" spans="1:3" x14ac:dyDescent="0.2">
      <c r="A26" s="11"/>
      <c r="B26" s="12" t="s">
        <v>21</v>
      </c>
      <c r="C26" s="23">
        <v>1.82973857923151</v>
      </c>
    </row>
    <row r="27" spans="1:3" x14ac:dyDescent="0.2">
      <c r="A27" s="11"/>
      <c r="B27" s="12" t="s">
        <v>22</v>
      </c>
      <c r="C27" s="23">
        <v>0</v>
      </c>
    </row>
    <row r="28" spans="1:3" x14ac:dyDescent="0.2">
      <c r="A28" s="11"/>
      <c r="B28" s="12" t="s">
        <v>23</v>
      </c>
      <c r="C28" s="23">
        <v>0</v>
      </c>
    </row>
    <row r="29" spans="1:3" x14ac:dyDescent="0.2">
      <c r="A29" s="11"/>
      <c r="B29" s="12"/>
      <c r="C29" s="24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3"/>
    </row>
    <row r="32" spans="1:3" x14ac:dyDescent="0.2">
      <c r="A32" s="11" t="s">
        <v>11</v>
      </c>
      <c r="B32" s="12" t="s">
        <v>26</v>
      </c>
      <c r="C32" s="23"/>
    </row>
    <row r="33" spans="1:3" x14ac:dyDescent="0.2">
      <c r="A33" s="11"/>
      <c r="B33" s="12"/>
      <c r="C33" s="24"/>
    </row>
    <row r="34" spans="1:3" ht="15" x14ac:dyDescent="0.25">
      <c r="A34" s="11">
        <v>6</v>
      </c>
      <c r="B34" s="9" t="s">
        <v>27</v>
      </c>
      <c r="C34" s="10">
        <f t="shared" ref="C34" si="5">C30+C20+C15+C11+C7</f>
        <v>9.0621520264432309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>(C32+C20+C16)/C40</f>
        <v>7.1976799126538462E-4</v>
      </c>
    </row>
    <row r="38" spans="1:3" ht="15" x14ac:dyDescent="0.25">
      <c r="A38" s="11" t="s">
        <v>11</v>
      </c>
      <c r="B38" s="12" t="s">
        <v>32</v>
      </c>
      <c r="C38" s="19">
        <f t="shared" ref="C38" si="6">C34/C43</f>
        <v>7.7770023827017647E-4</v>
      </c>
    </row>
    <row r="39" spans="1:3" x14ac:dyDescent="0.2">
      <c r="A39" s="11"/>
      <c r="B39" s="12"/>
      <c r="C39" s="24"/>
    </row>
    <row r="40" spans="1:3" ht="15.75" thickBot="1" x14ac:dyDescent="0.3">
      <c r="A40" s="20"/>
      <c r="B40" s="21" t="s">
        <v>30</v>
      </c>
      <c r="C40" s="25">
        <v>2600</v>
      </c>
    </row>
    <row r="43" spans="1:3" x14ac:dyDescent="0.2">
      <c r="C43" s="92">
        <f>(C40+20705)/2</f>
        <v>11652.5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rightToLeft="1" tabSelected="1" zoomScaleNormal="100" workbookViewId="0">
      <pane xSplit="2" ySplit="6" topLeftCell="C13" activePane="bottomRight" state="frozen"/>
      <selection activeCell="F50" sqref="F50"/>
      <selection pane="topRight" activeCell="F50" sqref="F50"/>
      <selection pane="bottomLeft" activeCell="F50" sqref="F50"/>
      <selection pane="bottomRight" activeCell="C5" sqref="C5:C43"/>
    </sheetView>
  </sheetViews>
  <sheetFormatPr defaultRowHeight="14.25" x14ac:dyDescent="0.2"/>
  <cols>
    <col min="1" max="1" width="9" style="2"/>
    <col min="2" max="2" width="37" style="2" customWidth="1"/>
    <col min="3" max="3" width="12.125" style="2" customWidth="1"/>
    <col min="4" max="16384" width="9" style="2"/>
  </cols>
  <sheetData>
    <row r="1" spans="1:3" ht="15" x14ac:dyDescent="0.25">
      <c r="A1" s="1"/>
      <c r="B1" s="39" t="s">
        <v>81</v>
      </c>
    </row>
    <row r="2" spans="1:3" x14ac:dyDescent="0.2">
      <c r="A2" s="4"/>
      <c r="B2" s="88" t="s">
        <v>82</v>
      </c>
      <c r="C2" s="3">
        <v>44561</v>
      </c>
    </row>
    <row r="3" spans="1:3" ht="15" x14ac:dyDescent="0.25">
      <c r="A3" s="5"/>
      <c r="B3" s="89" t="s">
        <v>0</v>
      </c>
      <c r="C3" s="6"/>
    </row>
    <row r="4" spans="1:3" ht="30" customHeight="1" thickBot="1" x14ac:dyDescent="0.3">
      <c r="A4" s="7"/>
      <c r="B4" s="91" t="s">
        <v>83</v>
      </c>
      <c r="C4" s="26" t="s">
        <v>31</v>
      </c>
    </row>
    <row r="5" spans="1:3" x14ac:dyDescent="0.2">
      <c r="A5" s="33"/>
      <c r="B5" s="35"/>
      <c r="C5" s="37" t="s">
        <v>1</v>
      </c>
    </row>
    <row r="6" spans="1:3" x14ac:dyDescent="0.2">
      <c r="A6" s="34"/>
      <c r="B6" s="36"/>
      <c r="C6" s="38"/>
    </row>
    <row r="7" spans="1:3" ht="15" x14ac:dyDescent="0.25">
      <c r="A7" s="8">
        <v>1</v>
      </c>
      <c r="B7" s="9" t="s">
        <v>2</v>
      </c>
      <c r="C7" s="10">
        <f>SUM(C8:C9)</f>
        <v>108.60169025511374</v>
      </c>
    </row>
    <row r="8" spans="1:3" x14ac:dyDescent="0.2">
      <c r="A8" s="11"/>
      <c r="B8" s="12" t="s">
        <v>3</v>
      </c>
      <c r="C8" s="13">
        <f>'7936'!C8+'7934'!C8+'7933'!C8+'7932'!C8+'7931'!C8+'7935'!C8+'7937'!C8+'13563'!C8</f>
        <v>0</v>
      </c>
    </row>
    <row r="9" spans="1:3" x14ac:dyDescent="0.2">
      <c r="A9" s="11"/>
      <c r="B9" s="12" t="s">
        <v>4</v>
      </c>
      <c r="C9" s="13">
        <f>'7936'!C9+'7934'!C9+'7933'!C9+'7932'!C9+'7931'!C9+'7935'!C9+'7937'!C9+'13563'!C9-2</f>
        <v>108.60169025511374</v>
      </c>
    </row>
    <row r="10" spans="1:3" x14ac:dyDescent="0.2">
      <c r="A10" s="11"/>
      <c r="B10" s="12"/>
      <c r="C10" s="14"/>
    </row>
    <row r="11" spans="1:3" ht="15" x14ac:dyDescent="0.25">
      <c r="A11" s="8">
        <v>2</v>
      </c>
      <c r="B11" s="9" t="s">
        <v>5</v>
      </c>
      <c r="C11" s="10">
        <f>SUM(C12:C13)</f>
        <v>18.029633849863867</v>
      </c>
    </row>
    <row r="12" spans="1:3" x14ac:dyDescent="0.2">
      <c r="A12" s="11"/>
      <c r="B12" s="15" t="s">
        <v>6</v>
      </c>
      <c r="C12" s="13">
        <f>'7936'!C12+'7934'!C12+'7933'!C12+'7932'!C12+'7931'!C12+'7935'!C12+'7937'!C12+'13563'!C12</f>
        <v>0</v>
      </c>
    </row>
    <row r="13" spans="1:3" x14ac:dyDescent="0.2">
      <c r="A13" s="11"/>
      <c r="B13" s="15" t="s">
        <v>7</v>
      </c>
      <c r="C13" s="13">
        <f>'7936'!C13+'7934'!C13+'7933'!C13+'7932'!C13+'7931'!C13+'7935'!C13+'7937'!C13+'13563'!C13</f>
        <v>18.029633849863867</v>
      </c>
    </row>
    <row r="14" spans="1:3" x14ac:dyDescent="0.2">
      <c r="A14" s="27"/>
      <c r="B14" s="28"/>
      <c r="C14" s="14"/>
    </row>
    <row r="15" spans="1:3" ht="15" x14ac:dyDescent="0.25">
      <c r="A15" s="8">
        <v>3</v>
      </c>
      <c r="B15" s="9" t="s">
        <v>8</v>
      </c>
      <c r="C15" s="10">
        <f>SUM(C16:C18)</f>
        <v>14.798794806480139</v>
      </c>
    </row>
    <row r="16" spans="1:3" ht="25.5" x14ac:dyDescent="0.2">
      <c r="A16" s="11" t="s">
        <v>9</v>
      </c>
      <c r="B16" s="16" t="s">
        <v>10</v>
      </c>
      <c r="C16" s="13">
        <f>'7936'!C16+'7934'!C16+'7933'!C16+'7932'!C16+'7931'!C16+'7935'!C16+'7937'!C16+'13563'!C16+0.2</f>
        <v>10.582150261606211</v>
      </c>
    </row>
    <row r="17" spans="1:3" x14ac:dyDescent="0.2">
      <c r="A17" s="11" t="s">
        <v>11</v>
      </c>
      <c r="B17" s="16" t="s">
        <v>12</v>
      </c>
      <c r="C17" s="13">
        <f>'7936'!C17+'7934'!C17+'7933'!C17+'7932'!C17+'7931'!C17+'7935'!C17+'7937'!C17+'13563'!C17</f>
        <v>0</v>
      </c>
    </row>
    <row r="18" spans="1:3" x14ac:dyDescent="0.2">
      <c r="A18" s="11" t="s">
        <v>13</v>
      </c>
      <c r="B18" s="12" t="s">
        <v>14</v>
      </c>
      <c r="C18" s="13">
        <f>'7936'!C18+'7934'!C18+'7933'!C18+'7932'!C18+'7931'!C18+'7935'!C18+'7937'!C18+'13563'!C18</f>
        <v>4.2166445448739278</v>
      </c>
    </row>
    <row r="19" spans="1:3" x14ac:dyDescent="0.2">
      <c r="A19" s="17"/>
      <c r="B19" s="28"/>
      <c r="C19" s="14"/>
    </row>
    <row r="20" spans="1:3" ht="15" x14ac:dyDescent="0.25">
      <c r="A20" s="18">
        <v>4</v>
      </c>
      <c r="B20" s="9" t="s">
        <v>15</v>
      </c>
      <c r="C20" s="10">
        <f>SUM(C21:C28)</f>
        <v>404.64033788031566</v>
      </c>
    </row>
    <row r="21" spans="1:3" x14ac:dyDescent="0.2">
      <c r="A21" s="11"/>
      <c r="B21" s="12" t="s">
        <v>16</v>
      </c>
      <c r="C21" s="13">
        <f>'7936'!C21+'7934'!C21+'7933'!C21+'7932'!C21+'7931'!C21+'7935'!C21+'7937'!C21+'13563'!C21</f>
        <v>28.375177834583887</v>
      </c>
    </row>
    <row r="22" spans="1:3" x14ac:dyDescent="0.2">
      <c r="A22" s="11"/>
      <c r="B22" s="12" t="s">
        <v>17</v>
      </c>
      <c r="C22" s="13">
        <f>'7936'!C22+'7934'!C22+'7933'!C22+'7932'!C22+'7931'!C22+'7935'!C22+'7937'!C22+'13563'!C22+0.3</f>
        <v>177.22754090011813</v>
      </c>
    </row>
    <row r="23" spans="1:3" x14ac:dyDescent="0.2">
      <c r="A23" s="11"/>
      <c r="B23" s="12" t="s">
        <v>18</v>
      </c>
      <c r="C23" s="13">
        <f>'7936'!C23+'7934'!C23+'7933'!C23+'7932'!C23+'7931'!C23+'7935'!C23+'7937'!C23+'13563'!C23</f>
        <v>0</v>
      </c>
    </row>
    <row r="24" spans="1:3" x14ac:dyDescent="0.2">
      <c r="A24" s="11"/>
      <c r="B24" s="12" t="s">
        <v>19</v>
      </c>
      <c r="C24" s="13">
        <f>'7936'!C24+'7934'!C24+'7933'!C24+'7932'!C24+'7931'!C24+'7935'!C24+'7937'!C24+'13563'!C24</f>
        <v>0</v>
      </c>
    </row>
    <row r="25" spans="1:3" x14ac:dyDescent="0.2">
      <c r="A25" s="11"/>
      <c r="B25" s="12" t="s">
        <v>20</v>
      </c>
      <c r="C25" s="13">
        <f>'7936'!C25+'7934'!C25+'7933'!C25+'7932'!C25+'7931'!C25+'7935'!C25+'7937'!C25+'13563'!C25+0.1</f>
        <v>1.5853637858149201</v>
      </c>
    </row>
    <row r="26" spans="1:3" x14ac:dyDescent="0.2">
      <c r="A26" s="11"/>
      <c r="B26" s="12" t="s">
        <v>21</v>
      </c>
      <c r="C26" s="13">
        <f>'7936'!C26+'7934'!C26+'7933'!C26+'7932'!C26+'7931'!C26+'7935'!C26+'7937'!C26+'13563'!C26+0.5</f>
        <v>123.52734319837779</v>
      </c>
    </row>
    <row r="27" spans="1:3" x14ac:dyDescent="0.2">
      <c r="A27" s="11"/>
      <c r="B27" s="12" t="s">
        <v>22</v>
      </c>
      <c r="C27" s="13">
        <f>'7936'!C27+'7934'!C27+'7933'!C27+'7932'!C27+'7931'!C27+'7935'!C27+'7937'!C27+'13563'!C27</f>
        <v>0</v>
      </c>
    </row>
    <row r="28" spans="1:3" x14ac:dyDescent="0.2">
      <c r="A28" s="11"/>
      <c r="B28" s="12" t="s">
        <v>23</v>
      </c>
      <c r="C28" s="13">
        <f>'7936'!C28+'7934'!C28+'7933'!C28+'7932'!C28+'7931'!C28+'7935'!C28+'7937'!C28+'13563'!C28</f>
        <v>73.924912161420906</v>
      </c>
    </row>
    <row r="29" spans="1:3" x14ac:dyDescent="0.2">
      <c r="A29" s="11"/>
      <c r="B29" s="12"/>
      <c r="C29" s="14"/>
    </row>
    <row r="30" spans="1:3" ht="15" x14ac:dyDescent="0.25">
      <c r="A30" s="11">
        <v>5</v>
      </c>
      <c r="B30" s="9" t="s">
        <v>24</v>
      </c>
      <c r="C30" s="10">
        <f>SUM(C31:C32)</f>
        <v>0</v>
      </c>
    </row>
    <row r="31" spans="1:3" x14ac:dyDescent="0.2">
      <c r="A31" s="11" t="s">
        <v>9</v>
      </c>
      <c r="B31" s="12" t="s">
        <v>25</v>
      </c>
      <c r="C31" s="13">
        <f>'7936'!C31+'7934'!C31+'7933'!C31+'7932'!C31+'7931'!C31+'7935'!C31+'7937'!C31+'13563'!C31</f>
        <v>0</v>
      </c>
    </row>
    <row r="32" spans="1:3" x14ac:dyDescent="0.2">
      <c r="A32" s="11" t="s">
        <v>11</v>
      </c>
      <c r="B32" s="12" t="s">
        <v>26</v>
      </c>
      <c r="C32" s="13">
        <f>'7936'!C32+'7934'!C32+'7933'!C32+'7932'!C32+'7931'!C32+'7935'!C32+'7937'!C32+'13563'!C32</f>
        <v>0</v>
      </c>
    </row>
    <row r="33" spans="1:3" x14ac:dyDescent="0.2">
      <c r="A33" s="11"/>
      <c r="B33" s="12"/>
      <c r="C33" s="14"/>
    </row>
    <row r="34" spans="1:3" ht="15" x14ac:dyDescent="0.25">
      <c r="A34" s="11">
        <v>6</v>
      </c>
      <c r="B34" s="9" t="s">
        <v>27</v>
      </c>
      <c r="C34" s="10">
        <f>C30+C20+C15+C11+C7+0.5</f>
        <v>546.57045679177338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39" x14ac:dyDescent="0.25">
      <c r="A37" s="11" t="s">
        <v>9</v>
      </c>
      <c r="B37" s="16" t="s">
        <v>29</v>
      </c>
      <c r="C37" s="19">
        <f>(C32+C20+C16)/C40</f>
        <v>1.072269664680601E-3</v>
      </c>
    </row>
    <row r="38" spans="1:3" ht="15" x14ac:dyDescent="0.25">
      <c r="A38" s="11" t="s">
        <v>11</v>
      </c>
      <c r="B38" s="12" t="s">
        <v>32</v>
      </c>
      <c r="C38" s="19">
        <f>C34/C43</f>
        <v>1.1091717732219233E-3</v>
      </c>
    </row>
    <row r="39" spans="1:3" x14ac:dyDescent="0.2">
      <c r="A39" s="11"/>
      <c r="B39" s="12"/>
      <c r="C39" s="14"/>
    </row>
    <row r="40" spans="1:3" ht="15.75" thickBot="1" x14ac:dyDescent="0.3">
      <c r="A40" s="20"/>
      <c r="B40" s="21" t="s">
        <v>30</v>
      </c>
      <c r="C40" s="22">
        <f>'7936'!C40+'7934'!C40+'7933'!C40+'7932'!C40+'7931'!C40+'7935'!C40+'7937'!C40+'13563'!C40</f>
        <v>387237</v>
      </c>
    </row>
    <row r="43" spans="1:3" x14ac:dyDescent="0.2">
      <c r="C43" s="92">
        <f>'7936'!C43+'7934'!C43+'7933'!C43+'7932'!C43+'7931'!C43+'7935'!C43+'7937'!C43+'13563'!C43</f>
        <v>492773.5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9</vt:i4>
      </vt:variant>
    </vt:vector>
  </HeadingPairs>
  <TitlesOfParts>
    <vt:vector size="20" baseType="lpstr">
      <vt:lpstr>7936</vt:lpstr>
      <vt:lpstr>7934</vt:lpstr>
      <vt:lpstr>7933</vt:lpstr>
      <vt:lpstr>7932</vt:lpstr>
      <vt:lpstr>7931</vt:lpstr>
      <vt:lpstr>7935</vt:lpstr>
      <vt:lpstr>7937</vt:lpstr>
      <vt:lpstr>13563</vt:lpstr>
      <vt:lpstr>מגדל גמל להשקעה- נספח 1</vt:lpstr>
      <vt:lpstr>מגדל גמל להשקעה- נספח 2</vt:lpstr>
      <vt:lpstr>מגדל גמל להשקעה- נספח 3</vt:lpstr>
      <vt:lpstr>'13563'!WPrint_Area_W</vt:lpstr>
      <vt:lpstr>'7931'!WPrint_Area_W</vt:lpstr>
      <vt:lpstr>'7932'!WPrint_Area_W</vt:lpstr>
      <vt:lpstr>'7933'!WPrint_Area_W</vt:lpstr>
      <vt:lpstr>'7934'!WPrint_Area_W</vt:lpstr>
      <vt:lpstr>'7935'!WPrint_Area_W</vt:lpstr>
      <vt:lpstr>'7936'!WPrint_Area_W</vt:lpstr>
      <vt:lpstr>'7937'!WPrint_Area_W</vt:lpstr>
      <vt:lpstr>'מגדל גמל להשקעה-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2022-03-21T09:39:42Z</dcterms:modified>
</cp:coreProperties>
</file>