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7025" windowHeight="9600" firstSheet="2" activeTab="8"/>
  </bookViews>
  <sheets>
    <sheet name="863" sheetId="8" r:id="rId1"/>
    <sheet name="862" sheetId="11" r:id="rId2"/>
    <sheet name="859" sheetId="12" r:id="rId3"/>
    <sheet name="858" sheetId="18" r:id="rId4"/>
    <sheet name="8012" sheetId="13" r:id="rId5"/>
    <sheet name="9779" sheetId="14" r:id="rId6"/>
    <sheet name="9780" sheetId="15" r:id="rId7"/>
    <sheet name="9781" sheetId="16" r:id="rId8"/>
    <sheet name="מגדל תגמולים- נספח 1" sheetId="17" r:id="rId9"/>
    <sheet name="מגדל תגמולים- נספח 2" sheetId="9" r:id="rId10"/>
    <sheet name="מגדל תגמולים- נספח 3" sheetId="10" r:id="rId11"/>
  </sheets>
  <definedNames>
    <definedName name="_xlnm.Print_Area" localSheetId="4">'8012'!$A$1:$C$42</definedName>
    <definedName name="_xlnm.Print_Area" localSheetId="3">'858'!$A$1:$C$42</definedName>
    <definedName name="_xlnm.Print_Area" localSheetId="2">'859'!$A$1:$C$42</definedName>
    <definedName name="_xlnm.Print_Area" localSheetId="1">'862'!$A$1:$C$42</definedName>
    <definedName name="_xlnm.Print_Area" localSheetId="0">'863'!$A$1:$C$42</definedName>
    <definedName name="_xlnm.Print_Area" localSheetId="5">'9779'!$A$1:$C$42</definedName>
    <definedName name="_xlnm.Print_Area" localSheetId="6">'9780'!$A$1:$C$42</definedName>
    <definedName name="_xlnm.Print_Area" localSheetId="7">'9781'!$A$1:$C$42</definedName>
    <definedName name="_xlnm.Print_Area" localSheetId="8">'מגדל תגמולים- נספח 1'!$A$1:$C$42</definedName>
  </definedNames>
  <calcPr calcId="145621"/>
</workbook>
</file>

<file path=xl/calcChain.xml><?xml version="1.0" encoding="utf-8"?>
<calcChain xmlns="http://schemas.openxmlformats.org/spreadsheetml/2006/main">
  <c r="C59" i="10" l="1"/>
  <c r="C57" i="10"/>
  <c r="C36" i="10"/>
  <c r="C15" i="10"/>
  <c r="D67" i="9"/>
  <c r="D46" i="9"/>
  <c r="D57" i="9"/>
  <c r="C61" i="10" l="1"/>
  <c r="D69" i="9"/>
  <c r="D31" i="9"/>
  <c r="C45" i="17" l="1"/>
  <c r="C40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7" i="17"/>
  <c r="C45" i="18" l="1"/>
  <c r="C30" i="18"/>
  <c r="C20" i="18"/>
  <c r="C37" i="18" s="1"/>
  <c r="C15" i="18"/>
  <c r="C11" i="18"/>
  <c r="C7" i="18"/>
  <c r="C50" i="17"/>
  <c r="C45" i="16"/>
  <c r="C30" i="16"/>
  <c r="C20" i="16"/>
  <c r="C37" i="16" s="1"/>
  <c r="C15" i="16"/>
  <c r="C11" i="16"/>
  <c r="C7" i="16"/>
  <c r="C40" i="15"/>
  <c r="C30" i="15"/>
  <c r="C20" i="15"/>
  <c r="C37" i="15" s="1"/>
  <c r="C15" i="15"/>
  <c r="C11" i="15"/>
  <c r="C7" i="15"/>
  <c r="C45" i="14"/>
  <c r="C30" i="14"/>
  <c r="C20" i="14"/>
  <c r="C37" i="14" s="1"/>
  <c r="C15" i="14"/>
  <c r="C11" i="14"/>
  <c r="C7" i="14"/>
  <c r="C45" i="13"/>
  <c r="C30" i="13"/>
  <c r="C20" i="13"/>
  <c r="C37" i="13" s="1"/>
  <c r="C15" i="13"/>
  <c r="C11" i="13"/>
  <c r="C9" i="13"/>
  <c r="C7" i="13" s="1"/>
  <c r="C45" i="12"/>
  <c r="C30" i="12"/>
  <c r="C20" i="12"/>
  <c r="C37" i="12" s="1"/>
  <c r="C15" i="12"/>
  <c r="C11" i="12"/>
  <c r="C7" i="12"/>
  <c r="C45" i="11"/>
  <c r="C30" i="11"/>
  <c r="C20" i="11"/>
  <c r="C37" i="11" s="1"/>
  <c r="C15" i="11"/>
  <c r="C11" i="11"/>
  <c r="C7" i="11"/>
  <c r="C34" i="11" l="1"/>
  <c r="C38" i="11" s="1"/>
  <c r="C34" i="18"/>
  <c r="C38" i="18" s="1"/>
  <c r="C34" i="15"/>
  <c r="C34" i="16"/>
  <c r="C38" i="16" s="1"/>
  <c r="C37" i="17"/>
  <c r="C45" i="15"/>
  <c r="C38" i="15" s="1"/>
  <c r="C38" i="17"/>
  <c r="C34" i="14"/>
  <c r="C38" i="14" s="1"/>
  <c r="C34" i="12"/>
  <c r="C38" i="12" s="1"/>
  <c r="C34" i="13"/>
  <c r="C38" i="13" s="1"/>
  <c r="C45" i="8" l="1"/>
  <c r="C20" i="8"/>
  <c r="C37" i="8" s="1"/>
  <c r="C15" i="8"/>
  <c r="C7" i="8"/>
  <c r="C11" i="8"/>
  <c r="C30" i="8"/>
  <c r="C34" i="8" l="1"/>
  <c r="C38" i="8" s="1"/>
</calcChain>
</file>

<file path=xl/comments1.xml><?xml version="1.0" encoding="utf-8"?>
<comments xmlns="http://schemas.openxmlformats.org/spreadsheetml/2006/main">
  <authors>
    <author>לימור חזקיה</author>
  </authors>
  <commentList>
    <comment ref="C40" authorId="0">
      <text>
        <r>
          <rPr>
            <b/>
            <sz val="9"/>
            <color indexed="81"/>
            <rFont val="Tahoma"/>
            <family val="2"/>
          </rPr>
          <t>לימור חזקיה:</t>
        </r>
        <r>
          <rPr>
            <sz val="9"/>
            <color indexed="81"/>
            <rFont val="Tahoma"/>
            <family val="2"/>
          </rPr>
          <t xml:space="preserve">
יתרה זו כוללת גם את יתרת הנכסים של חברה 163 שמוזגה לתוך חברה 5222
</t>
        </r>
      </text>
    </comment>
  </commentList>
</comments>
</file>

<file path=xl/sharedStrings.xml><?xml version="1.0" encoding="utf-8"?>
<sst xmlns="http://schemas.openxmlformats.org/spreadsheetml/2006/main" count="471" uniqueCount="98">
  <si>
    <t>שם הקופה:</t>
  </si>
  <si>
    <t xml:space="preserve">אלפי ₪ </t>
  </si>
  <si>
    <t>סה"כ עמלות קניה ומכירה</t>
  </si>
  <si>
    <t>סך עמלות קניה ומכירה לצדדים קשורים</t>
  </si>
  <si>
    <t>סך עמלות קניה ומכירה לצדדים שאינם קשורים</t>
  </si>
  <si>
    <t>סה"כ עמלות קסטודיאן</t>
  </si>
  <si>
    <t>סך עמלות קסטודיאן לצדדים קשורים</t>
  </si>
  <si>
    <t>סך עמלות קסטודיאן לצדדים שאינם קשורים</t>
  </si>
  <si>
    <t>סה"כ מהשקעות לא סחירות</t>
  </si>
  <si>
    <t>א</t>
  </si>
  <si>
    <t>סך הוצאות הנובעות מהשקעה בניירות ערך לא סחירים שאינם לצורך מימון פרויקטים לתשתיות</t>
  </si>
  <si>
    <t>ב</t>
  </si>
  <si>
    <t>סך הוצאות הנובעות ממימון פרויקטים לתשתיות</t>
  </si>
  <si>
    <t>ג</t>
  </si>
  <si>
    <t>סך הוצאות הנובעות מהשקעה בזכויות מקרקעין</t>
  </si>
  <si>
    <t xml:space="preserve"> סה"כ עמלות ניהול חיצוני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</si>
  <si>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</si>
  <si>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</si>
  <si>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</si>
  <si>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למנהלי תיקים זרים</t>
  </si>
  <si>
    <t>סך תשלומים בגין השקעה בתעודות סל ישראליות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</si>
  <si>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</si>
  <si>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</si>
  <si>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</si>
  <si>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</si>
  <si>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</si>
  <si>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</si>
  <si>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סך הכל הוצאות ישירות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</si>
  <si>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</si>
  <si>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</si>
  <si>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סך נכסים לסוף שנה קודמת</t>
  </si>
  <si>
    <t>סה"כ</t>
  </si>
  <si>
    <t>שיעור סך הוצאות ישירות מתוך יתרת נכסים ממוצעת (באחוזים)</t>
  </si>
  <si>
    <t>ברוקראז'- עמלות קניה ומכירה בגין עיסקאות בניירות ערך סחירים</t>
  </si>
  <si>
    <t>צדדים קשורים</t>
  </si>
  <si>
    <t/>
  </si>
  <si>
    <t>צדדים שאינם קשורים</t>
  </si>
  <si>
    <t>אחרים</t>
  </si>
  <si>
    <t>LEUMI</t>
  </si>
  <si>
    <t>PSAGOT</t>
  </si>
  <si>
    <t>סך עמלות ברוקראז'</t>
  </si>
  <si>
    <t>עמלות קסטודיאן</t>
  </si>
  <si>
    <t>לאומי</t>
  </si>
  <si>
    <t>פועלים</t>
  </si>
  <si>
    <t>UBS</t>
  </si>
  <si>
    <t>דיסקונט</t>
  </si>
  <si>
    <t>סך עמלות קסטודיאן</t>
  </si>
  <si>
    <t>הוצאה הנובעת מהשקעה בניירות ערך לא סחירים או ממתן הלוואה</t>
  </si>
  <si>
    <t>גוף 1</t>
  </si>
  <si>
    <t>גוף 2</t>
  </si>
  <si>
    <t>גוף 3</t>
  </si>
  <si>
    <t>גוף 4</t>
  </si>
  <si>
    <t>אחר</t>
  </si>
  <si>
    <t>גוף 5</t>
  </si>
  <si>
    <t>סך הוצאות הנובעות מהשקעה בניירות ערך לא סחירים וממתן הלוואות</t>
  </si>
  <si>
    <t>הוצאה הנובעת מהשקעה בזכויות מקרקעין</t>
  </si>
  <si>
    <t>גורם 1</t>
  </si>
  <si>
    <t>גורם 2</t>
  </si>
  <si>
    <t>גורם 3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</si>
  <si>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</si>
  <si>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</si>
  <si>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</si>
  <si>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 xml:space="preserve">גוף </t>
  </si>
  <si>
    <t>סך הכל עמלות והוצאות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</si>
  <si>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</si>
  <si>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</si>
  <si>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</si>
  <si>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</si>
  <si>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</si>
  <si>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תשלום בגין השקעה בקרנות נאמנות</t>
  </si>
  <si>
    <t>א.</t>
  </si>
  <si>
    <t>קרן נאמנות ישראלית</t>
  </si>
  <si>
    <t>ב.</t>
  </si>
  <si>
    <t>קרן חוץ</t>
  </si>
  <si>
    <t>M&amp;G Investments</t>
  </si>
  <si>
    <t xml:space="preserve">סך תשלומים בגין השקעת בקרנות נאמנות </t>
  </si>
  <si>
    <t>תשלום בגין השקעה בקרנות סל</t>
  </si>
  <si>
    <t>קרן סל ישראלית</t>
  </si>
  <si>
    <t>קרן סל זרה</t>
  </si>
  <si>
    <t>BlackRock Inc Ireland</t>
  </si>
  <si>
    <t>BlackRock Inc USA</t>
  </si>
  <si>
    <t>BlackRock Inc Deutschland</t>
  </si>
  <si>
    <t>סך תשלומים בגין השקעה בקרנות סל</t>
  </si>
  <si>
    <t>סך הכל עמלות ניהול חיצוני</t>
  </si>
  <si>
    <t>מגדל מקפת קרנות פנסיה וקופות גמל בע"מ</t>
  </si>
  <si>
    <t xml:space="preserve">נספח 1 - סך התשלומים ששולמו בעד כל סוג של הוצאה ישירה לשנה המסתיימת ביום </t>
  </si>
  <si>
    <t xml:space="preserve">נספח 2 - פירוט עמלות והוצאות לשנה המסתיימת ביום </t>
  </si>
  <si>
    <t>נספח 3- פירוט עמלות ניהול חיצוני לשנה המסתיימת ביום:</t>
  </si>
  <si>
    <t xml:space="preserve">שם הקופה:  </t>
  </si>
  <si>
    <t>מגדל לתגמולים ולפיצויים- מסלול לבני 60 ומעלה- מספר באוצר 9781</t>
  </si>
  <si>
    <t>מגדל לתגמולים ולפיצויים- מסלול לבני 50 עד 60- מספר באוצר 9780</t>
  </si>
  <si>
    <t>מגדל לתגמולים ולפיצויים- מסלול לבני 50 ומטה- מספר באוצר 9779</t>
  </si>
  <si>
    <t>מגדל לתגמולים ולפיצויים- מסלול אג"ח עד 10% מניות- מספר באוצר 8012</t>
  </si>
  <si>
    <t>מגדל לתגמולים ולפיצויים- מסלול שקלי טווח קצר- מספר באוצר 858</t>
  </si>
  <si>
    <t>מגדל לתגמולים ולפיצויים- מסלול אג"ח ממשלתי ישראלי- מספר באוצר 859</t>
  </si>
  <si>
    <t>מגדל לתגמולים ולפיצויים- מסלול חו"ל- מספר באוצר 862</t>
  </si>
  <si>
    <t>מגדל לתגמולים ולפיצויים- מסלול מניות- מספר באוצר 863</t>
  </si>
  <si>
    <t>מגדל לתגמולים ולפיצויים- מצרפי (מספרים באוצר- 858, 859, 862, 863, 8012, 9779, 9780, 9781)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</si>
</sst>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_ ;_ * \-#,##0_ ;_ * &quot;-&quot;??_ ;_ @_ "/>
    <numFmt numFmtId="165" formatCode="0.000%"/>
  </numFmts>
  <fonts count="29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  <scheme val="minor"/>
    </font>
    <font>
      <b/>
      <u/>
      <sz val="10"/>
      <name val="Arial"/>
      <family val="2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5" applyNumberFormat="0" applyFill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18" applyNumberFormat="0" applyAlignment="0" applyProtection="0"/>
    <xf numFmtId="0" fontId="15" fillId="9" borderId="19" applyNumberFormat="0" applyAlignment="0" applyProtection="0"/>
    <xf numFmtId="0" fontId="16" fillId="9" borderId="18" applyNumberFormat="0" applyAlignment="0" applyProtection="0"/>
    <xf numFmtId="0" fontId="17" fillId="0" borderId="20" applyNumberFormat="0" applyFill="0" applyAlignment="0" applyProtection="0"/>
    <xf numFmtId="0" fontId="18" fillId="10" borderId="21" applyNumberFormat="0" applyAlignment="0" applyProtection="0"/>
    <xf numFmtId="0" fontId="19" fillId="0" borderId="0" applyNumberFormat="0" applyFill="0" applyBorder="0" applyAlignment="0" applyProtection="0"/>
    <xf numFmtId="0" fontId="1" fillId="11" borderId="22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23" applyNumberFormat="0" applyFill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" fillId="35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</cellStyleXfs>
  <cellXfs count="95">
    <xf numFmtId="0" fontId="0" fillId="0" borderId="0" xfId="0"/>
    <xf numFmtId="0" fontId="3" fillId="0" borderId="0" xfId="0" applyFont="1" applyAlignment="1" applyProtection="1"/>
    <xf numFmtId="0" fontId="0" fillId="0" borderId="0" xfId="0" applyProtection="1"/>
    <xf numFmtId="14" fontId="4" fillId="0" borderId="0" xfId="1" applyNumberFormat="1" applyFont="1" applyFill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/>
    <xf numFmtId="164" fontId="0" fillId="0" borderId="0" xfId="1" applyNumberFormat="1" applyFont="1" applyProtection="1"/>
    <xf numFmtId="0" fontId="3" fillId="0" borderId="0" xfId="0" applyFont="1" applyAlignment="1" applyProtection="1">
      <alignment horizontal="right"/>
    </xf>
    <xf numFmtId="0" fontId="5" fillId="2" borderId="4" xfId="0" applyFont="1" applyFill="1" applyBorder="1" applyAlignment="1" applyProtection="1"/>
    <xf numFmtId="0" fontId="5" fillId="2" borderId="5" xfId="0" applyFont="1" applyFill="1" applyBorder="1" applyAlignment="1" applyProtection="1"/>
    <xf numFmtId="164" fontId="5" fillId="3" borderId="7" xfId="1" applyNumberFormat="1" applyFont="1" applyFill="1" applyBorder="1" applyProtection="1"/>
    <xf numFmtId="0" fontId="4" fillId="2" borderId="8" xfId="0" applyFont="1" applyFill="1" applyBorder="1" applyAlignment="1" applyProtection="1"/>
    <xf numFmtId="0" fontId="4" fillId="2" borderId="9" xfId="0" applyFont="1" applyFill="1" applyBorder="1" applyAlignment="1" applyProtection="1"/>
    <xf numFmtId="164" fontId="0" fillId="4" borderId="7" xfId="1" applyNumberFormat="1" applyFont="1" applyFill="1" applyBorder="1" applyProtection="1"/>
    <xf numFmtId="164" fontId="0" fillId="2" borderId="7" xfId="1" applyNumberFormat="1" applyFont="1" applyFill="1" applyBorder="1" applyProtection="1"/>
    <xf numFmtId="0" fontId="4" fillId="2" borderId="10" xfId="0" applyFont="1" applyFill="1" applyBorder="1" applyAlignment="1" applyProtection="1"/>
    <xf numFmtId="0" fontId="4" fillId="2" borderId="9" xfId="0" applyFont="1" applyFill="1" applyBorder="1" applyAlignment="1" applyProtection="1">
      <alignment wrapText="1"/>
    </xf>
    <xf numFmtId="0" fontId="0" fillId="2" borderId="8" xfId="0" applyFill="1" applyBorder="1" applyAlignment="1" applyProtection="1"/>
    <xf numFmtId="0" fontId="6" fillId="2" borderId="8" xfId="0" applyFont="1" applyFill="1" applyBorder="1" applyAlignment="1" applyProtection="1"/>
    <xf numFmtId="10" fontId="5" fillId="3" borderId="7" xfId="2" applyNumberFormat="1" applyFont="1" applyFill="1" applyBorder="1" applyProtection="1"/>
    <xf numFmtId="0" fontId="4" fillId="2" borderId="11" xfId="0" applyFont="1" applyFill="1" applyBorder="1" applyAlignment="1" applyProtection="1"/>
    <xf numFmtId="0" fontId="4" fillId="2" borderId="12" xfId="0" applyFont="1" applyFill="1" applyBorder="1" applyAlignment="1" applyProtection="1"/>
    <xf numFmtId="164" fontId="5" fillId="3" borderId="13" xfId="1" applyNumberFormat="1" applyFont="1" applyFill="1" applyBorder="1" applyProtection="1"/>
    <xf numFmtId="164" fontId="0" fillId="4" borderId="7" xfId="1" applyNumberFormat="1" applyFont="1" applyFill="1" applyBorder="1"/>
    <xf numFmtId="164" fontId="0" fillId="2" borderId="7" xfId="1" applyNumberFormat="1" applyFont="1" applyFill="1" applyBorder="1"/>
    <xf numFmtId="164" fontId="5" fillId="3" borderId="13" xfId="1" applyNumberFormat="1" applyFont="1" applyFill="1" applyBorder="1"/>
    <xf numFmtId="164" fontId="5" fillId="0" borderId="0" xfId="1" applyNumberFormat="1" applyFont="1" applyProtection="1"/>
    <xf numFmtId="164" fontId="0" fillId="0" borderId="0" xfId="0" applyNumberFormat="1" applyProtection="1"/>
    <xf numFmtId="0" fontId="0" fillId="2" borderId="1" xfId="0" applyFill="1" applyBorder="1" applyAlignment="1" applyProtection="1"/>
    <xf numFmtId="0" fontId="0" fillId="2" borderId="4" xfId="0" applyFill="1" applyBorder="1" applyAlignment="1" applyProtection="1"/>
    <xf numFmtId="0" fontId="0" fillId="2" borderId="2" xfId="0" applyFill="1" applyBorder="1" applyAlignment="1" applyProtection="1"/>
    <xf numFmtId="0" fontId="0" fillId="2" borderId="5" xfId="0" applyFill="1" applyBorder="1" applyAlignment="1" applyProtection="1"/>
    <xf numFmtId="0" fontId="5" fillId="0" borderId="0" xfId="0" applyFont="1" applyAlignment="1" applyProtection="1">
      <alignment horizontal="center"/>
    </xf>
    <xf numFmtId="10" fontId="0" fillId="0" borderId="0" xfId="2" applyNumberFormat="1" applyFont="1" applyProtection="1"/>
    <xf numFmtId="165" fontId="0" fillId="0" borderId="0" xfId="2" applyNumberFormat="1" applyFont="1" applyProtection="1"/>
    <xf numFmtId="0" fontId="26" fillId="0" borderId="0" xfId="0" applyFont="1"/>
    <xf numFmtId="0" fontId="4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164" fontId="4" fillId="0" borderId="0" xfId="1" applyNumberFormat="1" applyFont="1" applyAlignment="1">
      <alignment horizontal="right"/>
    </xf>
    <xf numFmtId="164" fontId="0" fillId="0" borderId="0" xfId="1" applyNumberFormat="1" applyFont="1" applyAlignment="1">
      <alignment horizontal="right"/>
    </xf>
    <xf numFmtId="0" fontId="4" fillId="2" borderId="24" xfId="0" applyFont="1" applyFill="1" applyBorder="1" applyAlignment="1">
      <alignment horizontal="right"/>
    </xf>
    <xf numFmtId="0" fontId="4" fillId="2" borderId="25" xfId="0" applyFont="1" applyFill="1" applyBorder="1" applyAlignment="1">
      <alignment horizontal="right"/>
    </xf>
    <xf numFmtId="0" fontId="22" fillId="2" borderId="26" xfId="0" applyFont="1" applyFill="1" applyBorder="1" applyAlignment="1">
      <alignment horizontal="right"/>
    </xf>
    <xf numFmtId="0" fontId="4" fillId="2" borderId="27" xfId="0" applyFont="1" applyFill="1" applyBorder="1" applyAlignment="1">
      <alignment horizontal="right"/>
    </xf>
    <xf numFmtId="0" fontId="4" fillId="2" borderId="28" xfId="0" applyFont="1" applyFill="1" applyBorder="1" applyAlignment="1">
      <alignment horizontal="right"/>
    </xf>
    <xf numFmtId="0" fontId="22" fillId="2" borderId="14" xfId="0" applyFont="1" applyFill="1" applyBorder="1" applyAlignment="1">
      <alignment horizontal="right"/>
    </xf>
    <xf numFmtId="164" fontId="0" fillId="2" borderId="7" xfId="1" applyNumberFormat="1" applyFont="1" applyFill="1" applyBorder="1" applyAlignment="1">
      <alignment horizontal="right"/>
    </xf>
    <xf numFmtId="0" fontId="22" fillId="2" borderId="29" xfId="0" applyNumberFormat="1" applyFont="1" applyFill="1" applyBorder="1" applyAlignment="1">
      <alignment horizontal="right" readingOrder="2"/>
    </xf>
    <xf numFmtId="0" fontId="22" fillId="2" borderId="9" xfId="0" applyNumberFormat="1" applyFont="1" applyFill="1" applyBorder="1" applyAlignment="1">
      <alignment horizontal="right" readingOrder="2"/>
    </xf>
    <xf numFmtId="0" fontId="22" fillId="2" borderId="5" xfId="0" applyFont="1" applyFill="1" applyBorder="1" applyAlignment="1">
      <alignment horizontal="right"/>
    </xf>
    <xf numFmtId="164" fontId="0" fillId="4" borderId="7" xfId="1" applyNumberFormat="1" applyFont="1" applyFill="1" applyBorder="1" applyAlignment="1">
      <alignment horizontal="right"/>
    </xf>
    <xf numFmtId="0" fontId="4" fillId="2" borderId="3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22" fillId="2" borderId="10" xfId="0" applyFont="1" applyFill="1" applyBorder="1" applyAlignment="1">
      <alignment horizontal="right"/>
    </xf>
    <xf numFmtId="0" fontId="22" fillId="2" borderId="27" xfId="0" applyNumberFormat="1" applyFont="1" applyFill="1" applyBorder="1" applyAlignment="1">
      <alignment horizontal="right" readingOrder="2"/>
    </xf>
    <xf numFmtId="0" fontId="22" fillId="2" borderId="28" xfId="0" applyNumberFormat="1" applyFont="1" applyFill="1" applyBorder="1" applyAlignment="1">
      <alignment horizontal="right" readingOrder="2"/>
    </xf>
    <xf numFmtId="0" fontId="4" fillId="2" borderId="29" xfId="0" applyFont="1" applyFill="1" applyBorder="1" applyAlignment="1">
      <alignment horizontal="right"/>
    </xf>
    <xf numFmtId="0" fontId="22" fillId="2" borderId="0" xfId="0" applyFont="1" applyFill="1" applyBorder="1" applyAlignment="1">
      <alignment horizontal="right"/>
    </xf>
    <xf numFmtId="164" fontId="4" fillId="3" borderId="7" xfId="1" applyNumberFormat="1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164" fontId="27" fillId="2" borderId="7" xfId="1" applyNumberFormat="1" applyFont="1" applyFill="1" applyBorder="1" applyAlignment="1">
      <alignment horizontal="right"/>
    </xf>
    <xf numFmtId="0" fontId="22" fillId="2" borderId="30" xfId="0" applyFont="1" applyFill="1" applyBorder="1" applyAlignment="1">
      <alignment horizontal="right"/>
    </xf>
    <xf numFmtId="0" fontId="0" fillId="0" borderId="0" xfId="0" applyBorder="1"/>
    <xf numFmtId="0" fontId="22" fillId="2" borderId="9" xfId="0" applyFont="1" applyFill="1" applyBorder="1" applyAlignment="1">
      <alignment horizontal="right"/>
    </xf>
    <xf numFmtId="0" fontId="4" fillId="2" borderId="31" xfId="0" applyFont="1" applyFill="1" applyBorder="1" applyAlignment="1">
      <alignment horizontal="right"/>
    </xf>
    <xf numFmtId="0" fontId="4" fillId="2" borderId="12" xfId="0" applyFont="1" applyFill="1" applyBorder="1" applyAlignment="1">
      <alignment horizontal="right"/>
    </xf>
    <xf numFmtId="0" fontId="4" fillId="2" borderId="12" xfId="0" applyFont="1" applyFill="1" applyBorder="1" applyAlignment="1"/>
    <xf numFmtId="164" fontId="0" fillId="0" borderId="0" xfId="0" applyNumberFormat="1"/>
    <xf numFmtId="0" fontId="4" fillId="0" borderId="0" xfId="0" applyFont="1" applyAlignment="1">
      <alignment horizontal="right" wrapText="1"/>
    </xf>
    <xf numFmtId="0" fontId="4" fillId="2" borderId="32" xfId="0" applyFont="1" applyFill="1" applyBorder="1" applyAlignment="1">
      <alignment horizontal="right"/>
    </xf>
    <xf numFmtId="0" fontId="22" fillId="2" borderId="2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0" fontId="22" fillId="2" borderId="33" xfId="0" applyFont="1" applyFill="1" applyBorder="1" applyAlignment="1">
      <alignment horizontal="right"/>
    </xf>
    <xf numFmtId="164" fontId="0" fillId="4" borderId="34" xfId="1" applyNumberFormat="1" applyFont="1" applyFill="1" applyBorder="1" applyAlignment="1">
      <alignment horizontal="right"/>
    </xf>
    <xf numFmtId="164" fontId="4" fillId="2" borderId="34" xfId="0" applyNumberFormat="1" applyFont="1" applyFill="1" applyBorder="1" applyAlignment="1">
      <alignment horizontal="right"/>
    </xf>
    <xf numFmtId="0" fontId="22" fillId="2" borderId="27" xfId="0" applyFont="1" applyFill="1" applyBorder="1" applyAlignment="1">
      <alignment horizontal="right"/>
    </xf>
    <xf numFmtId="0" fontId="4" fillId="2" borderId="33" xfId="0" applyFont="1" applyFill="1" applyBorder="1" applyAlignment="1">
      <alignment horizontal="right"/>
    </xf>
    <xf numFmtId="0" fontId="22" fillId="2" borderId="34" xfId="0" applyFont="1" applyFill="1" applyBorder="1" applyAlignment="1">
      <alignment horizontal="right"/>
    </xf>
    <xf numFmtId="0" fontId="4" fillId="2" borderId="35" xfId="0" applyFont="1" applyFill="1" applyBorder="1" applyAlignment="1">
      <alignment horizontal="right"/>
    </xf>
    <xf numFmtId="0" fontId="22" fillId="2" borderId="35" xfId="0" applyFont="1" applyFill="1" applyBorder="1" applyAlignment="1">
      <alignment horizontal="right"/>
    </xf>
    <xf numFmtId="0" fontId="4" fillId="2" borderId="10" xfId="0" applyFont="1" applyFill="1" applyBorder="1" applyAlignment="1">
      <alignment horizontal="right"/>
    </xf>
    <xf numFmtId="0" fontId="22" fillId="2" borderId="30" xfId="0" applyNumberFormat="1" applyFont="1" applyFill="1" applyBorder="1" applyAlignment="1">
      <alignment horizontal="right" readingOrder="2"/>
    </xf>
    <xf numFmtId="0" fontId="22" fillId="2" borderId="36" xfId="0" applyFont="1" applyFill="1" applyBorder="1" applyAlignment="1">
      <alignment horizontal="right"/>
    </xf>
    <xf numFmtId="0" fontId="4" fillId="0" borderId="0" xfId="0" applyFont="1" applyAlignment="1"/>
    <xf numFmtId="0" fontId="28" fillId="0" borderId="0" xfId="0" applyFont="1" applyBorder="1" applyAlignment="1">
      <alignment horizontal="right"/>
    </xf>
    <xf numFmtId="0" fontId="28" fillId="0" borderId="37" xfId="0" applyFont="1" applyBorder="1" applyAlignment="1">
      <alignment horizontal="right" wrapText="1"/>
    </xf>
    <xf numFmtId="49" fontId="4" fillId="2" borderId="3" xfId="1" applyNumberFormat="1" applyFont="1" applyFill="1" applyBorder="1" applyAlignment="1">
      <alignment horizontal="right"/>
    </xf>
    <xf numFmtId="0" fontId="5" fillId="0" borderId="0" xfId="0" applyFont="1" applyAlignment="1"/>
    <xf numFmtId="0" fontId="28" fillId="0" borderId="0" xfId="0" applyFont="1" applyFill="1" applyBorder="1" applyAlignment="1">
      <alignment horizontal="right"/>
    </xf>
    <xf numFmtId="164" fontId="4" fillId="2" borderId="3" xfId="1" applyNumberFormat="1" applyFont="1" applyFill="1" applyBorder="1" applyAlignment="1">
      <alignment horizontal="center"/>
    </xf>
    <xf numFmtId="164" fontId="4" fillId="2" borderId="6" xfId="1" applyNumberFormat="1" applyFont="1" applyFill="1" applyBorder="1" applyAlignment="1">
      <alignment horizontal="center"/>
    </xf>
    <xf numFmtId="49" fontId="4" fillId="2" borderId="3" xfId="1" applyNumberFormat="1" applyFont="1" applyFill="1" applyBorder="1" applyAlignment="1">
      <alignment horizontal="center"/>
    </xf>
    <xf numFmtId="49" fontId="4" fillId="2" borderId="6" xfId="1" applyNumberFormat="1" applyFont="1" applyFill="1" applyBorder="1" applyAlignment="1">
      <alignment horizontal="center"/>
    </xf>
    <xf numFmtId="0" fontId="28" fillId="0" borderId="37" xfId="0" applyFont="1" applyBorder="1" applyAlignment="1">
      <alignment horizontal="right" wrapText="1"/>
    </xf>
  </cellXfs>
  <cellStyles count="60">
    <cellStyle name="20% - הדגשה1" xfId="21" builtinId="30" customBuiltin="1"/>
    <cellStyle name="20% - הדגשה2" xfId="25" builtinId="34" customBuiltin="1"/>
    <cellStyle name="20% - הדגשה3" xfId="29" builtinId="38" customBuiltin="1"/>
    <cellStyle name="20% - הדגשה4" xfId="33" builtinId="42" customBuiltin="1"/>
    <cellStyle name="20% - הדגשה5" xfId="37" builtinId="46" customBuiltin="1"/>
    <cellStyle name="20% - הדגשה6" xfId="41" builtinId="50" customBuiltin="1"/>
    <cellStyle name="40% - הדגשה1" xfId="22" builtinId="31" customBuiltin="1"/>
    <cellStyle name="40% - הדגשה2" xfId="26" builtinId="35" customBuiltin="1"/>
    <cellStyle name="40% - הדגשה3" xfId="30" builtinId="39" customBuiltin="1"/>
    <cellStyle name="40% - הדגשה4" xfId="34" builtinId="43" customBuiltin="1"/>
    <cellStyle name="40% - הדגשה5" xfId="38" builtinId="47" customBuiltin="1"/>
    <cellStyle name="40% - הדגשה6" xfId="42" builtinId="51" customBuiltin="1"/>
    <cellStyle name="60% - הדגשה1" xfId="23" builtinId="32" customBuiltin="1"/>
    <cellStyle name="60% - הדגשה2" xfId="27" builtinId="36" customBuiltin="1"/>
    <cellStyle name="60% - הדגשה3" xfId="31" builtinId="40" customBuiltin="1"/>
    <cellStyle name="60% - הדגשה4" xfId="35" builtinId="44" customBuiltin="1"/>
    <cellStyle name="60% - הדגשה5" xfId="39" builtinId="48" customBuiltin="1"/>
    <cellStyle name="60% - הדגשה6" xfId="43" builtinId="52" customBuiltin="1"/>
    <cellStyle name="Comma" xfId="1" builtinId="3"/>
    <cellStyle name="Comma 2" xfId="45"/>
    <cellStyle name="Normal" xfId="0" builtinId="0"/>
    <cellStyle name="Normal 2" xfId="44"/>
    <cellStyle name="Normal 2 2" xfId="51"/>
    <cellStyle name="Normal 2 3" xfId="53"/>
    <cellStyle name="Normal 3" xfId="46"/>
    <cellStyle name="Normal 3 2" xfId="52"/>
    <cellStyle name="Normal 3 2 2" xfId="59"/>
    <cellStyle name="Normal 3 3" xfId="54"/>
    <cellStyle name="Normal 4" xfId="47"/>
    <cellStyle name="Normal 4 2" xfId="55"/>
    <cellStyle name="Normal 5" xfId="48"/>
    <cellStyle name="Normal 5 2" xfId="56"/>
    <cellStyle name="Normal 6" xfId="49"/>
    <cellStyle name="Normal 6 2" xfId="57"/>
    <cellStyle name="Normal 7" xfId="50"/>
    <cellStyle name="Normal 7 2" xfId="58"/>
    <cellStyle name="Percent" xfId="2" builtinId="5"/>
    <cellStyle name="הדגשה1" xfId="20" builtinId="29" customBuiltin="1"/>
    <cellStyle name="הדגשה2" xfId="24" builtinId="33" customBuiltin="1"/>
    <cellStyle name="הדגשה3" xfId="28" builtinId="37" customBuiltin="1"/>
    <cellStyle name="הדגשה4" xfId="32" builtinId="41" customBuiltin="1"/>
    <cellStyle name="הדגשה5" xfId="36" builtinId="45" customBuiltin="1"/>
    <cellStyle name="הדגשה6" xfId="40" builtinId="49" customBuiltin="1"/>
    <cellStyle name="הערה" xfId="17" builtinId="10" customBuiltin="1"/>
    <cellStyle name="חישוב" xfId="13" builtinId="22" customBuiltin="1"/>
    <cellStyle name="טוב" xfId="8" builtinId="26" customBuiltin="1"/>
    <cellStyle name="טקסט אזהרה" xfId="16" builtinId="11" customBuiltin="1"/>
    <cellStyle name="טקסט הסברי" xfId="18" builtinId="53" customBuiltin="1"/>
    <cellStyle name="כותרת" xfId="3" builtinId="15" customBuiltin="1"/>
    <cellStyle name="כותרת 1" xfId="4" builtinId="16" customBuiltin="1"/>
    <cellStyle name="כותרת 2" xfId="5" builtinId="17" customBuiltin="1"/>
    <cellStyle name="כותרת 3" xfId="6" builtinId="18" customBuiltin="1"/>
    <cellStyle name="כותרת 4" xfId="7" builtinId="19" customBuiltin="1"/>
    <cellStyle name="ניטראלי" xfId="10" builtinId="28" customBuiltin="1"/>
    <cellStyle name="סה&quot;כ" xfId="19" builtinId="25" customBuiltin="1"/>
    <cellStyle name="פלט" xfId="12" builtinId="21" customBuiltin="1"/>
    <cellStyle name="קלט" xfId="11" builtinId="20" customBuiltin="1"/>
    <cellStyle name="רע" xfId="9" builtinId="27" customBuiltin="1"/>
    <cellStyle name="תא מסומן" xfId="15" builtinId="23" customBuiltin="1"/>
    <cellStyle name="תא מקושר" xfId="14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rightToLeft="1" zoomScaleNormal="100" workbookViewId="0">
      <pane ySplit="4" topLeftCell="A5" activePane="bottomLeft" state="frozen"/>
      <selection activeCell="C1" sqref="C1:C1048576"/>
      <selection pane="bottomLeft" activeCell="C7" sqref="C7"/>
    </sheetView>
  </sheetViews>
  <sheetFormatPr defaultRowHeight="14.25" x14ac:dyDescent="0.2"/>
  <cols>
    <col min="1" max="1" width="1.875" style="2" bestFit="1" customWidth="1"/>
    <col min="2" max="2" width="59.75" style="2" bestFit="1" customWidth="1"/>
    <col min="3" max="3" width="9.375" style="2" bestFit="1" customWidth="1"/>
    <col min="4" max="16384" width="9" style="2"/>
  </cols>
  <sheetData>
    <row r="1" spans="1:3" ht="15" x14ac:dyDescent="0.25">
      <c r="A1" s="1"/>
      <c r="B1" s="35" t="s">
        <v>84</v>
      </c>
    </row>
    <row r="2" spans="1:3" x14ac:dyDescent="0.2">
      <c r="A2" s="4"/>
      <c r="B2" s="84" t="s">
        <v>85</v>
      </c>
      <c r="C2" s="3">
        <v>44196</v>
      </c>
    </row>
    <row r="3" spans="1:3" ht="15" x14ac:dyDescent="0.25">
      <c r="A3" s="5"/>
      <c r="B3" s="88" t="s">
        <v>0</v>
      </c>
    </row>
    <row r="4" spans="1:3" ht="16.5" thickBot="1" x14ac:dyDescent="0.3">
      <c r="A4" s="7"/>
      <c r="B4" s="89" t="s">
        <v>96</v>
      </c>
    </row>
    <row r="5" spans="1:3" x14ac:dyDescent="0.2">
      <c r="A5" s="28"/>
      <c r="B5" s="30"/>
      <c r="C5" s="90" t="s">
        <v>1</v>
      </c>
    </row>
    <row r="6" spans="1:3" x14ac:dyDescent="0.2">
      <c r="A6" s="29"/>
      <c r="B6" s="31"/>
      <c r="C6" s="91"/>
    </row>
    <row r="7" spans="1:3" ht="15" x14ac:dyDescent="0.25">
      <c r="A7" s="8">
        <v>1</v>
      </c>
      <c r="B7" s="9" t="s">
        <v>2</v>
      </c>
      <c r="C7" s="10">
        <f t="shared" ref="C7" si="0">SUM(C8:C9)</f>
        <v>37.106720840095996</v>
      </c>
    </row>
    <row r="8" spans="1:3" x14ac:dyDescent="0.2">
      <c r="A8" s="11"/>
      <c r="B8" s="12" t="s">
        <v>3</v>
      </c>
      <c r="C8" s="23">
        <v>0</v>
      </c>
    </row>
    <row r="9" spans="1:3" x14ac:dyDescent="0.2">
      <c r="A9" s="11"/>
      <c r="B9" s="12" t="s">
        <v>4</v>
      </c>
      <c r="C9" s="23">
        <v>37.106720840095996</v>
      </c>
    </row>
    <row r="10" spans="1:3" x14ac:dyDescent="0.2">
      <c r="A10" s="11"/>
      <c r="B10" s="12"/>
      <c r="C10" s="24"/>
    </row>
    <row r="11" spans="1:3" ht="15" x14ac:dyDescent="0.25">
      <c r="A11" s="8">
        <v>2</v>
      </c>
      <c r="B11" s="9" t="s">
        <v>5</v>
      </c>
      <c r="C11" s="10">
        <f t="shared" ref="C11" si="1">SUM(C12:C13)</f>
        <v>1.7642704165583001</v>
      </c>
    </row>
    <row r="12" spans="1:3" x14ac:dyDescent="0.2">
      <c r="A12" s="11"/>
      <c r="B12" s="15" t="s">
        <v>6</v>
      </c>
      <c r="C12" s="23">
        <v>0</v>
      </c>
    </row>
    <row r="13" spans="1:3" x14ac:dyDescent="0.2">
      <c r="A13" s="11"/>
      <c r="B13" s="15" t="s">
        <v>7</v>
      </c>
      <c r="C13" s="23">
        <v>1.7642704165583001</v>
      </c>
    </row>
    <row r="14" spans="1:3" x14ac:dyDescent="0.2">
      <c r="A14" s="29"/>
      <c r="B14" s="31"/>
      <c r="C14" s="24"/>
    </row>
    <row r="15" spans="1:3" ht="15" x14ac:dyDescent="0.25">
      <c r="A15" s="8">
        <v>3</v>
      </c>
      <c r="B15" s="9" t="s">
        <v>8</v>
      </c>
      <c r="C15" s="10">
        <f t="shared" ref="C15" si="2">SUM(C16:C18)</f>
        <v>0</v>
      </c>
    </row>
    <row r="16" spans="1:3" ht="25.5" x14ac:dyDescent="0.2">
      <c r="A16" s="11" t="s">
        <v>9</v>
      </c>
      <c r="B16" s="16" t="s">
        <v>10</v>
      </c>
      <c r="C16" s="23">
        <v>0</v>
      </c>
    </row>
    <row r="17" spans="1:6" x14ac:dyDescent="0.2">
      <c r="A17" s="11" t="s">
        <v>11</v>
      </c>
      <c r="B17" s="16" t="s">
        <v>12</v>
      </c>
      <c r="C17" s="23">
        <v>0</v>
      </c>
    </row>
    <row r="18" spans="1:6" x14ac:dyDescent="0.2">
      <c r="A18" s="11" t="s">
        <v>13</v>
      </c>
      <c r="B18" s="12" t="s">
        <v>14</v>
      </c>
      <c r="C18" s="23">
        <v>0</v>
      </c>
    </row>
    <row r="19" spans="1:6" x14ac:dyDescent="0.2">
      <c r="A19" s="17"/>
      <c r="B19" s="31"/>
      <c r="C19" s="24"/>
    </row>
    <row r="20" spans="1:6" ht="15" x14ac:dyDescent="0.25">
      <c r="A20" s="18">
        <v>4</v>
      </c>
      <c r="B20" s="9" t="s">
        <v>15</v>
      </c>
      <c r="C20" s="10">
        <f t="shared" ref="C20" si="3">SUM(C21:C28)</f>
        <v>51.280977815456261</v>
      </c>
      <c r="F20" s="27"/>
    </row>
    <row r="21" spans="1:6" x14ac:dyDescent="0.2">
      <c r="A21" s="11"/>
      <c r="B21" s="12" t="s">
        <v>16</v>
      </c>
      <c r="C21" s="23">
        <v>0</v>
      </c>
      <c r="F21" s="34"/>
    </row>
    <row r="22" spans="1:6" x14ac:dyDescent="0.2">
      <c r="A22" s="11"/>
      <c r="B22" s="12" t="s">
        <v>17</v>
      </c>
      <c r="C22" s="23">
        <v>0</v>
      </c>
    </row>
    <row r="23" spans="1:6" x14ac:dyDescent="0.2">
      <c r="A23" s="11"/>
      <c r="B23" s="12" t="s">
        <v>18</v>
      </c>
      <c r="C23" s="23"/>
    </row>
    <row r="24" spans="1:6" x14ac:dyDescent="0.2">
      <c r="A24" s="11"/>
      <c r="B24" s="12" t="s">
        <v>19</v>
      </c>
      <c r="C24" s="23"/>
    </row>
    <row r="25" spans="1:6" x14ac:dyDescent="0.2">
      <c r="A25" s="11"/>
      <c r="B25" s="12" t="s">
        <v>20</v>
      </c>
      <c r="C25" s="23">
        <v>8.0149914557000018E-4</v>
      </c>
    </row>
    <row r="26" spans="1:6" x14ac:dyDescent="0.2">
      <c r="A26" s="11"/>
      <c r="B26" s="12" t="s">
        <v>21</v>
      </c>
      <c r="C26" s="23">
        <v>43.553262697725572</v>
      </c>
    </row>
    <row r="27" spans="1:6" x14ac:dyDescent="0.2">
      <c r="A27" s="11"/>
      <c r="B27" s="12" t="s">
        <v>22</v>
      </c>
      <c r="C27" s="23">
        <v>0</v>
      </c>
    </row>
    <row r="28" spans="1:6" x14ac:dyDescent="0.2">
      <c r="A28" s="11"/>
      <c r="B28" s="12" t="s">
        <v>23</v>
      </c>
      <c r="C28" s="23">
        <v>7.7269136185851206</v>
      </c>
    </row>
    <row r="29" spans="1:6" x14ac:dyDescent="0.2">
      <c r="A29" s="11"/>
      <c r="B29" s="12"/>
      <c r="C29" s="24"/>
    </row>
    <row r="30" spans="1:6" ht="15" x14ac:dyDescent="0.25">
      <c r="A30" s="11">
        <v>5</v>
      </c>
      <c r="B30" s="9" t="s">
        <v>24</v>
      </c>
      <c r="C30" s="10">
        <f t="shared" ref="C30" si="4">SUM(C31:C32)</f>
        <v>0</v>
      </c>
    </row>
    <row r="31" spans="1:6" x14ac:dyDescent="0.2">
      <c r="A31" s="11" t="s">
        <v>9</v>
      </c>
      <c r="B31" s="12" t="s">
        <v>25</v>
      </c>
      <c r="C31" s="23"/>
    </row>
    <row r="32" spans="1:6" x14ac:dyDescent="0.2">
      <c r="A32" s="11" t="s">
        <v>11</v>
      </c>
      <c r="B32" s="12" t="s">
        <v>26</v>
      </c>
      <c r="C32" s="23"/>
    </row>
    <row r="33" spans="1:6" x14ac:dyDescent="0.2">
      <c r="A33" s="11"/>
      <c r="B33" s="12"/>
      <c r="C33" s="24"/>
    </row>
    <row r="34" spans="1:6" ht="15" x14ac:dyDescent="0.25">
      <c r="A34" s="11">
        <v>6</v>
      </c>
      <c r="B34" s="9" t="s">
        <v>27</v>
      </c>
      <c r="C34" s="10">
        <f t="shared" ref="C34" si="5">C30+C20+C15+C11+C7</f>
        <v>90.151969072110546</v>
      </c>
    </row>
    <row r="35" spans="1:6" x14ac:dyDescent="0.2">
      <c r="A35" s="11"/>
      <c r="B35" s="12"/>
      <c r="C35" s="24"/>
    </row>
    <row r="36" spans="1:6" ht="15" x14ac:dyDescent="0.25">
      <c r="A36" s="11">
        <v>7</v>
      </c>
      <c r="B36" s="9" t="s">
        <v>28</v>
      </c>
      <c r="C36" s="24"/>
      <c r="F36" s="33"/>
    </row>
    <row r="37" spans="1:6" ht="26.25" x14ac:dyDescent="0.25">
      <c r="A37" s="11" t="s">
        <v>9</v>
      </c>
      <c r="B37" s="16" t="s">
        <v>29</v>
      </c>
      <c r="C37" s="19">
        <f t="shared" ref="C37" si="6">(C32+C20+C16)/C40</f>
        <v>6.2145955155248325E-4</v>
      </c>
    </row>
    <row r="38" spans="1:6" ht="15" x14ac:dyDescent="0.25">
      <c r="A38" s="11" t="s">
        <v>11</v>
      </c>
      <c r="B38" s="12" t="s">
        <v>32</v>
      </c>
      <c r="C38" s="19">
        <f t="shared" ref="C38" si="7">C34/C45</f>
        <v>9.8691767734146213E-4</v>
      </c>
    </row>
    <row r="39" spans="1:6" x14ac:dyDescent="0.2">
      <c r="A39" s="11"/>
      <c r="B39" s="12"/>
      <c r="C39" s="24"/>
    </row>
    <row r="40" spans="1:6" ht="15.75" thickBot="1" x14ac:dyDescent="0.3">
      <c r="A40" s="20"/>
      <c r="B40" s="21" t="s">
        <v>30</v>
      </c>
      <c r="C40" s="25">
        <v>82517</v>
      </c>
    </row>
    <row r="45" spans="1:6" x14ac:dyDescent="0.2">
      <c r="C45" s="6">
        <f>(C40+100177)/2</f>
        <v>91347</v>
      </c>
    </row>
  </sheetData>
  <mergeCells count="1">
    <mergeCell ref="C5:C6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rightToLeft="1" workbookViewId="0">
      <selection activeCell="I22" sqref="I22"/>
    </sheetView>
  </sheetViews>
  <sheetFormatPr defaultRowHeight="14.25" x14ac:dyDescent="0.2"/>
  <cols>
    <col min="1" max="1" width="4.5" customWidth="1"/>
    <col min="2" max="2" width="8.75" customWidth="1"/>
    <col min="3" max="3" width="34.375" bestFit="1" customWidth="1"/>
    <col min="4" max="4" width="11" customWidth="1"/>
  </cols>
  <sheetData>
    <row r="1" spans="1:4" ht="15" x14ac:dyDescent="0.25">
      <c r="A1" s="35" t="s">
        <v>84</v>
      </c>
      <c r="B1" s="35"/>
    </row>
    <row r="2" spans="1:4" x14ac:dyDescent="0.2">
      <c r="A2" s="36" t="s">
        <v>86</v>
      </c>
      <c r="B2" s="37"/>
      <c r="C2" s="38"/>
      <c r="D2" s="3">
        <v>44196</v>
      </c>
    </row>
    <row r="3" spans="1:4" ht="15.75" x14ac:dyDescent="0.25">
      <c r="A3" s="85" t="s">
        <v>88</v>
      </c>
      <c r="B3" s="68"/>
      <c r="C3" s="39"/>
    </row>
    <row r="4" spans="1:4" ht="33" customHeight="1" thickBot="1" x14ac:dyDescent="0.3">
      <c r="A4" s="94" t="s">
        <v>97</v>
      </c>
      <c r="B4" s="94"/>
      <c r="C4" s="94"/>
    </row>
    <row r="5" spans="1:4" ht="15" customHeight="1" x14ac:dyDescent="0.2">
      <c r="A5" s="40" t="s">
        <v>33</v>
      </c>
      <c r="B5" s="41"/>
      <c r="C5" s="42"/>
      <c r="D5" s="87" t="s">
        <v>1</v>
      </c>
    </row>
    <row r="6" spans="1:4" x14ac:dyDescent="0.2">
      <c r="A6" s="43" t="s">
        <v>34</v>
      </c>
      <c r="B6" s="44"/>
      <c r="C6" s="45"/>
      <c r="D6" s="46"/>
    </row>
    <row r="7" spans="1:4" x14ac:dyDescent="0.2">
      <c r="A7" s="47"/>
      <c r="B7" s="48">
        <v>1</v>
      </c>
      <c r="C7" s="49" t="s">
        <v>35</v>
      </c>
      <c r="D7" s="50">
        <v>0</v>
      </c>
    </row>
    <row r="8" spans="1:4" x14ac:dyDescent="0.2">
      <c r="A8" s="47"/>
      <c r="B8" s="48">
        <v>2</v>
      </c>
      <c r="C8" s="49" t="s">
        <v>35</v>
      </c>
      <c r="D8" s="50">
        <v>0</v>
      </c>
    </row>
    <row r="9" spans="1:4" x14ac:dyDescent="0.2">
      <c r="A9" s="47"/>
      <c r="B9" s="48">
        <v>3</v>
      </c>
      <c r="C9" s="49" t="s">
        <v>35</v>
      </c>
      <c r="D9" s="50">
        <v>0</v>
      </c>
    </row>
    <row r="10" spans="1:4" x14ac:dyDescent="0.2">
      <c r="A10" s="51" t="s">
        <v>36</v>
      </c>
      <c r="B10" s="52"/>
      <c r="C10" s="53"/>
      <c r="D10" s="46"/>
    </row>
    <row r="11" spans="1:4" x14ac:dyDescent="0.2">
      <c r="A11" s="54"/>
      <c r="B11" s="55">
        <v>1</v>
      </c>
      <c r="C11" s="49" t="s">
        <v>37</v>
      </c>
      <c r="D11" s="50">
        <v>558.24916760220219</v>
      </c>
    </row>
    <row r="12" spans="1:4" x14ac:dyDescent="0.2">
      <c r="A12" s="54"/>
      <c r="B12" s="48">
        <v>2</v>
      </c>
      <c r="C12" s="49" t="s">
        <v>38</v>
      </c>
      <c r="D12" s="50">
        <v>135.84983340125294</v>
      </c>
    </row>
    <row r="13" spans="1:4" x14ac:dyDescent="0.2">
      <c r="A13" s="54"/>
      <c r="B13" s="55">
        <v>3</v>
      </c>
      <c r="C13" s="49" t="s">
        <v>39</v>
      </c>
      <c r="D13" s="50">
        <v>83.87992159151085</v>
      </c>
    </row>
    <row r="14" spans="1:4" x14ac:dyDescent="0.2">
      <c r="A14" s="54"/>
      <c r="B14" s="48">
        <v>4</v>
      </c>
      <c r="C14" s="49" t="s">
        <v>35</v>
      </c>
      <c r="D14" s="50">
        <v>0</v>
      </c>
    </row>
    <row r="15" spans="1:4" x14ac:dyDescent="0.2">
      <c r="A15" s="54"/>
      <c r="B15" s="55">
        <v>5</v>
      </c>
      <c r="C15" s="49" t="s">
        <v>35</v>
      </c>
      <c r="D15" s="50">
        <v>0</v>
      </c>
    </row>
    <row r="16" spans="1:4" x14ac:dyDescent="0.2">
      <c r="A16" s="54"/>
      <c r="B16" s="48">
        <v>6</v>
      </c>
      <c r="C16" s="49" t="s">
        <v>35</v>
      </c>
      <c r="D16" s="50">
        <v>0</v>
      </c>
    </row>
    <row r="17" spans="1:5" x14ac:dyDescent="0.2">
      <c r="A17" s="54"/>
      <c r="B17" s="55">
        <v>7</v>
      </c>
      <c r="C17" s="49" t="s">
        <v>35</v>
      </c>
      <c r="D17" s="50">
        <v>0</v>
      </c>
    </row>
    <row r="18" spans="1:5" x14ac:dyDescent="0.2">
      <c r="A18" s="54"/>
      <c r="B18" s="48">
        <v>8</v>
      </c>
      <c r="C18" s="49" t="s">
        <v>35</v>
      </c>
      <c r="D18" s="50">
        <v>0</v>
      </c>
    </row>
    <row r="19" spans="1:5" x14ac:dyDescent="0.2">
      <c r="A19" s="56" t="s">
        <v>40</v>
      </c>
      <c r="B19" s="52"/>
      <c r="C19" s="57"/>
      <c r="D19" s="58">
        <v>777.97892259496598</v>
      </c>
    </row>
    <row r="20" spans="1:5" x14ac:dyDescent="0.2">
      <c r="A20" s="56"/>
      <c r="B20" s="59"/>
      <c r="C20" s="59"/>
      <c r="D20" s="46"/>
    </row>
    <row r="21" spans="1:5" x14ac:dyDescent="0.2">
      <c r="A21" s="56" t="s">
        <v>41</v>
      </c>
      <c r="B21" s="59"/>
      <c r="C21" s="45"/>
      <c r="D21" s="46"/>
    </row>
    <row r="22" spans="1:5" x14ac:dyDescent="0.2">
      <c r="A22" s="56" t="s">
        <v>34</v>
      </c>
      <c r="B22" s="59"/>
      <c r="C22" s="53"/>
      <c r="D22" s="60"/>
    </row>
    <row r="23" spans="1:5" x14ac:dyDescent="0.2">
      <c r="A23" s="61"/>
      <c r="B23" s="49">
        <v>1</v>
      </c>
      <c r="C23" s="49" t="s">
        <v>35</v>
      </c>
      <c r="D23" s="50">
        <v>0</v>
      </c>
    </row>
    <row r="24" spans="1:5" x14ac:dyDescent="0.2">
      <c r="A24" s="61"/>
      <c r="B24" s="49">
        <v>2</v>
      </c>
      <c r="C24" s="49" t="s">
        <v>35</v>
      </c>
      <c r="D24" s="50">
        <v>0</v>
      </c>
    </row>
    <row r="25" spans="1:5" x14ac:dyDescent="0.2">
      <c r="A25" s="61"/>
      <c r="B25" s="49">
        <v>3</v>
      </c>
      <c r="C25" s="49" t="s">
        <v>35</v>
      </c>
      <c r="D25" s="50">
        <v>0</v>
      </c>
    </row>
    <row r="26" spans="1:5" x14ac:dyDescent="0.2">
      <c r="A26" s="56" t="s">
        <v>36</v>
      </c>
      <c r="B26" s="59"/>
      <c r="C26" s="53"/>
      <c r="D26" s="46"/>
    </row>
    <row r="27" spans="1:5" x14ac:dyDescent="0.2">
      <c r="A27" s="61"/>
      <c r="B27" s="49">
        <v>1</v>
      </c>
      <c r="C27" s="49" t="s">
        <v>42</v>
      </c>
      <c r="D27" s="50">
        <v>33.948454227075004</v>
      </c>
      <c r="E27" s="62"/>
    </row>
    <row r="28" spans="1:5" x14ac:dyDescent="0.2">
      <c r="A28" s="61"/>
      <c r="B28" s="49">
        <v>2</v>
      </c>
      <c r="C28" s="49" t="s">
        <v>43</v>
      </c>
      <c r="D28" s="50">
        <v>15.430211770756431</v>
      </c>
    </row>
    <row r="29" spans="1:5" x14ac:dyDescent="0.2">
      <c r="A29" s="61"/>
      <c r="B29" s="49">
        <v>3</v>
      </c>
      <c r="C29" s="49" t="s">
        <v>44</v>
      </c>
      <c r="D29" s="50">
        <v>4.3206939461709073</v>
      </c>
    </row>
    <row r="30" spans="1:5" x14ac:dyDescent="0.2">
      <c r="A30" s="61"/>
      <c r="B30" s="49">
        <v>4</v>
      </c>
      <c r="C30" s="49" t="s">
        <v>45</v>
      </c>
      <c r="D30" s="50">
        <v>1.4640181783809401</v>
      </c>
    </row>
    <row r="31" spans="1:5" x14ac:dyDescent="0.2">
      <c r="A31" s="61"/>
      <c r="B31" s="49">
        <v>5</v>
      </c>
      <c r="C31" s="49" t="s">
        <v>37</v>
      </c>
      <c r="D31" s="50">
        <f>1.3301455964605+0.2</f>
        <v>1.5301455964605</v>
      </c>
    </row>
    <row r="32" spans="1:5" x14ac:dyDescent="0.2">
      <c r="A32" s="61"/>
      <c r="B32" s="49">
        <v>6</v>
      </c>
      <c r="C32" s="49" t="s">
        <v>35</v>
      </c>
      <c r="D32" s="50">
        <v>0</v>
      </c>
    </row>
    <row r="33" spans="1:4" x14ac:dyDescent="0.2">
      <c r="A33" s="61"/>
      <c r="B33" s="49">
        <v>7</v>
      </c>
      <c r="C33" s="49" t="s">
        <v>35</v>
      </c>
      <c r="D33" s="50">
        <v>0</v>
      </c>
    </row>
    <row r="34" spans="1:4" x14ac:dyDescent="0.2">
      <c r="A34" s="61"/>
      <c r="B34" s="49">
        <v>8</v>
      </c>
      <c r="C34" s="49" t="s">
        <v>35</v>
      </c>
      <c r="D34" s="50">
        <v>0</v>
      </c>
    </row>
    <row r="35" spans="1:4" x14ac:dyDescent="0.2">
      <c r="A35" s="56" t="s">
        <v>46</v>
      </c>
      <c r="B35" s="52"/>
      <c r="C35" s="57"/>
      <c r="D35" s="58">
        <v>56.493523718843775</v>
      </c>
    </row>
    <row r="36" spans="1:4" x14ac:dyDescent="0.2">
      <c r="A36" s="56"/>
      <c r="B36" s="59"/>
      <c r="C36" s="59"/>
      <c r="D36" s="46"/>
    </row>
    <row r="37" spans="1:4" x14ac:dyDescent="0.2">
      <c r="A37" s="56" t="s">
        <v>47</v>
      </c>
      <c r="B37" s="52"/>
      <c r="C37" s="57"/>
      <c r="D37" s="46"/>
    </row>
    <row r="38" spans="1:4" x14ac:dyDescent="0.2">
      <c r="A38" s="54"/>
      <c r="B38" s="55">
        <v>1</v>
      </c>
      <c r="C38" s="63" t="s">
        <v>48</v>
      </c>
      <c r="D38" s="50">
        <v>33.586056593879682</v>
      </c>
    </row>
    <row r="39" spans="1:4" x14ac:dyDescent="0.2">
      <c r="A39" s="54"/>
      <c r="B39" s="55">
        <v>2</v>
      </c>
      <c r="C39" s="63" t="s">
        <v>49</v>
      </c>
      <c r="D39" s="50">
        <v>6.3570099999999998</v>
      </c>
    </row>
    <row r="40" spans="1:4" x14ac:dyDescent="0.2">
      <c r="A40" s="54"/>
      <c r="B40" s="55">
        <v>3</v>
      </c>
      <c r="C40" s="63" t="s">
        <v>50</v>
      </c>
      <c r="D40" s="50">
        <v>6.1571399999999992</v>
      </c>
    </row>
    <row r="41" spans="1:4" x14ac:dyDescent="0.2">
      <c r="A41" s="54"/>
      <c r="B41" s="55">
        <v>4</v>
      </c>
      <c r="C41" s="63" t="s">
        <v>51</v>
      </c>
      <c r="D41" s="50">
        <v>4.8503599999999993</v>
      </c>
    </row>
    <row r="42" spans="1:4" x14ac:dyDescent="0.2">
      <c r="A42" s="54"/>
      <c r="B42" s="55">
        <v>5</v>
      </c>
      <c r="C42" s="63" t="s">
        <v>52</v>
      </c>
      <c r="D42" s="50">
        <v>2.8273700000000055</v>
      </c>
    </row>
    <row r="43" spans="1:4" x14ac:dyDescent="0.2">
      <c r="A43" s="54"/>
      <c r="B43" s="55">
        <v>6</v>
      </c>
      <c r="C43" s="63" t="s">
        <v>53</v>
      </c>
      <c r="D43" s="50">
        <v>2.27427</v>
      </c>
    </row>
    <row r="44" spans="1:4" x14ac:dyDescent="0.2">
      <c r="A44" s="54"/>
      <c r="B44" s="55">
        <v>7</v>
      </c>
      <c r="C44" s="63" t="s">
        <v>35</v>
      </c>
      <c r="D44" s="50">
        <v>0</v>
      </c>
    </row>
    <row r="45" spans="1:4" x14ac:dyDescent="0.2">
      <c r="A45" s="54"/>
      <c r="B45" s="48">
        <v>8</v>
      </c>
      <c r="C45" s="63" t="s">
        <v>35</v>
      </c>
      <c r="D45" s="50">
        <v>0</v>
      </c>
    </row>
    <row r="46" spans="1:4" x14ac:dyDescent="0.2">
      <c r="A46" s="56" t="s">
        <v>54</v>
      </c>
      <c r="B46" s="52"/>
      <c r="C46" s="57"/>
      <c r="D46" s="58">
        <f>SUM(D38:D45)</f>
        <v>56.052206593879689</v>
      </c>
    </row>
    <row r="47" spans="1:4" x14ac:dyDescent="0.2">
      <c r="A47" s="56"/>
      <c r="B47" s="59"/>
      <c r="C47" s="59"/>
      <c r="D47" s="46"/>
    </row>
    <row r="48" spans="1:4" x14ac:dyDescent="0.2">
      <c r="A48" s="56" t="s">
        <v>55</v>
      </c>
      <c r="B48" s="52"/>
      <c r="C48" s="57"/>
      <c r="D48" s="46"/>
    </row>
    <row r="49" spans="1:4" x14ac:dyDescent="0.2">
      <c r="A49" s="54"/>
      <c r="B49" s="55">
        <v>1</v>
      </c>
      <c r="C49" s="63" t="s">
        <v>56</v>
      </c>
      <c r="D49" s="50">
        <v>61.235690064134097</v>
      </c>
    </row>
    <row r="50" spans="1:4" x14ac:dyDescent="0.2">
      <c r="A50" s="54"/>
      <c r="B50" s="55">
        <v>2</v>
      </c>
      <c r="C50" s="63" t="s">
        <v>57</v>
      </c>
      <c r="D50" s="50">
        <v>32.564999999999998</v>
      </c>
    </row>
    <row r="51" spans="1:4" x14ac:dyDescent="0.2">
      <c r="A51" s="54"/>
      <c r="B51" s="55">
        <v>3</v>
      </c>
      <c r="C51" s="63" t="s">
        <v>58</v>
      </c>
      <c r="D51" s="50">
        <v>14.343194298789932</v>
      </c>
    </row>
    <row r="52" spans="1:4" x14ac:dyDescent="0.2">
      <c r="A52" s="54"/>
      <c r="B52" s="55">
        <v>4</v>
      </c>
      <c r="C52" s="63"/>
      <c r="D52" s="50">
        <v>0</v>
      </c>
    </row>
    <row r="53" spans="1:4" x14ac:dyDescent="0.2">
      <c r="A53" s="54"/>
      <c r="B53" s="55">
        <v>5</v>
      </c>
      <c r="C53" s="63" t="s">
        <v>35</v>
      </c>
      <c r="D53" s="50">
        <v>0</v>
      </c>
    </row>
    <row r="54" spans="1:4" x14ac:dyDescent="0.2">
      <c r="A54" s="54"/>
      <c r="B54" s="55">
        <v>6</v>
      </c>
      <c r="C54" s="63" t="s">
        <v>35</v>
      </c>
      <c r="D54" s="50">
        <v>0</v>
      </c>
    </row>
    <row r="55" spans="1:4" x14ac:dyDescent="0.2">
      <c r="A55" s="54"/>
      <c r="B55" s="55">
        <v>7</v>
      </c>
      <c r="C55" s="63" t="s">
        <v>35</v>
      </c>
      <c r="D55" s="50">
        <v>0</v>
      </c>
    </row>
    <row r="56" spans="1:4" x14ac:dyDescent="0.2">
      <c r="A56" s="54"/>
      <c r="B56" s="55">
        <v>8</v>
      </c>
      <c r="C56" s="63" t="s">
        <v>35</v>
      </c>
      <c r="D56" s="50">
        <v>0</v>
      </c>
    </row>
    <row r="57" spans="1:4" x14ac:dyDescent="0.2">
      <c r="A57" s="56" t="s">
        <v>14</v>
      </c>
      <c r="B57" s="59"/>
      <c r="C57" s="59"/>
      <c r="D57" s="58">
        <f>SUM(D49:D56)</f>
        <v>108.14388436292404</v>
      </c>
    </row>
    <row r="58" spans="1:4" x14ac:dyDescent="0.2">
      <c r="A58" s="56"/>
      <c r="B58" s="59"/>
      <c r="C58" s="59"/>
      <c r="D58" s="46"/>
    </row>
    <row r="59" spans="1:4" x14ac:dyDescent="0.2">
      <c r="A59" s="56" t="s">
        <v>59</v>
      </c>
      <c r="B59" s="59"/>
      <c r="C59" s="59"/>
      <c r="D59" s="46"/>
    </row>
    <row r="60" spans="1:4" x14ac:dyDescent="0.2">
      <c r="A60" s="54"/>
      <c r="B60" s="55">
        <v>1</v>
      </c>
      <c r="C60" s="63" t="s">
        <v>37</v>
      </c>
      <c r="D60" s="50"/>
    </row>
    <row r="61" spans="1:4" x14ac:dyDescent="0.2">
      <c r="A61" s="54"/>
      <c r="B61" s="55"/>
      <c r="C61" s="59" t="s">
        <v>60</v>
      </c>
      <c r="D61" s="58"/>
    </row>
    <row r="62" spans="1:4" x14ac:dyDescent="0.2">
      <c r="A62" s="56"/>
      <c r="B62" s="59"/>
      <c r="C62" s="63"/>
      <c r="D62" s="46"/>
    </row>
    <row r="63" spans="1:4" x14ac:dyDescent="0.2">
      <c r="A63" s="56" t="s">
        <v>61</v>
      </c>
      <c r="B63" s="59"/>
      <c r="C63" s="59"/>
      <c r="D63" s="46"/>
    </row>
    <row r="64" spans="1:4" x14ac:dyDescent="0.2">
      <c r="A64" s="54"/>
      <c r="B64" s="55">
        <v>1</v>
      </c>
      <c r="C64" s="63" t="s">
        <v>62</v>
      </c>
      <c r="D64" s="50"/>
    </row>
    <row r="65" spans="1:4" x14ac:dyDescent="0.2">
      <c r="A65" s="54"/>
      <c r="B65" s="55"/>
      <c r="C65" s="59" t="s">
        <v>26</v>
      </c>
      <c r="D65" s="58"/>
    </row>
    <row r="66" spans="1:4" x14ac:dyDescent="0.2">
      <c r="A66" s="54"/>
      <c r="B66" s="55"/>
      <c r="C66" s="59"/>
      <c r="D66" s="46"/>
    </row>
    <row r="67" spans="1:4" x14ac:dyDescent="0.2">
      <c r="A67" s="56"/>
      <c r="B67" s="59"/>
      <c r="C67" s="59" t="s">
        <v>63</v>
      </c>
      <c r="D67" s="58">
        <f>D57+D46+D35+D19</f>
        <v>998.66853727061357</v>
      </c>
    </row>
    <row r="68" spans="1:4" x14ac:dyDescent="0.2">
      <c r="A68" s="56"/>
      <c r="B68" s="59"/>
      <c r="C68" s="59"/>
      <c r="D68" s="46"/>
    </row>
    <row r="69" spans="1:4" ht="15.75" thickBot="1" x14ac:dyDescent="0.3">
      <c r="A69" s="64"/>
      <c r="B69" s="65"/>
      <c r="C69" s="66" t="s">
        <v>30</v>
      </c>
      <c r="D69" s="22">
        <f>'מגדל תגמולים- נספח 1'!C40</f>
        <v>3364311</v>
      </c>
    </row>
    <row r="71" spans="1:4" x14ac:dyDescent="0.2">
      <c r="D71" s="67"/>
    </row>
  </sheetData>
  <mergeCells count="1">
    <mergeCell ref="A4:C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rightToLeft="1" topLeftCell="A40" workbookViewId="0">
      <selection activeCell="G10" sqref="G10"/>
    </sheetView>
  </sheetViews>
  <sheetFormatPr defaultRowHeight="14.25" x14ac:dyDescent="0.2"/>
  <cols>
    <col min="1" max="1" width="4.5" customWidth="1"/>
    <col min="2" max="2" width="50" customWidth="1"/>
    <col min="3" max="3" width="9.875" bestFit="1" customWidth="1"/>
  </cols>
  <sheetData>
    <row r="1" spans="1:3" ht="15" x14ac:dyDescent="0.25">
      <c r="A1" s="35" t="s">
        <v>84</v>
      </c>
      <c r="B1" s="37"/>
    </row>
    <row r="2" spans="1:3" x14ac:dyDescent="0.2">
      <c r="A2" s="36" t="s">
        <v>87</v>
      </c>
      <c r="B2" s="37"/>
      <c r="C2" s="3">
        <v>44196</v>
      </c>
    </row>
    <row r="3" spans="1:3" ht="15.75" x14ac:dyDescent="0.25">
      <c r="A3" s="85" t="s">
        <v>88</v>
      </c>
      <c r="B3" s="68"/>
      <c r="C3" s="37"/>
    </row>
    <row r="4" spans="1:3" ht="31.5" customHeight="1" thickBot="1" x14ac:dyDescent="0.3">
      <c r="A4" s="94" t="s">
        <v>97</v>
      </c>
      <c r="B4" s="94"/>
      <c r="C4" s="37"/>
    </row>
    <row r="5" spans="1:3" x14ac:dyDescent="0.2">
      <c r="A5" s="69"/>
      <c r="B5" s="70"/>
      <c r="C5" s="71" t="s">
        <v>1</v>
      </c>
    </row>
    <row r="6" spans="1:3" x14ac:dyDescent="0.2">
      <c r="A6" s="56" t="s">
        <v>64</v>
      </c>
      <c r="B6" s="53"/>
      <c r="C6" s="72"/>
    </row>
    <row r="7" spans="1:3" x14ac:dyDescent="0.2">
      <c r="A7" s="54">
        <v>1</v>
      </c>
      <c r="B7" s="73" t="s">
        <v>52</v>
      </c>
      <c r="C7" s="74">
        <v>2943.1605809946254</v>
      </c>
    </row>
    <row r="8" spans="1:3" x14ac:dyDescent="0.2">
      <c r="A8" s="54">
        <v>2</v>
      </c>
      <c r="B8" s="73" t="s">
        <v>35</v>
      </c>
      <c r="C8" s="74">
        <v>0</v>
      </c>
    </row>
    <row r="9" spans="1:3" x14ac:dyDescent="0.2">
      <c r="A9" s="54">
        <v>3</v>
      </c>
      <c r="B9" s="73" t="s">
        <v>35</v>
      </c>
      <c r="C9" s="74">
        <v>0</v>
      </c>
    </row>
    <row r="10" spans="1:3" x14ac:dyDescent="0.2">
      <c r="A10" s="54">
        <v>4</v>
      </c>
      <c r="B10" s="73" t="s">
        <v>35</v>
      </c>
      <c r="C10" s="74">
        <v>0</v>
      </c>
    </row>
    <row r="11" spans="1:3" x14ac:dyDescent="0.2">
      <c r="A11" s="54">
        <v>5</v>
      </c>
      <c r="B11" s="73" t="s">
        <v>35</v>
      </c>
      <c r="C11" s="74">
        <v>0</v>
      </c>
    </row>
    <row r="12" spans="1:3" x14ac:dyDescent="0.2">
      <c r="A12" s="54">
        <v>6</v>
      </c>
      <c r="B12" s="73" t="s">
        <v>35</v>
      </c>
      <c r="C12" s="74">
        <v>0</v>
      </c>
    </row>
    <row r="13" spans="1:3" x14ac:dyDescent="0.2">
      <c r="A13" s="54">
        <v>7</v>
      </c>
      <c r="B13" s="73" t="s">
        <v>35</v>
      </c>
      <c r="C13" s="74">
        <v>0</v>
      </c>
    </row>
    <row r="14" spans="1:3" x14ac:dyDescent="0.2">
      <c r="A14" s="54">
        <v>8</v>
      </c>
      <c r="B14" s="73" t="s">
        <v>35</v>
      </c>
      <c r="C14" s="74">
        <v>0</v>
      </c>
    </row>
    <row r="15" spans="1:3" x14ac:dyDescent="0.2">
      <c r="A15" s="43" t="s">
        <v>65</v>
      </c>
      <c r="B15" s="73"/>
      <c r="C15" s="75">
        <f>SUM(C7:C14)</f>
        <v>2943.1605809946254</v>
      </c>
    </row>
    <row r="16" spans="1:3" x14ac:dyDescent="0.2">
      <c r="A16" s="76"/>
      <c r="B16" s="77"/>
      <c r="C16" s="78"/>
    </row>
    <row r="17" spans="1:3" x14ac:dyDescent="0.2">
      <c r="A17" s="43" t="s">
        <v>66</v>
      </c>
      <c r="B17" s="73"/>
      <c r="C17" s="78"/>
    </row>
    <row r="18" spans="1:3" x14ac:dyDescent="0.2">
      <c r="A18" s="54">
        <v>1</v>
      </c>
      <c r="B18" s="73" t="s">
        <v>37</v>
      </c>
      <c r="C18" s="74"/>
    </row>
    <row r="19" spans="1:3" x14ac:dyDescent="0.2">
      <c r="A19" s="56" t="s">
        <v>67</v>
      </c>
      <c r="B19" s="53"/>
      <c r="C19" s="75"/>
    </row>
    <row r="20" spans="1:3" x14ac:dyDescent="0.2">
      <c r="A20" s="61"/>
      <c r="B20" s="79"/>
      <c r="C20" s="78"/>
    </row>
    <row r="21" spans="1:3" x14ac:dyDescent="0.2">
      <c r="A21" s="51" t="s">
        <v>68</v>
      </c>
      <c r="B21" s="80"/>
      <c r="C21" s="78"/>
    </row>
    <row r="22" spans="1:3" x14ac:dyDescent="0.2">
      <c r="A22" s="54">
        <v>1</v>
      </c>
      <c r="B22" s="73" t="s">
        <v>37</v>
      </c>
      <c r="C22" s="74"/>
    </row>
    <row r="23" spans="1:3" x14ac:dyDescent="0.2">
      <c r="A23" s="43" t="s">
        <v>19</v>
      </c>
      <c r="B23" s="73"/>
      <c r="C23" s="75"/>
    </row>
    <row r="24" spans="1:3" x14ac:dyDescent="0.2">
      <c r="A24" s="76"/>
      <c r="B24" s="73"/>
      <c r="C24" s="78"/>
    </row>
    <row r="25" spans="1:3" x14ac:dyDescent="0.2">
      <c r="A25" s="43" t="s">
        <v>69</v>
      </c>
      <c r="B25" s="73"/>
      <c r="C25" s="78"/>
    </row>
    <row r="26" spans="1:3" x14ac:dyDescent="0.2">
      <c r="A26" s="43" t="s">
        <v>70</v>
      </c>
      <c r="B26" s="77" t="s">
        <v>71</v>
      </c>
      <c r="C26" s="78"/>
    </row>
    <row r="27" spans="1:3" x14ac:dyDescent="0.2">
      <c r="A27" s="54">
        <v>1</v>
      </c>
      <c r="B27" s="73"/>
      <c r="C27" s="74"/>
    </row>
    <row r="28" spans="1:3" x14ac:dyDescent="0.2">
      <c r="A28" s="54">
        <v>2</v>
      </c>
      <c r="B28" s="73"/>
      <c r="C28" s="74"/>
    </row>
    <row r="29" spans="1:3" x14ac:dyDescent="0.2">
      <c r="A29" s="56" t="s">
        <v>72</v>
      </c>
      <c r="B29" s="81" t="s">
        <v>73</v>
      </c>
      <c r="C29" s="78"/>
    </row>
    <row r="30" spans="1:3" x14ac:dyDescent="0.2">
      <c r="A30" s="82">
        <v>1</v>
      </c>
      <c r="B30" s="80" t="s">
        <v>52</v>
      </c>
      <c r="C30" s="74">
        <v>511.96785748133721</v>
      </c>
    </row>
    <row r="31" spans="1:3" x14ac:dyDescent="0.2">
      <c r="A31" s="82">
        <v>2</v>
      </c>
      <c r="B31" s="80" t="s">
        <v>74</v>
      </c>
      <c r="C31" s="74">
        <v>115.89087541773804</v>
      </c>
    </row>
    <row r="32" spans="1:3" x14ac:dyDescent="0.2">
      <c r="A32" s="82">
        <v>3</v>
      </c>
      <c r="B32" s="80" t="s">
        <v>35</v>
      </c>
      <c r="C32" s="74">
        <v>0</v>
      </c>
    </row>
    <row r="33" spans="1:3" x14ac:dyDescent="0.2">
      <c r="A33" s="82">
        <v>4</v>
      </c>
      <c r="B33" s="80" t="s">
        <v>35</v>
      </c>
      <c r="C33" s="74">
        <v>0</v>
      </c>
    </row>
    <row r="34" spans="1:3" x14ac:dyDescent="0.2">
      <c r="A34" s="82">
        <v>5</v>
      </c>
      <c r="B34" s="80" t="s">
        <v>35</v>
      </c>
      <c r="C34" s="74">
        <v>0</v>
      </c>
    </row>
    <row r="35" spans="1:3" x14ac:dyDescent="0.2">
      <c r="A35" s="82">
        <v>6</v>
      </c>
      <c r="B35" s="80" t="s">
        <v>35</v>
      </c>
      <c r="C35" s="74">
        <v>0</v>
      </c>
    </row>
    <row r="36" spans="1:3" x14ac:dyDescent="0.2">
      <c r="A36" s="51" t="s">
        <v>75</v>
      </c>
      <c r="B36" s="79"/>
      <c r="C36" s="75">
        <f>SUM(C30:C35)</f>
        <v>627.85873289907522</v>
      </c>
    </row>
    <row r="37" spans="1:3" x14ac:dyDescent="0.2">
      <c r="A37" s="51"/>
      <c r="B37" s="80"/>
      <c r="C37" s="78"/>
    </row>
    <row r="38" spans="1:3" x14ac:dyDescent="0.2">
      <c r="A38" s="43" t="s">
        <v>76</v>
      </c>
      <c r="B38" s="73"/>
      <c r="C38" s="78"/>
    </row>
    <row r="39" spans="1:3" x14ac:dyDescent="0.2">
      <c r="A39" s="43" t="s">
        <v>70</v>
      </c>
      <c r="B39" s="77" t="s">
        <v>77</v>
      </c>
      <c r="C39" s="78"/>
    </row>
    <row r="40" spans="1:3" x14ac:dyDescent="0.2">
      <c r="A40" s="54">
        <v>1</v>
      </c>
      <c r="B40" s="53" t="s">
        <v>35</v>
      </c>
      <c r="C40" s="74">
        <v>0</v>
      </c>
    </row>
    <row r="41" spans="1:3" x14ac:dyDescent="0.2">
      <c r="A41" s="54">
        <v>2</v>
      </c>
      <c r="B41" s="53" t="s">
        <v>35</v>
      </c>
      <c r="C41" s="74">
        <v>0</v>
      </c>
    </row>
    <row r="42" spans="1:3" x14ac:dyDescent="0.2">
      <c r="A42" s="54">
        <v>3</v>
      </c>
      <c r="B42" s="53" t="s">
        <v>35</v>
      </c>
      <c r="C42" s="74">
        <v>0</v>
      </c>
    </row>
    <row r="43" spans="1:3" x14ac:dyDescent="0.2">
      <c r="A43" s="54">
        <v>4</v>
      </c>
      <c r="B43" s="53" t="s">
        <v>35</v>
      </c>
      <c r="C43" s="74">
        <v>0</v>
      </c>
    </row>
    <row r="44" spans="1:3" x14ac:dyDescent="0.2">
      <c r="A44" s="54">
        <v>5</v>
      </c>
      <c r="B44" s="53" t="s">
        <v>35</v>
      </c>
      <c r="C44" s="74">
        <v>0</v>
      </c>
    </row>
    <row r="45" spans="1:3" x14ac:dyDescent="0.2">
      <c r="A45" s="54">
        <v>6</v>
      </c>
      <c r="B45" s="53" t="s">
        <v>35</v>
      </c>
      <c r="C45" s="74">
        <v>0</v>
      </c>
    </row>
    <row r="46" spans="1:3" x14ac:dyDescent="0.2">
      <c r="A46" s="54">
        <v>7</v>
      </c>
      <c r="B46" s="53" t="s">
        <v>35</v>
      </c>
      <c r="C46" s="74">
        <v>0</v>
      </c>
    </row>
    <row r="47" spans="1:3" x14ac:dyDescent="0.2">
      <c r="A47" s="54">
        <v>8</v>
      </c>
      <c r="B47" s="53" t="s">
        <v>35</v>
      </c>
      <c r="C47" s="74">
        <v>0</v>
      </c>
    </row>
    <row r="48" spans="1:3" x14ac:dyDescent="0.2">
      <c r="A48" s="56" t="s">
        <v>72</v>
      </c>
      <c r="B48" s="77" t="s">
        <v>78</v>
      </c>
      <c r="C48" s="78"/>
    </row>
    <row r="49" spans="1:5" x14ac:dyDescent="0.2">
      <c r="A49" s="82">
        <v>1</v>
      </c>
      <c r="B49" s="53" t="s">
        <v>37</v>
      </c>
      <c r="C49" s="74">
        <v>405.34634434752263</v>
      </c>
    </row>
    <row r="50" spans="1:5" x14ac:dyDescent="0.2">
      <c r="A50" s="82">
        <v>2</v>
      </c>
      <c r="B50" s="53" t="s">
        <v>79</v>
      </c>
      <c r="C50" s="74">
        <v>128.24339811877769</v>
      </c>
    </row>
    <row r="51" spans="1:5" x14ac:dyDescent="0.2">
      <c r="A51" s="82">
        <v>3</v>
      </c>
      <c r="B51" s="53" t="s">
        <v>80</v>
      </c>
      <c r="C51" s="74">
        <v>115.79408389391064</v>
      </c>
    </row>
    <row r="52" spans="1:5" x14ac:dyDescent="0.2">
      <c r="A52" s="82">
        <v>4</v>
      </c>
      <c r="B52" s="53" t="s">
        <v>81</v>
      </c>
      <c r="C52" s="74">
        <v>77.963978027805069</v>
      </c>
    </row>
    <row r="53" spans="1:5" x14ac:dyDescent="0.2">
      <c r="A53" s="82">
        <v>5</v>
      </c>
      <c r="B53" s="53" t="s">
        <v>35</v>
      </c>
      <c r="C53" s="74">
        <v>0</v>
      </c>
    </row>
    <row r="54" spans="1:5" x14ac:dyDescent="0.2">
      <c r="A54" s="82">
        <v>6</v>
      </c>
      <c r="B54" s="53" t="s">
        <v>35</v>
      </c>
      <c r="C54" s="74">
        <v>0</v>
      </c>
    </row>
    <row r="55" spans="1:5" x14ac:dyDescent="0.2">
      <c r="A55" s="82">
        <v>7</v>
      </c>
      <c r="B55" s="53" t="s">
        <v>35</v>
      </c>
      <c r="C55" s="74">
        <v>0</v>
      </c>
    </row>
    <row r="56" spans="1:5" x14ac:dyDescent="0.2">
      <c r="A56" s="82">
        <v>8</v>
      </c>
      <c r="B56" s="53" t="s">
        <v>35</v>
      </c>
      <c r="C56" s="74">
        <v>0</v>
      </c>
    </row>
    <row r="57" spans="1:5" x14ac:dyDescent="0.2">
      <c r="A57" s="56" t="s">
        <v>82</v>
      </c>
      <c r="B57" s="79"/>
      <c r="C57" s="75">
        <f>SUM(C49:C56)</f>
        <v>727.34780438801602</v>
      </c>
    </row>
    <row r="58" spans="1:5" x14ac:dyDescent="0.2">
      <c r="A58" s="61"/>
      <c r="B58" s="79"/>
      <c r="C58" s="75"/>
    </row>
    <row r="59" spans="1:5" x14ac:dyDescent="0.2">
      <c r="A59" s="51" t="s">
        <v>83</v>
      </c>
      <c r="B59" s="80"/>
      <c r="C59" s="75">
        <f>C57+C36+C15</f>
        <v>4298.3671182817161</v>
      </c>
      <c r="E59" s="67"/>
    </row>
    <row r="60" spans="1:5" x14ac:dyDescent="0.2">
      <c r="A60" s="61"/>
      <c r="B60" s="79"/>
      <c r="C60" s="78"/>
    </row>
    <row r="61" spans="1:5" ht="15.75" thickBot="1" x14ac:dyDescent="0.3">
      <c r="A61" s="66" t="s">
        <v>30</v>
      </c>
      <c r="B61" s="83"/>
      <c r="C61" s="22">
        <f>'מגדל תגמולים- נספח 1'!C40</f>
        <v>3364311</v>
      </c>
    </row>
    <row r="63" spans="1:5" x14ac:dyDescent="0.2">
      <c r="C63" s="67"/>
    </row>
    <row r="65" spans="3:3" x14ac:dyDescent="0.2">
      <c r="C65" s="67"/>
    </row>
  </sheetData>
  <mergeCells count="1">
    <mergeCell ref="A4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rightToLeft="1" zoomScaleNormal="100" workbookViewId="0">
      <pane ySplit="4" topLeftCell="A5" activePane="bottomLeft" state="frozen"/>
      <selection activeCell="C1" sqref="C1:C1048576"/>
      <selection pane="bottomLeft" activeCell="B15" sqref="B15"/>
    </sheetView>
  </sheetViews>
  <sheetFormatPr defaultRowHeight="14.25" x14ac:dyDescent="0.2"/>
  <cols>
    <col min="1" max="1" width="1.875" style="2" bestFit="1" customWidth="1"/>
    <col min="2" max="2" width="59.75" style="2" bestFit="1" customWidth="1"/>
    <col min="3" max="3" width="9.375" style="2" bestFit="1" customWidth="1"/>
    <col min="4" max="16384" width="9" style="2"/>
  </cols>
  <sheetData>
    <row r="1" spans="1:3" ht="15" x14ac:dyDescent="0.25">
      <c r="A1" s="1"/>
      <c r="B1" s="35" t="s">
        <v>84</v>
      </c>
    </row>
    <row r="2" spans="1:3" x14ac:dyDescent="0.2">
      <c r="A2" s="4"/>
      <c r="B2" s="84" t="s">
        <v>85</v>
      </c>
      <c r="C2" s="3">
        <v>44196</v>
      </c>
    </row>
    <row r="3" spans="1:3" ht="15" x14ac:dyDescent="0.25">
      <c r="A3" s="5"/>
      <c r="B3" s="88" t="s">
        <v>0</v>
      </c>
    </row>
    <row r="4" spans="1:3" ht="16.5" thickBot="1" x14ac:dyDescent="0.3">
      <c r="A4" s="7"/>
      <c r="B4" s="89" t="s">
        <v>95</v>
      </c>
    </row>
    <row r="5" spans="1:3" x14ac:dyDescent="0.2">
      <c r="A5" s="28"/>
      <c r="B5" s="30"/>
      <c r="C5" s="90" t="s">
        <v>1</v>
      </c>
    </row>
    <row r="6" spans="1:3" x14ac:dyDescent="0.2">
      <c r="A6" s="29"/>
      <c r="B6" s="31"/>
      <c r="C6" s="91"/>
    </row>
    <row r="7" spans="1:3" ht="15" x14ac:dyDescent="0.25">
      <c r="A7" s="8">
        <v>1</v>
      </c>
      <c r="B7" s="9" t="s">
        <v>2</v>
      </c>
      <c r="C7" s="10">
        <f t="shared" ref="C7" si="0">SUM(C8:C9)</f>
        <v>2.8589189082409598</v>
      </c>
    </row>
    <row r="8" spans="1:3" x14ac:dyDescent="0.2">
      <c r="A8" s="11"/>
      <c r="B8" s="12" t="s">
        <v>3</v>
      </c>
      <c r="C8" s="23">
        <v>0</v>
      </c>
    </row>
    <row r="9" spans="1:3" x14ac:dyDescent="0.2">
      <c r="A9" s="11"/>
      <c r="B9" s="12" t="s">
        <v>4</v>
      </c>
      <c r="C9" s="23">
        <v>2.8589189082409598</v>
      </c>
    </row>
    <row r="10" spans="1:3" x14ac:dyDescent="0.2">
      <c r="A10" s="11"/>
      <c r="B10" s="12"/>
      <c r="C10" s="24"/>
    </row>
    <row r="11" spans="1:3" ht="15" x14ac:dyDescent="0.25">
      <c r="A11" s="8">
        <v>2</v>
      </c>
      <c r="B11" s="9" t="s">
        <v>5</v>
      </c>
      <c r="C11" s="10">
        <f t="shared" ref="C11" si="1">SUM(C12:C13)</f>
        <v>9.8691120758109999E-2</v>
      </c>
    </row>
    <row r="12" spans="1:3" x14ac:dyDescent="0.2">
      <c r="A12" s="11"/>
      <c r="B12" s="15" t="s">
        <v>6</v>
      </c>
      <c r="C12" s="23">
        <v>0</v>
      </c>
    </row>
    <row r="13" spans="1:3" x14ac:dyDescent="0.2">
      <c r="A13" s="11"/>
      <c r="B13" s="15" t="s">
        <v>7</v>
      </c>
      <c r="C13" s="23">
        <v>9.8691120758109999E-2</v>
      </c>
    </row>
    <row r="14" spans="1:3" x14ac:dyDescent="0.2">
      <c r="A14" s="29"/>
      <c r="B14" s="31"/>
      <c r="C14" s="24"/>
    </row>
    <row r="15" spans="1:3" ht="15" x14ac:dyDescent="0.25">
      <c r="A15" s="8">
        <v>3</v>
      </c>
      <c r="B15" s="9" t="s">
        <v>8</v>
      </c>
      <c r="C15" s="10">
        <f t="shared" ref="C15" si="2">SUM(C16:C18)</f>
        <v>0</v>
      </c>
    </row>
    <row r="16" spans="1:3" ht="25.5" x14ac:dyDescent="0.2">
      <c r="A16" s="11" t="s">
        <v>9</v>
      </c>
      <c r="B16" s="16" t="s">
        <v>10</v>
      </c>
      <c r="C16" s="23">
        <v>0</v>
      </c>
    </row>
    <row r="17" spans="1:6" x14ac:dyDescent="0.2">
      <c r="A17" s="11" t="s">
        <v>11</v>
      </c>
      <c r="B17" s="16" t="s">
        <v>12</v>
      </c>
      <c r="C17" s="23">
        <v>0</v>
      </c>
    </row>
    <row r="18" spans="1:6" x14ac:dyDescent="0.2">
      <c r="A18" s="11" t="s">
        <v>13</v>
      </c>
      <c r="B18" s="12" t="s">
        <v>14</v>
      </c>
      <c r="C18" s="23">
        <v>0</v>
      </c>
    </row>
    <row r="19" spans="1:6" x14ac:dyDescent="0.2">
      <c r="A19" s="17"/>
      <c r="B19" s="31"/>
      <c r="C19" s="24"/>
    </row>
    <row r="20" spans="1:6" ht="15" x14ac:dyDescent="0.25">
      <c r="A20" s="18">
        <v>4</v>
      </c>
      <c r="B20" s="9" t="s">
        <v>15</v>
      </c>
      <c r="C20" s="10">
        <f t="shared" ref="C20" si="3">SUM(C21:C28)</f>
        <v>14.900752729958802</v>
      </c>
      <c r="F20" s="27"/>
    </row>
    <row r="21" spans="1:6" x14ac:dyDescent="0.2">
      <c r="A21" s="11"/>
      <c r="B21" s="12" t="s">
        <v>16</v>
      </c>
      <c r="C21" s="23">
        <v>0</v>
      </c>
      <c r="F21" s="34"/>
    </row>
    <row r="22" spans="1:6" x14ac:dyDescent="0.2">
      <c r="A22" s="11"/>
      <c r="B22" s="12" t="s">
        <v>17</v>
      </c>
      <c r="C22" s="23">
        <v>0</v>
      </c>
    </row>
    <row r="23" spans="1:6" x14ac:dyDescent="0.2">
      <c r="A23" s="11"/>
      <c r="B23" s="12" t="s">
        <v>18</v>
      </c>
      <c r="C23" s="23"/>
    </row>
    <row r="24" spans="1:6" x14ac:dyDescent="0.2">
      <c r="A24" s="11"/>
      <c r="B24" s="12" t="s">
        <v>19</v>
      </c>
      <c r="C24" s="23"/>
    </row>
    <row r="25" spans="1:6" x14ac:dyDescent="0.2">
      <c r="A25" s="11"/>
      <c r="B25" s="12" t="s">
        <v>20</v>
      </c>
      <c r="C25" s="23">
        <v>0</v>
      </c>
    </row>
    <row r="26" spans="1:6" x14ac:dyDescent="0.2">
      <c r="A26" s="11"/>
      <c r="B26" s="12" t="s">
        <v>21</v>
      </c>
      <c r="C26" s="23">
        <v>11.699148418686104</v>
      </c>
    </row>
    <row r="27" spans="1:6" x14ac:dyDescent="0.2">
      <c r="A27" s="11"/>
      <c r="B27" s="12" t="s">
        <v>22</v>
      </c>
      <c r="C27" s="23">
        <v>0</v>
      </c>
    </row>
    <row r="28" spans="1:6" x14ac:dyDescent="0.2">
      <c r="A28" s="11"/>
      <c r="B28" s="12" t="s">
        <v>23</v>
      </c>
      <c r="C28" s="23">
        <v>3.2016043112726984</v>
      </c>
    </row>
    <row r="29" spans="1:6" x14ac:dyDescent="0.2">
      <c r="A29" s="11"/>
      <c r="B29" s="12"/>
      <c r="C29" s="24"/>
    </row>
    <row r="30" spans="1:6" ht="15" x14ac:dyDescent="0.25">
      <c r="A30" s="11">
        <v>5</v>
      </c>
      <c r="B30" s="9" t="s">
        <v>24</v>
      </c>
      <c r="C30" s="10">
        <f t="shared" ref="C30" si="4">SUM(C31:C32)</f>
        <v>0</v>
      </c>
    </row>
    <row r="31" spans="1:6" x14ac:dyDescent="0.2">
      <c r="A31" s="11" t="s">
        <v>9</v>
      </c>
      <c r="B31" s="12" t="s">
        <v>25</v>
      </c>
      <c r="C31" s="23"/>
    </row>
    <row r="32" spans="1:6" x14ac:dyDescent="0.2">
      <c r="A32" s="11" t="s">
        <v>11</v>
      </c>
      <c r="B32" s="12" t="s">
        <v>26</v>
      </c>
      <c r="C32" s="23"/>
    </row>
    <row r="33" spans="1:6" x14ac:dyDescent="0.2">
      <c r="A33" s="11"/>
      <c r="B33" s="12"/>
      <c r="C33" s="24"/>
    </row>
    <row r="34" spans="1:6" ht="15" x14ac:dyDescent="0.25">
      <c r="A34" s="11">
        <v>6</v>
      </c>
      <c r="B34" s="9" t="s">
        <v>27</v>
      </c>
      <c r="C34" s="10">
        <f t="shared" ref="C34" si="5">C30+C20+C15+C11+C7</f>
        <v>17.85836275895787</v>
      </c>
    </row>
    <row r="35" spans="1:6" x14ac:dyDescent="0.2">
      <c r="A35" s="11"/>
      <c r="B35" s="12"/>
      <c r="C35" s="24"/>
    </row>
    <row r="36" spans="1:6" ht="15" x14ac:dyDescent="0.25">
      <c r="A36" s="11">
        <v>7</v>
      </c>
      <c r="B36" s="9" t="s">
        <v>28</v>
      </c>
      <c r="C36" s="24"/>
      <c r="F36" s="33"/>
    </row>
    <row r="37" spans="1:6" ht="26.25" x14ac:dyDescent="0.25">
      <c r="A37" s="11" t="s">
        <v>9</v>
      </c>
      <c r="B37" s="16" t="s">
        <v>29</v>
      </c>
      <c r="C37" s="19">
        <f t="shared" ref="C37" si="6">(C32+C20+C16)/C40</f>
        <v>1.4461134248795421E-3</v>
      </c>
    </row>
    <row r="38" spans="1:6" ht="15" x14ac:dyDescent="0.25">
      <c r="A38" s="11" t="s">
        <v>11</v>
      </c>
      <c r="B38" s="12" t="s">
        <v>32</v>
      </c>
      <c r="C38" s="19">
        <f t="shared" ref="C38" si="7">C34/C45</f>
        <v>1.6504956339147754E-3</v>
      </c>
    </row>
    <row r="39" spans="1:6" x14ac:dyDescent="0.2">
      <c r="A39" s="11"/>
      <c r="B39" s="12"/>
      <c r="C39" s="24"/>
    </row>
    <row r="40" spans="1:6" ht="15.75" thickBot="1" x14ac:dyDescent="0.3">
      <c r="A40" s="20"/>
      <c r="B40" s="21" t="s">
        <v>30</v>
      </c>
      <c r="C40" s="25">
        <v>10304</v>
      </c>
    </row>
    <row r="45" spans="1:6" x14ac:dyDescent="0.2">
      <c r="C45" s="6">
        <f>(C40+11336)/2</f>
        <v>10820</v>
      </c>
    </row>
  </sheetData>
  <mergeCells count="1">
    <mergeCell ref="C5:C6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rightToLeft="1" zoomScaleNormal="100" workbookViewId="0">
      <pane ySplit="4" topLeftCell="A5" activePane="bottomLeft" state="frozen"/>
      <selection activeCell="C1" sqref="C1:C1048576"/>
      <selection pane="bottomLeft" activeCell="B14" sqref="B14"/>
    </sheetView>
  </sheetViews>
  <sheetFormatPr defaultRowHeight="14.25" x14ac:dyDescent="0.2"/>
  <cols>
    <col min="1" max="1" width="1.875" style="2" bestFit="1" customWidth="1"/>
    <col min="2" max="2" width="61.75" style="2" bestFit="1" customWidth="1"/>
    <col min="3" max="3" width="10" style="2" customWidth="1"/>
    <col min="4" max="16384" width="9" style="2"/>
  </cols>
  <sheetData>
    <row r="1" spans="1:3" ht="15" x14ac:dyDescent="0.25">
      <c r="A1" s="1"/>
      <c r="B1" s="35" t="s">
        <v>84</v>
      </c>
    </row>
    <row r="2" spans="1:3" x14ac:dyDescent="0.2">
      <c r="A2" s="4"/>
      <c r="B2" s="84" t="s">
        <v>85</v>
      </c>
      <c r="C2" s="3">
        <v>44196</v>
      </c>
    </row>
    <row r="3" spans="1:3" ht="15" x14ac:dyDescent="0.25">
      <c r="A3" s="5"/>
      <c r="B3" s="88" t="s">
        <v>0</v>
      </c>
    </row>
    <row r="4" spans="1:3" ht="16.5" thickBot="1" x14ac:dyDescent="0.3">
      <c r="A4" s="7"/>
      <c r="B4" s="89" t="s">
        <v>94</v>
      </c>
    </row>
    <row r="5" spans="1:3" x14ac:dyDescent="0.2">
      <c r="A5" s="28"/>
      <c r="B5" s="30"/>
      <c r="C5" s="90" t="s">
        <v>1</v>
      </c>
    </row>
    <row r="6" spans="1:3" x14ac:dyDescent="0.2">
      <c r="A6" s="29"/>
      <c r="B6" s="31"/>
      <c r="C6" s="91"/>
    </row>
    <row r="7" spans="1:3" ht="15" x14ac:dyDescent="0.25">
      <c r="A7" s="8">
        <v>1</v>
      </c>
      <c r="B7" s="9" t="s">
        <v>2</v>
      </c>
      <c r="C7" s="10">
        <f t="shared" ref="C7" si="0">SUM(C8:C9)</f>
        <v>31.778737846061276</v>
      </c>
    </row>
    <row r="8" spans="1:3" x14ac:dyDescent="0.2">
      <c r="A8" s="11"/>
      <c r="B8" s="12" t="s">
        <v>3</v>
      </c>
      <c r="C8" s="23">
        <v>0</v>
      </c>
    </row>
    <row r="9" spans="1:3" x14ac:dyDescent="0.2">
      <c r="A9" s="11"/>
      <c r="B9" s="12" t="s">
        <v>4</v>
      </c>
      <c r="C9" s="23">
        <v>31.778737846061276</v>
      </c>
    </row>
    <row r="10" spans="1:3" x14ac:dyDescent="0.2">
      <c r="A10" s="11"/>
      <c r="B10" s="12"/>
      <c r="C10" s="24"/>
    </row>
    <row r="11" spans="1:3" ht="15" x14ac:dyDescent="0.25">
      <c r="A11" s="8">
        <v>2</v>
      </c>
      <c r="B11" s="9" t="s">
        <v>5</v>
      </c>
      <c r="C11" s="10">
        <f t="shared" ref="C11" si="1">SUM(C12:C13)</f>
        <v>0.24850179264201</v>
      </c>
    </row>
    <row r="12" spans="1:3" x14ac:dyDescent="0.2">
      <c r="A12" s="11"/>
      <c r="B12" s="15" t="s">
        <v>6</v>
      </c>
      <c r="C12" s="23">
        <v>0</v>
      </c>
    </row>
    <row r="13" spans="1:3" x14ac:dyDescent="0.2">
      <c r="A13" s="11"/>
      <c r="B13" s="15" t="s">
        <v>7</v>
      </c>
      <c r="C13" s="23">
        <v>0.24850179264201</v>
      </c>
    </row>
    <row r="14" spans="1:3" x14ac:dyDescent="0.2">
      <c r="A14" s="29"/>
      <c r="B14" s="31"/>
      <c r="C14" s="24"/>
    </row>
    <row r="15" spans="1:3" ht="15" x14ac:dyDescent="0.25">
      <c r="A15" s="8">
        <v>3</v>
      </c>
      <c r="B15" s="9" t="s">
        <v>8</v>
      </c>
      <c r="C15" s="10">
        <f t="shared" ref="C15" si="2">SUM(C16:C18)</f>
        <v>0</v>
      </c>
    </row>
    <row r="16" spans="1:3" ht="25.5" x14ac:dyDescent="0.2">
      <c r="A16" s="11" t="s">
        <v>9</v>
      </c>
      <c r="B16" s="16" t="s">
        <v>10</v>
      </c>
      <c r="C16" s="23">
        <v>0</v>
      </c>
    </row>
    <row r="17" spans="1:6" x14ac:dyDescent="0.2">
      <c r="A17" s="11" t="s">
        <v>11</v>
      </c>
      <c r="B17" s="16" t="s">
        <v>12</v>
      </c>
      <c r="C17" s="23">
        <v>0</v>
      </c>
    </row>
    <row r="18" spans="1:6" x14ac:dyDescent="0.2">
      <c r="A18" s="11" t="s">
        <v>13</v>
      </c>
      <c r="B18" s="12" t="s">
        <v>14</v>
      </c>
      <c r="C18" s="23">
        <v>0</v>
      </c>
    </row>
    <row r="19" spans="1:6" x14ac:dyDescent="0.2">
      <c r="A19" s="17"/>
      <c r="B19" s="31"/>
      <c r="C19" s="24"/>
    </row>
    <row r="20" spans="1:6" ht="15" x14ac:dyDescent="0.25">
      <c r="A20" s="18">
        <v>4</v>
      </c>
      <c r="B20" s="9" t="s">
        <v>15</v>
      </c>
      <c r="C20" s="10">
        <f t="shared" ref="C20" si="3">SUM(C21:C28)</f>
        <v>0</v>
      </c>
      <c r="F20" s="27"/>
    </row>
    <row r="21" spans="1:6" x14ac:dyDescent="0.2">
      <c r="A21" s="11"/>
      <c r="B21" s="12" t="s">
        <v>16</v>
      </c>
      <c r="C21" s="23">
        <v>0</v>
      </c>
      <c r="F21" s="34"/>
    </row>
    <row r="22" spans="1:6" x14ac:dyDescent="0.2">
      <c r="A22" s="11"/>
      <c r="B22" s="12" t="s">
        <v>17</v>
      </c>
      <c r="C22" s="23">
        <v>0</v>
      </c>
    </row>
    <row r="23" spans="1:6" x14ac:dyDescent="0.2">
      <c r="A23" s="11"/>
      <c r="B23" s="12" t="s">
        <v>18</v>
      </c>
      <c r="C23" s="23"/>
    </row>
    <row r="24" spans="1:6" x14ac:dyDescent="0.2">
      <c r="A24" s="11"/>
      <c r="B24" s="12" t="s">
        <v>19</v>
      </c>
      <c r="C24" s="23"/>
    </row>
    <row r="25" spans="1:6" x14ac:dyDescent="0.2">
      <c r="A25" s="11"/>
      <c r="B25" s="12" t="s">
        <v>20</v>
      </c>
      <c r="C25" s="23">
        <v>0</v>
      </c>
    </row>
    <row r="26" spans="1:6" x14ac:dyDescent="0.2">
      <c r="A26" s="11"/>
      <c r="B26" s="12" t="s">
        <v>21</v>
      </c>
      <c r="C26" s="23">
        <v>0</v>
      </c>
    </row>
    <row r="27" spans="1:6" x14ac:dyDescent="0.2">
      <c r="A27" s="11"/>
      <c r="B27" s="12" t="s">
        <v>22</v>
      </c>
      <c r="C27" s="23">
        <v>0</v>
      </c>
    </row>
    <row r="28" spans="1:6" x14ac:dyDescent="0.2">
      <c r="A28" s="11"/>
      <c r="B28" s="12" t="s">
        <v>23</v>
      </c>
      <c r="C28" s="23">
        <v>0</v>
      </c>
    </row>
    <row r="29" spans="1:6" x14ac:dyDescent="0.2">
      <c r="A29" s="11"/>
      <c r="B29" s="12"/>
      <c r="C29" s="24"/>
    </row>
    <row r="30" spans="1:6" ht="15" x14ac:dyDescent="0.25">
      <c r="A30" s="11">
        <v>5</v>
      </c>
      <c r="B30" s="9" t="s">
        <v>24</v>
      </c>
      <c r="C30" s="10">
        <f t="shared" ref="C30" si="4">SUM(C31:C32)</f>
        <v>0</v>
      </c>
    </row>
    <row r="31" spans="1:6" x14ac:dyDescent="0.2">
      <c r="A31" s="11" t="s">
        <v>9</v>
      </c>
      <c r="B31" s="12" t="s">
        <v>25</v>
      </c>
      <c r="C31" s="23"/>
    </row>
    <row r="32" spans="1:6" x14ac:dyDescent="0.2">
      <c r="A32" s="11" t="s">
        <v>11</v>
      </c>
      <c r="B32" s="12" t="s">
        <v>26</v>
      </c>
      <c r="C32" s="23"/>
    </row>
    <row r="33" spans="1:6" x14ac:dyDescent="0.2">
      <c r="A33" s="11"/>
      <c r="B33" s="12"/>
      <c r="C33" s="24"/>
    </row>
    <row r="34" spans="1:6" ht="15" x14ac:dyDescent="0.25">
      <c r="A34" s="11">
        <v>6</v>
      </c>
      <c r="B34" s="9" t="s">
        <v>27</v>
      </c>
      <c r="C34" s="10">
        <f t="shared" ref="C34" si="5">C30+C20+C15+C11+C7</f>
        <v>32.027239638703286</v>
      </c>
    </row>
    <row r="35" spans="1:6" x14ac:dyDescent="0.2">
      <c r="A35" s="11"/>
      <c r="B35" s="12"/>
      <c r="C35" s="24"/>
    </row>
    <row r="36" spans="1:6" ht="15" x14ac:dyDescent="0.25">
      <c r="A36" s="11">
        <v>7</v>
      </c>
      <c r="B36" s="9" t="s">
        <v>28</v>
      </c>
      <c r="C36" s="24"/>
      <c r="F36" s="33"/>
    </row>
    <row r="37" spans="1:6" ht="26.25" x14ac:dyDescent="0.25">
      <c r="A37" s="11" t="s">
        <v>9</v>
      </c>
      <c r="B37" s="16" t="s">
        <v>29</v>
      </c>
      <c r="C37" s="19">
        <f t="shared" ref="C37" si="6">(C32+C20+C16)/C40</f>
        <v>0</v>
      </c>
    </row>
    <row r="38" spans="1:6" ht="15" x14ac:dyDescent="0.25">
      <c r="A38" s="11" t="s">
        <v>11</v>
      </c>
      <c r="B38" s="12" t="s">
        <v>32</v>
      </c>
      <c r="C38" s="19">
        <f t="shared" ref="C38" si="7">C34/C45</f>
        <v>2.9712763895094869E-4</v>
      </c>
    </row>
    <row r="39" spans="1:6" x14ac:dyDescent="0.2">
      <c r="A39" s="11"/>
      <c r="B39" s="12"/>
      <c r="C39" s="24"/>
    </row>
    <row r="40" spans="1:6" ht="15.75" thickBot="1" x14ac:dyDescent="0.3">
      <c r="A40" s="20"/>
      <c r="B40" s="21" t="s">
        <v>30</v>
      </c>
      <c r="C40" s="25">
        <v>106734</v>
      </c>
    </row>
    <row r="45" spans="1:6" x14ac:dyDescent="0.2">
      <c r="C45" s="6">
        <f>(C40+108845)/2</f>
        <v>107789.5</v>
      </c>
    </row>
  </sheetData>
  <mergeCells count="1">
    <mergeCell ref="C5:C6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rightToLeft="1" zoomScaleNormal="100" workbookViewId="0">
      <pane ySplit="4" topLeftCell="A5" activePane="bottomLeft" state="frozen"/>
      <selection activeCell="C1" sqref="C1:C1048576"/>
      <selection pane="bottomLeft" sqref="A1:B1048576"/>
    </sheetView>
  </sheetViews>
  <sheetFormatPr defaultRowHeight="14.25" x14ac:dyDescent="0.2"/>
  <cols>
    <col min="1" max="1" width="1.875" style="2" bestFit="1" customWidth="1"/>
    <col min="2" max="2" width="59.75" style="2" bestFit="1" customWidth="1"/>
    <col min="3" max="3" width="9.375" style="2" bestFit="1" customWidth="1"/>
    <col min="4" max="16384" width="9" style="2"/>
  </cols>
  <sheetData>
    <row r="1" spans="1:3" ht="15" x14ac:dyDescent="0.25">
      <c r="A1" s="1"/>
      <c r="B1" s="35" t="s">
        <v>84</v>
      </c>
    </row>
    <row r="2" spans="1:3" x14ac:dyDescent="0.2">
      <c r="A2" s="4"/>
      <c r="B2" s="84" t="s">
        <v>85</v>
      </c>
      <c r="C2" s="3">
        <v>44196</v>
      </c>
    </row>
    <row r="3" spans="1:3" ht="15" x14ac:dyDescent="0.25">
      <c r="A3" s="5"/>
      <c r="B3" s="88" t="s">
        <v>0</v>
      </c>
    </row>
    <row r="4" spans="1:3" ht="16.5" thickBot="1" x14ac:dyDescent="0.3">
      <c r="A4" s="7"/>
      <c r="B4" s="89" t="s">
        <v>93</v>
      </c>
    </row>
    <row r="5" spans="1:3" x14ac:dyDescent="0.2">
      <c r="A5" s="28"/>
      <c r="B5" s="30"/>
      <c r="C5" s="90" t="s">
        <v>1</v>
      </c>
    </row>
    <row r="6" spans="1:3" x14ac:dyDescent="0.2">
      <c r="A6" s="29"/>
      <c r="B6" s="31"/>
      <c r="C6" s="91"/>
    </row>
    <row r="7" spans="1:3" ht="15" x14ac:dyDescent="0.25">
      <c r="A7" s="8">
        <v>1</v>
      </c>
      <c r="B7" s="9" t="s">
        <v>2</v>
      </c>
      <c r="C7" s="10">
        <f t="shared" ref="C7" si="0">SUM(C8:C9)</f>
        <v>7.5198158332822711</v>
      </c>
    </row>
    <row r="8" spans="1:3" x14ac:dyDescent="0.2">
      <c r="A8" s="11"/>
      <c r="B8" s="12" t="s">
        <v>3</v>
      </c>
      <c r="C8" s="23">
        <v>0</v>
      </c>
    </row>
    <row r="9" spans="1:3" x14ac:dyDescent="0.2">
      <c r="A9" s="11"/>
      <c r="B9" s="12" t="s">
        <v>4</v>
      </c>
      <c r="C9" s="23">
        <v>7.5198158332822711</v>
      </c>
    </row>
    <row r="10" spans="1:3" x14ac:dyDescent="0.2">
      <c r="A10" s="11"/>
      <c r="B10" s="12"/>
      <c r="C10" s="24"/>
    </row>
    <row r="11" spans="1:3" ht="15" x14ac:dyDescent="0.25">
      <c r="A11" s="8">
        <v>2</v>
      </c>
      <c r="B11" s="9" t="s">
        <v>5</v>
      </c>
      <c r="C11" s="10">
        <f t="shared" ref="C11" si="1">SUM(C12:C13)</f>
        <v>5.8105450033560005E-2</v>
      </c>
    </row>
    <row r="12" spans="1:3" x14ac:dyDescent="0.2">
      <c r="A12" s="11"/>
      <c r="B12" s="15" t="s">
        <v>6</v>
      </c>
      <c r="C12" s="23">
        <v>0</v>
      </c>
    </row>
    <row r="13" spans="1:3" x14ac:dyDescent="0.2">
      <c r="A13" s="11"/>
      <c r="B13" s="15" t="s">
        <v>7</v>
      </c>
      <c r="C13" s="23">
        <v>5.8105450033560005E-2</v>
      </c>
    </row>
    <row r="14" spans="1:3" x14ac:dyDescent="0.2">
      <c r="A14" s="29"/>
      <c r="B14" s="31"/>
      <c r="C14" s="24"/>
    </row>
    <row r="15" spans="1:3" ht="15" x14ac:dyDescent="0.25">
      <c r="A15" s="8">
        <v>3</v>
      </c>
      <c r="B15" s="9" t="s">
        <v>8</v>
      </c>
      <c r="C15" s="10">
        <f t="shared" ref="C15" si="2">SUM(C16:C18)</f>
        <v>0</v>
      </c>
    </row>
    <row r="16" spans="1:3" ht="25.5" x14ac:dyDescent="0.2">
      <c r="A16" s="11" t="s">
        <v>9</v>
      </c>
      <c r="B16" s="16" t="s">
        <v>10</v>
      </c>
      <c r="C16" s="23">
        <v>0</v>
      </c>
    </row>
    <row r="17" spans="1:6" x14ac:dyDescent="0.2">
      <c r="A17" s="11" t="s">
        <v>11</v>
      </c>
      <c r="B17" s="16" t="s">
        <v>12</v>
      </c>
      <c r="C17" s="23">
        <v>0</v>
      </c>
    </row>
    <row r="18" spans="1:6" x14ac:dyDescent="0.2">
      <c r="A18" s="11" t="s">
        <v>13</v>
      </c>
      <c r="B18" s="12" t="s">
        <v>14</v>
      </c>
      <c r="C18" s="23">
        <v>0</v>
      </c>
    </row>
    <row r="19" spans="1:6" x14ac:dyDescent="0.2">
      <c r="A19" s="17"/>
      <c r="B19" s="31"/>
      <c r="C19" s="24"/>
    </row>
    <row r="20" spans="1:6" ht="15" x14ac:dyDescent="0.25">
      <c r="A20" s="18">
        <v>4</v>
      </c>
      <c r="B20" s="9" t="s">
        <v>15</v>
      </c>
      <c r="C20" s="10">
        <f t="shared" ref="C20" si="3">SUM(C21:C28)</f>
        <v>0</v>
      </c>
      <c r="F20" s="27"/>
    </row>
    <row r="21" spans="1:6" x14ac:dyDescent="0.2">
      <c r="A21" s="11"/>
      <c r="B21" s="12" t="s">
        <v>16</v>
      </c>
      <c r="C21" s="23">
        <v>0</v>
      </c>
      <c r="F21" s="34"/>
    </row>
    <row r="22" spans="1:6" x14ac:dyDescent="0.2">
      <c r="A22" s="11"/>
      <c r="B22" s="12" t="s">
        <v>17</v>
      </c>
      <c r="C22" s="23">
        <v>0</v>
      </c>
    </row>
    <row r="23" spans="1:6" x14ac:dyDescent="0.2">
      <c r="A23" s="11"/>
      <c r="B23" s="12" t="s">
        <v>18</v>
      </c>
      <c r="C23" s="23"/>
    </row>
    <row r="24" spans="1:6" x14ac:dyDescent="0.2">
      <c r="A24" s="11"/>
      <c r="B24" s="12" t="s">
        <v>19</v>
      </c>
      <c r="C24" s="23"/>
    </row>
    <row r="25" spans="1:6" x14ac:dyDescent="0.2">
      <c r="A25" s="11"/>
      <c r="B25" s="12" t="s">
        <v>20</v>
      </c>
      <c r="C25" s="23">
        <v>0</v>
      </c>
    </row>
    <row r="26" spans="1:6" x14ac:dyDescent="0.2">
      <c r="A26" s="11"/>
      <c r="B26" s="12" t="s">
        <v>21</v>
      </c>
      <c r="C26" s="23">
        <v>0</v>
      </c>
    </row>
    <row r="27" spans="1:6" x14ac:dyDescent="0.2">
      <c r="A27" s="11"/>
      <c r="B27" s="12" t="s">
        <v>22</v>
      </c>
      <c r="C27" s="23">
        <v>0</v>
      </c>
    </row>
    <row r="28" spans="1:6" x14ac:dyDescent="0.2">
      <c r="A28" s="11"/>
      <c r="B28" s="12" t="s">
        <v>23</v>
      </c>
      <c r="C28" s="23">
        <v>0</v>
      </c>
    </row>
    <row r="29" spans="1:6" x14ac:dyDescent="0.2">
      <c r="A29" s="11"/>
      <c r="B29" s="12"/>
      <c r="C29" s="24"/>
    </row>
    <row r="30" spans="1:6" ht="15" x14ac:dyDescent="0.25">
      <c r="A30" s="11">
        <v>5</v>
      </c>
      <c r="B30" s="9" t="s">
        <v>24</v>
      </c>
      <c r="C30" s="10">
        <f t="shared" ref="C30" si="4">SUM(C31:C32)</f>
        <v>0</v>
      </c>
    </row>
    <row r="31" spans="1:6" x14ac:dyDescent="0.2">
      <c r="A31" s="11" t="s">
        <v>9</v>
      </c>
      <c r="B31" s="12" t="s">
        <v>25</v>
      </c>
      <c r="C31" s="23"/>
    </row>
    <row r="32" spans="1:6" x14ac:dyDescent="0.2">
      <c r="A32" s="11" t="s">
        <v>11</v>
      </c>
      <c r="B32" s="12" t="s">
        <v>26</v>
      </c>
      <c r="C32" s="23"/>
    </row>
    <row r="33" spans="1:6" x14ac:dyDescent="0.2">
      <c r="A33" s="11"/>
      <c r="B33" s="12"/>
      <c r="C33" s="24"/>
    </row>
    <row r="34" spans="1:6" ht="15" x14ac:dyDescent="0.25">
      <c r="A34" s="11">
        <v>6</v>
      </c>
      <c r="B34" s="9" t="s">
        <v>27</v>
      </c>
      <c r="C34" s="10">
        <f t="shared" ref="C34" si="5">C30+C20+C15+C11+C7</f>
        <v>7.5779212833158311</v>
      </c>
    </row>
    <row r="35" spans="1:6" x14ac:dyDescent="0.2">
      <c r="A35" s="11"/>
      <c r="B35" s="12"/>
      <c r="C35" s="24"/>
    </row>
    <row r="36" spans="1:6" ht="15" x14ac:dyDescent="0.25">
      <c r="A36" s="11">
        <v>7</v>
      </c>
      <c r="B36" s="9" t="s">
        <v>28</v>
      </c>
      <c r="C36" s="24"/>
      <c r="F36" s="33"/>
    </row>
    <row r="37" spans="1:6" ht="26.25" x14ac:dyDescent="0.25">
      <c r="A37" s="11" t="s">
        <v>9</v>
      </c>
      <c r="B37" s="16" t="s">
        <v>29</v>
      </c>
      <c r="C37" s="19">
        <f t="shared" ref="C37" si="6">(C32+C20+C16)/C40</f>
        <v>0</v>
      </c>
    </row>
    <row r="38" spans="1:6" ht="15" x14ac:dyDescent="0.25">
      <c r="A38" s="11" t="s">
        <v>11</v>
      </c>
      <c r="B38" s="12" t="s">
        <v>32</v>
      </c>
      <c r="C38" s="19">
        <f t="shared" ref="C38" si="7">C34/C45</f>
        <v>2.2976626795172467E-4</v>
      </c>
    </row>
    <row r="39" spans="1:6" x14ac:dyDescent="0.2">
      <c r="A39" s="11"/>
      <c r="B39" s="12"/>
      <c r="C39" s="24"/>
    </row>
    <row r="40" spans="1:6" ht="15.75" thickBot="1" x14ac:dyDescent="0.3">
      <c r="A40" s="20"/>
      <c r="B40" s="21" t="s">
        <v>30</v>
      </c>
      <c r="C40" s="25">
        <v>31382</v>
      </c>
    </row>
    <row r="45" spans="1:6" x14ac:dyDescent="0.2">
      <c r="C45" s="6">
        <f>(C40+34580)/2</f>
        <v>32981</v>
      </c>
    </row>
  </sheetData>
  <mergeCells count="1">
    <mergeCell ref="C5:C6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rightToLeft="1" zoomScaleNormal="100" workbookViewId="0">
      <pane ySplit="4" topLeftCell="A5" activePane="bottomLeft" state="frozen"/>
      <selection activeCell="C1" sqref="C1:C1048576"/>
      <selection pane="bottomLeft"/>
    </sheetView>
  </sheetViews>
  <sheetFormatPr defaultRowHeight="14.25" x14ac:dyDescent="0.2"/>
  <cols>
    <col min="1" max="1" width="1.875" style="2" bestFit="1" customWidth="1"/>
    <col min="2" max="2" width="61.75" style="2" bestFit="1" customWidth="1"/>
    <col min="3" max="3" width="9.875" style="2" bestFit="1" customWidth="1"/>
    <col min="4" max="16384" width="9" style="2"/>
  </cols>
  <sheetData>
    <row r="1" spans="1:3" ht="15" x14ac:dyDescent="0.25">
      <c r="A1" s="1"/>
      <c r="B1" s="35" t="s">
        <v>84</v>
      </c>
    </row>
    <row r="2" spans="1:3" x14ac:dyDescent="0.2">
      <c r="A2" s="4"/>
      <c r="B2" s="84" t="s">
        <v>85</v>
      </c>
      <c r="C2" s="3">
        <v>44196</v>
      </c>
    </row>
    <row r="3" spans="1:3" ht="15" x14ac:dyDescent="0.25">
      <c r="A3" s="5"/>
      <c r="B3" s="88" t="s">
        <v>0</v>
      </c>
    </row>
    <row r="4" spans="1:3" ht="16.5" thickBot="1" x14ac:dyDescent="0.3">
      <c r="A4" s="7"/>
      <c r="B4" s="89" t="s">
        <v>92</v>
      </c>
    </row>
    <row r="5" spans="1:3" x14ac:dyDescent="0.2">
      <c r="A5" s="28"/>
      <c r="B5" s="30"/>
      <c r="C5" s="90" t="s">
        <v>1</v>
      </c>
    </row>
    <row r="6" spans="1:3" x14ac:dyDescent="0.2">
      <c r="A6" s="29"/>
      <c r="B6" s="31"/>
      <c r="C6" s="91"/>
    </row>
    <row r="7" spans="1:3" ht="15" x14ac:dyDescent="0.25">
      <c r="A7" s="8">
        <v>1</v>
      </c>
      <c r="B7" s="9" t="s">
        <v>2</v>
      </c>
      <c r="C7" s="10">
        <f t="shared" ref="C7" si="0">SUM(C8:C9)</f>
        <v>25.564666588541403</v>
      </c>
    </row>
    <row r="8" spans="1:3" x14ac:dyDescent="0.2">
      <c r="A8" s="11"/>
      <c r="B8" s="12" t="s">
        <v>3</v>
      </c>
      <c r="C8" s="23">
        <v>0</v>
      </c>
    </row>
    <row r="9" spans="1:3" x14ac:dyDescent="0.2">
      <c r="A9" s="11"/>
      <c r="B9" s="12" t="s">
        <v>4</v>
      </c>
      <c r="C9" s="23">
        <f>25.4646665885414+0.1</f>
        <v>25.564666588541403</v>
      </c>
    </row>
    <row r="10" spans="1:3" x14ac:dyDescent="0.2">
      <c r="A10" s="11"/>
      <c r="B10" s="12"/>
      <c r="C10" s="24"/>
    </row>
    <row r="11" spans="1:3" ht="15" x14ac:dyDescent="0.25">
      <c r="A11" s="8">
        <v>2</v>
      </c>
      <c r="B11" s="9" t="s">
        <v>5</v>
      </c>
      <c r="C11" s="10">
        <f t="shared" ref="C11" si="1">SUM(C12:C13)</f>
        <v>7.0750697135539395</v>
      </c>
    </row>
    <row r="12" spans="1:3" x14ac:dyDescent="0.2">
      <c r="A12" s="11"/>
      <c r="B12" s="15" t="s">
        <v>6</v>
      </c>
      <c r="C12" s="23">
        <v>0</v>
      </c>
    </row>
    <row r="13" spans="1:3" x14ac:dyDescent="0.2">
      <c r="A13" s="11"/>
      <c r="B13" s="15" t="s">
        <v>7</v>
      </c>
      <c r="C13" s="23">
        <v>7.0750697135539395</v>
      </c>
    </row>
    <row r="14" spans="1:3" x14ac:dyDescent="0.2">
      <c r="A14" s="29"/>
      <c r="B14" s="31"/>
      <c r="C14" s="24"/>
    </row>
    <row r="15" spans="1:3" ht="15" x14ac:dyDescent="0.25">
      <c r="A15" s="8">
        <v>3</v>
      </c>
      <c r="B15" s="9" t="s">
        <v>8</v>
      </c>
      <c r="C15" s="10">
        <f t="shared" ref="C15" si="2">SUM(C16:C18)</f>
        <v>2.2304679788620314</v>
      </c>
    </row>
    <row r="16" spans="1:3" ht="25.5" x14ac:dyDescent="0.2">
      <c r="A16" s="11" t="s">
        <v>9</v>
      </c>
      <c r="B16" s="16" t="s">
        <v>10</v>
      </c>
      <c r="C16" s="23">
        <v>1.2546367498669602</v>
      </c>
    </row>
    <row r="17" spans="1:6" x14ac:dyDescent="0.2">
      <c r="A17" s="11" t="s">
        <v>11</v>
      </c>
      <c r="B17" s="16" t="s">
        <v>12</v>
      </c>
      <c r="C17" s="23">
        <v>0</v>
      </c>
    </row>
    <row r="18" spans="1:6" x14ac:dyDescent="0.2">
      <c r="A18" s="11" t="s">
        <v>13</v>
      </c>
      <c r="B18" s="12" t="s">
        <v>14</v>
      </c>
      <c r="C18" s="23">
        <v>0.97583122899507113</v>
      </c>
    </row>
    <row r="19" spans="1:6" x14ac:dyDescent="0.2">
      <c r="A19" s="17"/>
      <c r="B19" s="31"/>
      <c r="C19" s="24"/>
    </row>
    <row r="20" spans="1:6" ht="15" x14ac:dyDescent="0.25">
      <c r="A20" s="18">
        <v>4</v>
      </c>
      <c r="B20" s="9" t="s">
        <v>15</v>
      </c>
      <c r="C20" s="10">
        <f t="shared" ref="C20" si="3">SUM(C21:C28)</f>
        <v>48.293496105297287</v>
      </c>
      <c r="F20" s="27"/>
    </row>
    <row r="21" spans="1:6" x14ac:dyDescent="0.2">
      <c r="A21" s="11"/>
      <c r="B21" s="12" t="s">
        <v>16</v>
      </c>
      <c r="C21" s="23">
        <v>0</v>
      </c>
      <c r="F21" s="34"/>
    </row>
    <row r="22" spans="1:6" x14ac:dyDescent="0.2">
      <c r="A22" s="11"/>
      <c r="B22" s="12" t="s">
        <v>17</v>
      </c>
      <c r="C22" s="23">
        <v>0</v>
      </c>
    </row>
    <row r="23" spans="1:6" x14ac:dyDescent="0.2">
      <c r="A23" s="11"/>
      <c r="B23" s="12" t="s">
        <v>18</v>
      </c>
      <c r="C23" s="23"/>
    </row>
    <row r="24" spans="1:6" x14ac:dyDescent="0.2">
      <c r="A24" s="11"/>
      <c r="B24" s="12" t="s">
        <v>19</v>
      </c>
      <c r="C24" s="23"/>
    </row>
    <row r="25" spans="1:6" x14ac:dyDescent="0.2">
      <c r="A25" s="11"/>
      <c r="B25" s="12" t="s">
        <v>20</v>
      </c>
      <c r="C25" s="23">
        <v>1.1605529951E-4</v>
      </c>
    </row>
    <row r="26" spans="1:6" x14ac:dyDescent="0.2">
      <c r="A26" s="11"/>
      <c r="B26" s="12" t="s">
        <v>21</v>
      </c>
      <c r="C26" s="23">
        <v>12.452163812529811</v>
      </c>
    </row>
    <row r="27" spans="1:6" x14ac:dyDescent="0.2">
      <c r="A27" s="11"/>
      <c r="B27" s="12" t="s">
        <v>22</v>
      </c>
      <c r="C27" s="23">
        <v>0</v>
      </c>
    </row>
    <row r="28" spans="1:6" x14ac:dyDescent="0.2">
      <c r="A28" s="11"/>
      <c r="B28" s="12" t="s">
        <v>23</v>
      </c>
      <c r="C28" s="23">
        <v>35.841216237467968</v>
      </c>
    </row>
    <row r="29" spans="1:6" x14ac:dyDescent="0.2">
      <c r="A29" s="11"/>
      <c r="B29" s="12"/>
      <c r="C29" s="24"/>
    </row>
    <row r="30" spans="1:6" ht="15" x14ac:dyDescent="0.25">
      <c r="A30" s="11">
        <v>5</v>
      </c>
      <c r="B30" s="9" t="s">
        <v>24</v>
      </c>
      <c r="C30" s="10">
        <f t="shared" ref="C30" si="4">SUM(C31:C32)</f>
        <v>0</v>
      </c>
    </row>
    <row r="31" spans="1:6" x14ac:dyDescent="0.2">
      <c r="A31" s="11" t="s">
        <v>9</v>
      </c>
      <c r="B31" s="12" t="s">
        <v>25</v>
      </c>
      <c r="C31" s="23"/>
    </row>
    <row r="32" spans="1:6" x14ac:dyDescent="0.2">
      <c r="A32" s="11" t="s">
        <v>11</v>
      </c>
      <c r="B32" s="12" t="s">
        <v>26</v>
      </c>
      <c r="C32" s="23"/>
    </row>
    <row r="33" spans="1:6" x14ac:dyDescent="0.2">
      <c r="A33" s="11"/>
      <c r="B33" s="12"/>
      <c r="C33" s="24"/>
    </row>
    <row r="34" spans="1:6" ht="15" x14ac:dyDescent="0.25">
      <c r="A34" s="11">
        <v>6</v>
      </c>
      <c r="B34" s="9" t="s">
        <v>27</v>
      </c>
      <c r="C34" s="10">
        <f t="shared" ref="C34" si="5">C30+C20+C15+C11+C7</f>
        <v>83.163700386254661</v>
      </c>
    </row>
    <row r="35" spans="1:6" x14ac:dyDescent="0.2">
      <c r="A35" s="11"/>
      <c r="B35" s="12"/>
      <c r="C35" s="24"/>
    </row>
    <row r="36" spans="1:6" ht="15" x14ac:dyDescent="0.25">
      <c r="A36" s="11">
        <v>7</v>
      </c>
      <c r="B36" s="9" t="s">
        <v>28</v>
      </c>
      <c r="C36" s="24"/>
      <c r="F36" s="33"/>
    </row>
    <row r="37" spans="1:6" ht="26.25" x14ac:dyDescent="0.25">
      <c r="A37" s="11" t="s">
        <v>9</v>
      </c>
      <c r="B37" s="16" t="s">
        <v>29</v>
      </c>
      <c r="C37" s="19">
        <f t="shared" ref="C37" si="6">(C32+C20+C16)/C40</f>
        <v>3.4783556589583671E-4</v>
      </c>
    </row>
    <row r="38" spans="1:6" ht="15" x14ac:dyDescent="0.25">
      <c r="A38" s="11" t="s">
        <v>11</v>
      </c>
      <c r="B38" s="12" t="s">
        <v>32</v>
      </c>
      <c r="C38" s="19">
        <f t="shared" ref="C38" si="7">C34/C45</f>
        <v>5.7924936624786016E-4</v>
      </c>
    </row>
    <row r="39" spans="1:6" x14ac:dyDescent="0.2">
      <c r="A39" s="11"/>
      <c r="B39" s="12"/>
      <c r="C39" s="24"/>
    </row>
    <row r="40" spans="1:6" ht="15.75" thickBot="1" x14ac:dyDescent="0.3">
      <c r="A40" s="20"/>
      <c r="B40" s="21" t="s">
        <v>30</v>
      </c>
      <c r="C40" s="25">
        <v>142447</v>
      </c>
    </row>
    <row r="45" spans="1:6" x14ac:dyDescent="0.2">
      <c r="C45" s="6">
        <f>(C40+144696)/2</f>
        <v>143571.5</v>
      </c>
    </row>
  </sheetData>
  <mergeCells count="1">
    <mergeCell ref="C5:C6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rightToLeft="1" zoomScaleNormal="100" workbookViewId="0">
      <pane ySplit="4" topLeftCell="A5" activePane="bottomLeft" state="frozen"/>
      <selection activeCell="C1" sqref="C1:C1048576"/>
      <selection pane="bottomLeft" activeCell="B14" sqref="B14"/>
    </sheetView>
  </sheetViews>
  <sheetFormatPr defaultRowHeight="14.25" x14ac:dyDescent="0.2"/>
  <cols>
    <col min="1" max="1" width="1.875" style="2" bestFit="1" customWidth="1"/>
    <col min="2" max="2" width="59.75" style="2" bestFit="1" customWidth="1"/>
    <col min="3" max="3" width="11" style="2" bestFit="1" customWidth="1"/>
    <col min="4" max="16384" width="9" style="2"/>
  </cols>
  <sheetData>
    <row r="1" spans="1:3" ht="15" x14ac:dyDescent="0.25">
      <c r="A1" s="1"/>
      <c r="B1" s="35" t="s">
        <v>84</v>
      </c>
    </row>
    <row r="2" spans="1:3" x14ac:dyDescent="0.2">
      <c r="A2" s="4"/>
      <c r="B2" s="84" t="s">
        <v>85</v>
      </c>
      <c r="C2" s="3">
        <v>44196</v>
      </c>
    </row>
    <row r="3" spans="1:3" ht="15" x14ac:dyDescent="0.25">
      <c r="A3" s="5"/>
      <c r="B3" s="88" t="s">
        <v>0</v>
      </c>
    </row>
    <row r="4" spans="1:3" ht="16.5" thickBot="1" x14ac:dyDescent="0.3">
      <c r="A4" s="7"/>
      <c r="B4" s="89" t="s">
        <v>91</v>
      </c>
    </row>
    <row r="5" spans="1:3" x14ac:dyDescent="0.2">
      <c r="A5" s="28"/>
      <c r="B5" s="30"/>
      <c r="C5" s="90" t="s">
        <v>1</v>
      </c>
    </row>
    <row r="6" spans="1:3" x14ac:dyDescent="0.2">
      <c r="A6" s="29"/>
      <c r="B6" s="31"/>
      <c r="C6" s="91"/>
    </row>
    <row r="7" spans="1:3" ht="15" x14ac:dyDescent="0.25">
      <c r="A7" s="8">
        <v>1</v>
      </c>
      <c r="B7" s="9" t="s">
        <v>2</v>
      </c>
      <c r="C7" s="10">
        <f t="shared" ref="C7" si="0">SUM(C8:C9)</f>
        <v>188.35080084457971</v>
      </c>
    </row>
    <row r="8" spans="1:3" x14ac:dyDescent="0.2">
      <c r="A8" s="11"/>
      <c r="B8" s="12" t="s">
        <v>3</v>
      </c>
      <c r="C8" s="23">
        <v>0</v>
      </c>
    </row>
    <row r="9" spans="1:3" x14ac:dyDescent="0.2">
      <c r="A9" s="11"/>
      <c r="B9" s="12" t="s">
        <v>4</v>
      </c>
      <c r="C9" s="23">
        <v>188.35080084457971</v>
      </c>
    </row>
    <row r="10" spans="1:3" x14ac:dyDescent="0.2">
      <c r="A10" s="11"/>
      <c r="B10" s="12"/>
      <c r="C10" s="24"/>
    </row>
    <row r="11" spans="1:3" ht="15" x14ac:dyDescent="0.25">
      <c r="A11" s="8">
        <v>2</v>
      </c>
      <c r="B11" s="9" t="s">
        <v>5</v>
      </c>
      <c r="C11" s="10">
        <f t="shared" ref="C11" si="1">SUM(C12:C13)</f>
        <v>12.722614918200591</v>
      </c>
    </row>
    <row r="12" spans="1:3" x14ac:dyDescent="0.2">
      <c r="A12" s="11"/>
      <c r="B12" s="15" t="s">
        <v>6</v>
      </c>
      <c r="C12" s="23">
        <v>0</v>
      </c>
    </row>
    <row r="13" spans="1:3" x14ac:dyDescent="0.2">
      <c r="A13" s="11"/>
      <c r="B13" s="15" t="s">
        <v>7</v>
      </c>
      <c r="C13" s="23">
        <v>12.722614918200591</v>
      </c>
    </row>
    <row r="14" spans="1:3" x14ac:dyDescent="0.2">
      <c r="A14" s="29"/>
      <c r="B14" s="31"/>
      <c r="C14" s="24"/>
    </row>
    <row r="15" spans="1:3" ht="15" x14ac:dyDescent="0.25">
      <c r="A15" s="8">
        <v>3</v>
      </c>
      <c r="B15" s="9" t="s">
        <v>8</v>
      </c>
      <c r="C15" s="10">
        <f t="shared" ref="C15" si="2">SUM(C16:C18)</f>
        <v>53.524859962233471</v>
      </c>
    </row>
    <row r="16" spans="1:3" ht="25.5" x14ac:dyDescent="0.2">
      <c r="A16" s="11" t="s">
        <v>9</v>
      </c>
      <c r="B16" s="16" t="s">
        <v>10</v>
      </c>
      <c r="C16" s="23">
        <v>12.292131076622875</v>
      </c>
    </row>
    <row r="17" spans="1:6" x14ac:dyDescent="0.2">
      <c r="A17" s="11" t="s">
        <v>11</v>
      </c>
      <c r="B17" s="16" t="s">
        <v>12</v>
      </c>
      <c r="C17" s="23">
        <v>0</v>
      </c>
    </row>
    <row r="18" spans="1:6" x14ac:dyDescent="0.2">
      <c r="A18" s="11" t="s">
        <v>13</v>
      </c>
      <c r="B18" s="12" t="s">
        <v>14</v>
      </c>
      <c r="C18" s="23">
        <v>41.232728885610598</v>
      </c>
    </row>
    <row r="19" spans="1:6" x14ac:dyDescent="0.2">
      <c r="A19" s="17"/>
      <c r="B19" s="31"/>
      <c r="C19" s="24"/>
    </row>
    <row r="20" spans="1:6" ht="15" x14ac:dyDescent="0.25">
      <c r="A20" s="18">
        <v>4</v>
      </c>
      <c r="B20" s="9" t="s">
        <v>15</v>
      </c>
      <c r="C20" s="10">
        <f t="shared" ref="C20" si="3">SUM(C21:C28)</f>
        <v>964.14902613669574</v>
      </c>
      <c r="F20" s="27"/>
    </row>
    <row r="21" spans="1:6" x14ac:dyDescent="0.2">
      <c r="A21" s="11"/>
      <c r="B21" s="12" t="s">
        <v>16</v>
      </c>
      <c r="C21" s="23">
        <v>69.319956771275514</v>
      </c>
      <c r="F21" s="34"/>
    </row>
    <row r="22" spans="1:6" x14ac:dyDescent="0.2">
      <c r="A22" s="11"/>
      <c r="B22" s="12" t="s">
        <v>17</v>
      </c>
      <c r="C22" s="23">
        <v>537.05874990140455</v>
      </c>
    </row>
    <row r="23" spans="1:6" x14ac:dyDescent="0.2">
      <c r="A23" s="11"/>
      <c r="B23" s="12" t="s">
        <v>18</v>
      </c>
      <c r="C23" s="23"/>
    </row>
    <row r="24" spans="1:6" x14ac:dyDescent="0.2">
      <c r="A24" s="11"/>
      <c r="B24" s="12" t="s">
        <v>19</v>
      </c>
      <c r="C24" s="23"/>
    </row>
    <row r="25" spans="1:6" x14ac:dyDescent="0.2">
      <c r="A25" s="11"/>
      <c r="B25" s="12" t="s">
        <v>20</v>
      </c>
      <c r="C25" s="23">
        <v>3.2050305863700005E-3</v>
      </c>
    </row>
    <row r="26" spans="1:6" x14ac:dyDescent="0.2">
      <c r="A26" s="11"/>
      <c r="B26" s="12" t="s">
        <v>21</v>
      </c>
      <c r="C26" s="23">
        <v>205.19895337200714</v>
      </c>
    </row>
    <row r="27" spans="1:6" x14ac:dyDescent="0.2">
      <c r="A27" s="11"/>
      <c r="B27" s="12" t="s">
        <v>22</v>
      </c>
      <c r="C27" s="23">
        <v>0</v>
      </c>
    </row>
    <row r="28" spans="1:6" x14ac:dyDescent="0.2">
      <c r="A28" s="11"/>
      <c r="B28" s="12" t="s">
        <v>23</v>
      </c>
      <c r="C28" s="23">
        <v>152.5681610614221</v>
      </c>
    </row>
    <row r="29" spans="1:6" x14ac:dyDescent="0.2">
      <c r="A29" s="11"/>
      <c r="B29" s="12"/>
      <c r="C29" s="24"/>
    </row>
    <row r="30" spans="1:6" ht="15" x14ac:dyDescent="0.25">
      <c r="A30" s="11">
        <v>5</v>
      </c>
      <c r="B30" s="9" t="s">
        <v>24</v>
      </c>
      <c r="C30" s="10">
        <f t="shared" ref="C30" si="4">SUM(C31:C32)</f>
        <v>0</v>
      </c>
    </row>
    <row r="31" spans="1:6" x14ac:dyDescent="0.2">
      <c r="A31" s="11" t="s">
        <v>9</v>
      </c>
      <c r="B31" s="12" t="s">
        <v>25</v>
      </c>
      <c r="C31" s="23"/>
    </row>
    <row r="32" spans="1:6" x14ac:dyDescent="0.2">
      <c r="A32" s="11" t="s">
        <v>11</v>
      </c>
      <c r="B32" s="12" t="s">
        <v>26</v>
      </c>
      <c r="C32" s="23"/>
    </row>
    <row r="33" spans="1:6" x14ac:dyDescent="0.2">
      <c r="A33" s="11"/>
      <c r="B33" s="12"/>
      <c r="C33" s="24"/>
    </row>
    <row r="34" spans="1:6" ht="15" x14ac:dyDescent="0.25">
      <c r="A34" s="11">
        <v>6</v>
      </c>
      <c r="B34" s="9" t="s">
        <v>27</v>
      </c>
      <c r="C34" s="10">
        <f t="shared" ref="C34" si="5">C30+C20+C15+C11+C7</f>
        <v>1218.7473018617095</v>
      </c>
    </row>
    <row r="35" spans="1:6" x14ac:dyDescent="0.2">
      <c r="A35" s="11"/>
      <c r="B35" s="12"/>
      <c r="C35" s="24"/>
    </row>
    <row r="36" spans="1:6" ht="15" x14ac:dyDescent="0.25">
      <c r="A36" s="11">
        <v>7</v>
      </c>
      <c r="B36" s="9" t="s">
        <v>28</v>
      </c>
      <c r="C36" s="24"/>
      <c r="F36" s="33"/>
    </row>
    <row r="37" spans="1:6" ht="26.25" x14ac:dyDescent="0.25">
      <c r="A37" s="11" t="s">
        <v>9</v>
      </c>
      <c r="B37" s="16" t="s">
        <v>29</v>
      </c>
      <c r="C37" s="19">
        <f t="shared" ref="C37" si="6">(C32+C20+C16)/C40</f>
        <v>1.3167516781852661E-3</v>
      </c>
    </row>
    <row r="38" spans="1:6" ht="15" x14ac:dyDescent="0.25">
      <c r="A38" s="11" t="s">
        <v>11</v>
      </c>
      <c r="B38" s="12" t="s">
        <v>32</v>
      </c>
      <c r="C38" s="19">
        <f t="shared" ref="C38" si="7">C34/C45</f>
        <v>1.5774540409598055E-3</v>
      </c>
    </row>
    <row r="39" spans="1:6" x14ac:dyDescent="0.2">
      <c r="A39" s="11"/>
      <c r="B39" s="12"/>
      <c r="C39" s="24"/>
    </row>
    <row r="40" spans="1:6" ht="15.75" thickBot="1" x14ac:dyDescent="0.3">
      <c r="A40" s="20"/>
      <c r="B40" s="21" t="s">
        <v>30</v>
      </c>
      <c r="C40" s="25">
        <v>741553</v>
      </c>
    </row>
    <row r="45" spans="1:6" x14ac:dyDescent="0.2">
      <c r="C45" s="6">
        <f>(C40+803655)/2</f>
        <v>772604</v>
      </c>
    </row>
  </sheetData>
  <mergeCells count="1">
    <mergeCell ref="C5:C6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5"/>
  <sheetViews>
    <sheetView rightToLeft="1" zoomScaleNormal="100" workbookViewId="0">
      <pane ySplit="4" topLeftCell="A5" activePane="bottomLeft" state="frozen"/>
      <selection activeCell="C1" sqref="C1:C1048576"/>
      <selection pane="bottomLeft" activeCell="B15" sqref="B15"/>
    </sheetView>
  </sheetViews>
  <sheetFormatPr defaultRowHeight="14.25" x14ac:dyDescent="0.2"/>
  <cols>
    <col min="1" max="1" width="1.875" style="2" bestFit="1" customWidth="1"/>
    <col min="2" max="2" width="59.75" style="2" bestFit="1" customWidth="1"/>
    <col min="3" max="3" width="11.125" style="2" customWidth="1"/>
    <col min="4" max="16384" width="9" style="2"/>
  </cols>
  <sheetData>
    <row r="1" spans="1:3" ht="15" x14ac:dyDescent="0.25">
      <c r="A1" s="1"/>
      <c r="B1" s="35" t="s">
        <v>84</v>
      </c>
    </row>
    <row r="2" spans="1:3" x14ac:dyDescent="0.2">
      <c r="A2" s="4"/>
      <c r="B2" s="84" t="s">
        <v>85</v>
      </c>
      <c r="C2" s="3">
        <v>44196</v>
      </c>
    </row>
    <row r="3" spans="1:3" ht="15" x14ac:dyDescent="0.25">
      <c r="A3" s="5"/>
      <c r="B3" s="88" t="s">
        <v>0</v>
      </c>
    </row>
    <row r="4" spans="1:3" ht="16.5" thickBot="1" x14ac:dyDescent="0.3">
      <c r="A4" s="7"/>
      <c r="B4" s="89" t="s">
        <v>90</v>
      </c>
    </row>
    <row r="5" spans="1:3" x14ac:dyDescent="0.2">
      <c r="A5" s="28"/>
      <c r="B5" s="30"/>
      <c r="C5" s="90" t="s">
        <v>1</v>
      </c>
    </row>
    <row r="6" spans="1:3" x14ac:dyDescent="0.2">
      <c r="A6" s="29"/>
      <c r="B6" s="31"/>
      <c r="C6" s="91"/>
    </row>
    <row r="7" spans="1:3" ht="15" x14ac:dyDescent="0.25">
      <c r="A7" s="8">
        <v>1</v>
      </c>
      <c r="B7" s="9" t="s">
        <v>2</v>
      </c>
      <c r="C7" s="10">
        <f t="shared" ref="C7" si="0">SUM(C8:C9)</f>
        <v>371.75094252352534</v>
      </c>
    </row>
    <row r="8" spans="1:3" x14ac:dyDescent="0.2">
      <c r="A8" s="11"/>
      <c r="B8" s="12" t="s">
        <v>3</v>
      </c>
      <c r="C8" s="23">
        <v>0</v>
      </c>
    </row>
    <row r="9" spans="1:3" x14ac:dyDescent="0.2">
      <c r="A9" s="11"/>
      <c r="B9" s="12" t="s">
        <v>4</v>
      </c>
      <c r="C9" s="23">
        <v>371.75094252352534</v>
      </c>
    </row>
    <row r="10" spans="1:3" x14ac:dyDescent="0.2">
      <c r="A10" s="11"/>
      <c r="B10" s="12"/>
      <c r="C10" s="24"/>
    </row>
    <row r="11" spans="1:3" ht="15" x14ac:dyDescent="0.25">
      <c r="A11" s="8">
        <v>2</v>
      </c>
      <c r="B11" s="9" t="s">
        <v>5</v>
      </c>
      <c r="C11" s="10">
        <f t="shared" ref="C11" si="1">SUM(C12:C13)</f>
        <v>15.263654916169029</v>
      </c>
    </row>
    <row r="12" spans="1:3" x14ac:dyDescent="0.2">
      <c r="A12" s="11"/>
      <c r="B12" s="15" t="s">
        <v>6</v>
      </c>
      <c r="C12" s="23">
        <v>0</v>
      </c>
    </row>
    <row r="13" spans="1:3" x14ac:dyDescent="0.2">
      <c r="A13" s="11"/>
      <c r="B13" s="15" t="s">
        <v>7</v>
      </c>
      <c r="C13" s="23">
        <v>15.263654916169029</v>
      </c>
    </row>
    <row r="14" spans="1:3" x14ac:dyDescent="0.2">
      <c r="A14" s="29"/>
      <c r="B14" s="31"/>
      <c r="C14" s="24"/>
    </row>
    <row r="15" spans="1:3" ht="15" x14ac:dyDescent="0.25">
      <c r="A15" s="8">
        <v>3</v>
      </c>
      <c r="B15" s="9" t="s">
        <v>8</v>
      </c>
      <c r="C15" s="10">
        <f t="shared" ref="C15" si="2">SUM(C16:C18)</f>
        <v>74.647611497981543</v>
      </c>
    </row>
    <row r="16" spans="1:3" ht="25.5" x14ac:dyDescent="0.2">
      <c r="A16" s="11" t="s">
        <v>9</v>
      </c>
      <c r="B16" s="16" t="s">
        <v>10</v>
      </c>
      <c r="C16" s="23">
        <v>36.400968316261235</v>
      </c>
    </row>
    <row r="17" spans="1:6" x14ac:dyDescent="0.2">
      <c r="A17" s="11" t="s">
        <v>11</v>
      </c>
      <c r="B17" s="16" t="s">
        <v>12</v>
      </c>
      <c r="C17" s="23">
        <v>0</v>
      </c>
    </row>
    <row r="18" spans="1:6" x14ac:dyDescent="0.2">
      <c r="A18" s="11" t="s">
        <v>13</v>
      </c>
      <c r="B18" s="12" t="s">
        <v>14</v>
      </c>
      <c r="C18" s="23">
        <v>38.246643181720309</v>
      </c>
    </row>
    <row r="19" spans="1:6" x14ac:dyDescent="0.2">
      <c r="A19" s="17"/>
      <c r="B19" s="31"/>
      <c r="C19" s="24"/>
    </row>
    <row r="20" spans="1:6" ht="15" x14ac:dyDescent="0.25">
      <c r="A20" s="18">
        <v>4</v>
      </c>
      <c r="B20" s="9" t="s">
        <v>15</v>
      </c>
      <c r="C20" s="10">
        <f t="shared" ref="C20" si="3">SUM(C21:C28)</f>
        <v>2759.4506406908304</v>
      </c>
      <c r="F20" s="27"/>
    </row>
    <row r="21" spans="1:6" x14ac:dyDescent="0.2">
      <c r="A21" s="11"/>
      <c r="B21" s="12" t="s">
        <v>16</v>
      </c>
      <c r="C21" s="23">
        <v>276.89351012989601</v>
      </c>
      <c r="F21" s="34"/>
    </row>
    <row r="22" spans="1:6" x14ac:dyDescent="0.2">
      <c r="A22" s="11"/>
      <c r="B22" s="12" t="s">
        <v>17</v>
      </c>
      <c r="C22" s="23">
        <v>1756.8348275016583</v>
      </c>
    </row>
    <row r="23" spans="1:6" x14ac:dyDescent="0.2">
      <c r="A23" s="11"/>
      <c r="B23" s="12" t="s">
        <v>18</v>
      </c>
      <c r="C23" s="23"/>
    </row>
    <row r="24" spans="1:6" x14ac:dyDescent="0.2">
      <c r="A24" s="11"/>
      <c r="B24" s="12" t="s">
        <v>19</v>
      </c>
      <c r="C24" s="23"/>
    </row>
    <row r="25" spans="1:6" x14ac:dyDescent="0.2">
      <c r="A25" s="11"/>
      <c r="B25" s="12" t="s">
        <v>20</v>
      </c>
      <c r="C25" s="23">
        <v>5.9618679477900002E-3</v>
      </c>
    </row>
    <row r="26" spans="1:6" x14ac:dyDescent="0.2">
      <c r="A26" s="11"/>
      <c r="B26" s="12" t="s">
        <v>21</v>
      </c>
      <c r="C26" s="23">
        <v>370.82984783426264</v>
      </c>
    </row>
    <row r="27" spans="1:6" x14ac:dyDescent="0.2">
      <c r="A27" s="11"/>
      <c r="B27" s="12" t="s">
        <v>22</v>
      </c>
      <c r="C27" s="23">
        <v>0</v>
      </c>
    </row>
    <row r="28" spans="1:6" x14ac:dyDescent="0.2">
      <c r="A28" s="11"/>
      <c r="B28" s="12" t="s">
        <v>23</v>
      </c>
      <c r="C28" s="23">
        <v>354.886493357066</v>
      </c>
    </row>
    <row r="29" spans="1:6" x14ac:dyDescent="0.2">
      <c r="A29" s="11"/>
      <c r="B29" s="12"/>
      <c r="C29" s="24"/>
    </row>
    <row r="30" spans="1:6" ht="15" x14ac:dyDescent="0.25">
      <c r="A30" s="11">
        <v>5</v>
      </c>
      <c r="B30" s="9" t="s">
        <v>24</v>
      </c>
      <c r="C30" s="10">
        <f t="shared" ref="C30" si="4">SUM(C31:C32)</f>
        <v>0</v>
      </c>
    </row>
    <row r="31" spans="1:6" x14ac:dyDescent="0.2">
      <c r="A31" s="11" t="s">
        <v>9</v>
      </c>
      <c r="B31" s="12" t="s">
        <v>25</v>
      </c>
      <c r="C31" s="23"/>
    </row>
    <row r="32" spans="1:6" x14ac:dyDescent="0.2">
      <c r="A32" s="11" t="s">
        <v>11</v>
      </c>
      <c r="B32" s="12" t="s">
        <v>26</v>
      </c>
      <c r="C32" s="23"/>
    </row>
    <row r="33" spans="1:6" x14ac:dyDescent="0.2">
      <c r="A33" s="11"/>
      <c r="B33" s="12"/>
      <c r="C33" s="24"/>
    </row>
    <row r="34" spans="1:6" ht="15" x14ac:dyDescent="0.25">
      <c r="A34" s="11">
        <v>6</v>
      </c>
      <c r="B34" s="9" t="s">
        <v>27</v>
      </c>
      <c r="C34" s="10">
        <f t="shared" ref="C34" si="5">C30+C20+C15+C11+C7</f>
        <v>3221.112849628506</v>
      </c>
    </row>
    <row r="35" spans="1:6" x14ac:dyDescent="0.2">
      <c r="A35" s="11"/>
      <c r="B35" s="12"/>
      <c r="C35" s="24"/>
    </row>
    <row r="36" spans="1:6" ht="15" x14ac:dyDescent="0.25">
      <c r="A36" s="11">
        <v>7</v>
      </c>
      <c r="B36" s="9" t="s">
        <v>28</v>
      </c>
      <c r="C36" s="24"/>
      <c r="F36" s="33"/>
    </row>
    <row r="37" spans="1:6" ht="26.25" x14ac:dyDescent="0.25">
      <c r="A37" s="11" t="s">
        <v>9</v>
      </c>
      <c r="B37" s="16" t="s">
        <v>29</v>
      </c>
      <c r="C37" s="19">
        <f t="shared" ref="C37" si="6">(C32+C20+C16)/C40</f>
        <v>1.6144325043666431E-3</v>
      </c>
    </row>
    <row r="38" spans="1:6" ht="15" x14ac:dyDescent="0.25">
      <c r="A38" s="11" t="s">
        <v>11</v>
      </c>
      <c r="B38" s="12" t="s">
        <v>32</v>
      </c>
      <c r="C38" s="19">
        <f t="shared" ref="C38" si="7">C34/C45</f>
        <v>1.8587185906481663E-3</v>
      </c>
    </row>
    <row r="39" spans="1:6" x14ac:dyDescent="0.2">
      <c r="A39" s="11"/>
      <c r="B39" s="12"/>
      <c r="C39" s="24"/>
    </row>
    <row r="40" spans="1:6" ht="15.75" thickBot="1" x14ac:dyDescent="0.3">
      <c r="A40" s="20"/>
      <c r="B40" s="21" t="s">
        <v>30</v>
      </c>
      <c r="C40" s="25">
        <f>631846+1099940</f>
        <v>1731786</v>
      </c>
    </row>
    <row r="45" spans="1:6" x14ac:dyDescent="0.2">
      <c r="C45" s="6">
        <f>(C40+1734164)/2</f>
        <v>1732975</v>
      </c>
    </row>
  </sheetData>
  <mergeCells count="1">
    <mergeCell ref="C5:C6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rightToLeft="1" zoomScaleNormal="100" workbookViewId="0">
      <pane ySplit="4" topLeftCell="A5" activePane="bottomLeft" state="frozen"/>
      <selection activeCell="C1" sqref="C1:C1048576"/>
      <selection pane="bottomLeft" activeCell="B15" sqref="B15"/>
    </sheetView>
  </sheetViews>
  <sheetFormatPr defaultRowHeight="14.25" x14ac:dyDescent="0.2"/>
  <cols>
    <col min="1" max="1" width="1.875" style="2" bestFit="1" customWidth="1"/>
    <col min="2" max="2" width="59.75" style="2" bestFit="1" customWidth="1"/>
    <col min="3" max="3" width="9.875" style="2" bestFit="1" customWidth="1"/>
    <col min="4" max="16384" width="9" style="2"/>
  </cols>
  <sheetData>
    <row r="1" spans="1:3" ht="15" x14ac:dyDescent="0.25">
      <c r="A1" s="1"/>
      <c r="B1" s="35" t="s">
        <v>84</v>
      </c>
    </row>
    <row r="2" spans="1:3" x14ac:dyDescent="0.2">
      <c r="A2" s="4"/>
      <c r="B2" s="84" t="s">
        <v>85</v>
      </c>
      <c r="C2" s="3">
        <v>44196</v>
      </c>
    </row>
    <row r="3" spans="1:3" ht="15" x14ac:dyDescent="0.25">
      <c r="A3" s="5"/>
      <c r="B3" s="88" t="s">
        <v>0</v>
      </c>
    </row>
    <row r="4" spans="1:3" ht="16.5" thickBot="1" x14ac:dyDescent="0.3">
      <c r="A4" s="7"/>
      <c r="B4" s="89" t="s">
        <v>89</v>
      </c>
      <c r="C4" s="32"/>
    </row>
    <row r="5" spans="1:3" x14ac:dyDescent="0.2">
      <c r="A5" s="28"/>
      <c r="B5" s="30"/>
      <c r="C5" s="90" t="s">
        <v>1</v>
      </c>
    </row>
    <row r="6" spans="1:3" x14ac:dyDescent="0.2">
      <c r="A6" s="29"/>
      <c r="B6" s="31"/>
      <c r="C6" s="91"/>
    </row>
    <row r="7" spans="1:3" ht="15" x14ac:dyDescent="0.25">
      <c r="A7" s="8">
        <v>1</v>
      </c>
      <c r="B7" s="9" t="s">
        <v>2</v>
      </c>
      <c r="C7" s="10">
        <f t="shared" ref="C7" si="0">SUM(C8:C9)</f>
        <v>113.14831921063912</v>
      </c>
    </row>
    <row r="8" spans="1:3" x14ac:dyDescent="0.2">
      <c r="A8" s="11"/>
      <c r="B8" s="12" t="s">
        <v>3</v>
      </c>
      <c r="C8" s="23">
        <v>0</v>
      </c>
    </row>
    <row r="9" spans="1:3" x14ac:dyDescent="0.2">
      <c r="A9" s="11"/>
      <c r="B9" s="12" t="s">
        <v>4</v>
      </c>
      <c r="C9" s="23">
        <v>113.14831921063912</v>
      </c>
    </row>
    <row r="10" spans="1:3" x14ac:dyDescent="0.2">
      <c r="A10" s="11"/>
      <c r="B10" s="12"/>
      <c r="C10" s="24"/>
    </row>
    <row r="11" spans="1:3" ht="15" x14ac:dyDescent="0.25">
      <c r="A11" s="8">
        <v>2</v>
      </c>
      <c r="B11" s="9" t="s">
        <v>5</v>
      </c>
      <c r="C11" s="10">
        <f t="shared" ref="C11" si="1">SUM(C12:C13)</f>
        <v>19.262615390928239</v>
      </c>
    </row>
    <row r="12" spans="1:3" x14ac:dyDescent="0.2">
      <c r="A12" s="11"/>
      <c r="B12" s="15" t="s">
        <v>6</v>
      </c>
      <c r="C12" s="23">
        <v>0</v>
      </c>
    </row>
    <row r="13" spans="1:3" x14ac:dyDescent="0.2">
      <c r="A13" s="11"/>
      <c r="B13" s="15" t="s">
        <v>7</v>
      </c>
      <c r="C13" s="23">
        <v>19.262615390928239</v>
      </c>
    </row>
    <row r="14" spans="1:3" x14ac:dyDescent="0.2">
      <c r="A14" s="29"/>
      <c r="B14" s="31"/>
      <c r="C14" s="24"/>
    </row>
    <row r="15" spans="1:3" ht="15" x14ac:dyDescent="0.25">
      <c r="A15" s="8">
        <v>3</v>
      </c>
      <c r="B15" s="9" t="s">
        <v>8</v>
      </c>
      <c r="C15" s="10">
        <f t="shared" ref="C15" si="2">SUM(C16:C18)</f>
        <v>33.793151517726656</v>
      </c>
    </row>
    <row r="16" spans="1:3" ht="25.5" x14ac:dyDescent="0.2">
      <c r="A16" s="11" t="s">
        <v>9</v>
      </c>
      <c r="B16" s="16" t="s">
        <v>10</v>
      </c>
      <c r="C16" s="23">
        <v>6.1044704511286092</v>
      </c>
    </row>
    <row r="17" spans="1:6" x14ac:dyDescent="0.2">
      <c r="A17" s="11" t="s">
        <v>11</v>
      </c>
      <c r="B17" s="16" t="s">
        <v>12</v>
      </c>
      <c r="C17" s="23">
        <v>0</v>
      </c>
    </row>
    <row r="18" spans="1:6" x14ac:dyDescent="0.2">
      <c r="A18" s="11" t="s">
        <v>13</v>
      </c>
      <c r="B18" s="12" t="s">
        <v>14</v>
      </c>
      <c r="C18" s="23">
        <v>27.688681066598051</v>
      </c>
    </row>
    <row r="19" spans="1:6" x14ac:dyDescent="0.2">
      <c r="A19" s="17"/>
      <c r="B19" s="31"/>
      <c r="C19" s="24"/>
    </row>
    <row r="20" spans="1:6" ht="15" x14ac:dyDescent="0.25">
      <c r="A20" s="18">
        <v>4</v>
      </c>
      <c r="B20" s="9" t="s">
        <v>15</v>
      </c>
      <c r="C20" s="10">
        <f t="shared" ref="C20" si="3">SUM(C21:C28)</f>
        <v>460.29222480347892</v>
      </c>
      <c r="F20" s="27"/>
    </row>
    <row r="21" spans="1:6" x14ac:dyDescent="0.2">
      <c r="A21" s="11"/>
      <c r="B21" s="12" t="s">
        <v>16</v>
      </c>
      <c r="C21" s="23">
        <v>38.845336708130134</v>
      </c>
      <c r="F21" s="34"/>
    </row>
    <row r="22" spans="1:6" x14ac:dyDescent="0.2">
      <c r="A22" s="11"/>
      <c r="B22" s="12" t="s">
        <v>17</v>
      </c>
      <c r="C22" s="23">
        <v>264.20819998226199</v>
      </c>
    </row>
    <row r="23" spans="1:6" x14ac:dyDescent="0.2">
      <c r="A23" s="11"/>
      <c r="B23" s="12" t="s">
        <v>18</v>
      </c>
      <c r="C23" s="23"/>
    </row>
    <row r="24" spans="1:6" x14ac:dyDescent="0.2">
      <c r="A24" s="11"/>
      <c r="B24" s="12" t="s">
        <v>19</v>
      </c>
      <c r="C24" s="23"/>
    </row>
    <row r="25" spans="1:6" x14ac:dyDescent="0.2">
      <c r="A25" s="11"/>
      <c r="B25" s="12" t="s">
        <v>20</v>
      </c>
      <c r="C25" s="23">
        <v>1.0681069034799999E-3</v>
      </c>
    </row>
    <row r="26" spans="1:6" x14ac:dyDescent="0.2">
      <c r="A26" s="11"/>
      <c r="B26" s="12" t="s">
        <v>21</v>
      </c>
      <c r="C26" s="23">
        <v>83.603275692922182</v>
      </c>
    </row>
    <row r="27" spans="1:6" x14ac:dyDescent="0.2">
      <c r="A27" s="11"/>
      <c r="B27" s="12" t="s">
        <v>22</v>
      </c>
      <c r="C27" s="23">
        <v>0</v>
      </c>
    </row>
    <row r="28" spans="1:6" x14ac:dyDescent="0.2">
      <c r="A28" s="11"/>
      <c r="B28" s="12" t="s">
        <v>23</v>
      </c>
      <c r="C28" s="23">
        <v>73.634344313261195</v>
      </c>
    </row>
    <row r="29" spans="1:6" x14ac:dyDescent="0.2">
      <c r="A29" s="11"/>
      <c r="B29" s="12"/>
      <c r="C29" s="24"/>
    </row>
    <row r="30" spans="1:6" ht="15" x14ac:dyDescent="0.25">
      <c r="A30" s="11">
        <v>5</v>
      </c>
      <c r="B30" s="9" t="s">
        <v>24</v>
      </c>
      <c r="C30" s="10">
        <f t="shared" ref="C30" si="4">SUM(C31:C32)</f>
        <v>0</v>
      </c>
    </row>
    <row r="31" spans="1:6" x14ac:dyDescent="0.2">
      <c r="A31" s="11" t="s">
        <v>9</v>
      </c>
      <c r="B31" s="12" t="s">
        <v>25</v>
      </c>
      <c r="C31" s="23"/>
    </row>
    <row r="32" spans="1:6" x14ac:dyDescent="0.2">
      <c r="A32" s="11" t="s">
        <v>11</v>
      </c>
      <c r="B32" s="12" t="s">
        <v>26</v>
      </c>
      <c r="C32" s="23"/>
    </row>
    <row r="33" spans="1:6" x14ac:dyDescent="0.2">
      <c r="A33" s="11"/>
      <c r="B33" s="12"/>
      <c r="C33" s="24"/>
    </row>
    <row r="34" spans="1:6" ht="15" x14ac:dyDescent="0.25">
      <c r="A34" s="11">
        <v>6</v>
      </c>
      <c r="B34" s="9" t="s">
        <v>27</v>
      </c>
      <c r="C34" s="10">
        <f t="shared" ref="C34" si="5">C30+C20+C15+C11+C7</f>
        <v>626.49631092277286</v>
      </c>
    </row>
    <row r="35" spans="1:6" x14ac:dyDescent="0.2">
      <c r="A35" s="11"/>
      <c r="B35" s="12"/>
      <c r="C35" s="24"/>
    </row>
    <row r="36" spans="1:6" ht="15" x14ac:dyDescent="0.25">
      <c r="A36" s="11">
        <v>7</v>
      </c>
      <c r="B36" s="9" t="s">
        <v>28</v>
      </c>
      <c r="C36" s="24"/>
      <c r="F36" s="33"/>
    </row>
    <row r="37" spans="1:6" ht="26.25" x14ac:dyDescent="0.25">
      <c r="A37" s="11" t="s">
        <v>9</v>
      </c>
      <c r="B37" s="16" t="s">
        <v>29</v>
      </c>
      <c r="C37" s="19">
        <f t="shared" ref="C37" si="6">(C32+C20+C16)/C40</f>
        <v>9.0109642274281384E-4</v>
      </c>
    </row>
    <row r="38" spans="1:6" ht="15" x14ac:dyDescent="0.25">
      <c r="A38" s="11" t="s">
        <v>11</v>
      </c>
      <c r="B38" s="12" t="s">
        <v>32</v>
      </c>
      <c r="C38" s="19">
        <f t="shared" ref="C38" si="7">C34/C45</f>
        <v>1.09967002845779E-3</v>
      </c>
    </row>
    <row r="39" spans="1:6" x14ac:dyDescent="0.2">
      <c r="A39" s="11"/>
      <c r="B39" s="12"/>
      <c r="C39" s="24"/>
    </row>
    <row r="40" spans="1:6" ht="15.75" thickBot="1" x14ac:dyDescent="0.3">
      <c r="A40" s="20"/>
      <c r="B40" s="21" t="s">
        <v>30</v>
      </c>
      <c r="C40" s="25">
        <v>517588</v>
      </c>
    </row>
    <row r="45" spans="1:6" x14ac:dyDescent="0.2">
      <c r="C45" s="6">
        <f>(C40+621838)/2</f>
        <v>569713</v>
      </c>
    </row>
  </sheetData>
  <mergeCells count="1">
    <mergeCell ref="C5:C6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rightToLeft="1" tabSelected="1" zoomScaleNormal="100" workbookViewId="0">
      <pane ySplit="4" topLeftCell="A5" activePane="bottomLeft" state="frozen"/>
      <selection activeCell="C1" sqref="C1:C1048576"/>
      <selection pane="bottomLeft" activeCell="B1" sqref="B1"/>
    </sheetView>
  </sheetViews>
  <sheetFormatPr defaultRowHeight="14.25" x14ac:dyDescent="0.2"/>
  <cols>
    <col min="1" max="1" width="1.875" style="2" bestFit="1" customWidth="1"/>
    <col min="2" max="2" width="59.75" style="2" bestFit="1" customWidth="1"/>
    <col min="3" max="3" width="12.125" style="2" customWidth="1"/>
    <col min="4" max="16384" width="9" style="2"/>
  </cols>
  <sheetData>
    <row r="1" spans="1:3" ht="15" x14ac:dyDescent="0.25">
      <c r="A1" s="1"/>
      <c r="B1" s="35" t="s">
        <v>84</v>
      </c>
    </row>
    <row r="2" spans="1:3" x14ac:dyDescent="0.2">
      <c r="A2" s="4"/>
      <c r="B2" s="84" t="s">
        <v>85</v>
      </c>
      <c r="C2" s="3">
        <v>44196</v>
      </c>
    </row>
    <row r="3" spans="1:3" ht="15.75" x14ac:dyDescent="0.25">
      <c r="A3" s="5"/>
      <c r="B3" s="85" t="s">
        <v>88</v>
      </c>
      <c r="C3" s="6" t="s">
        <v>31</v>
      </c>
    </row>
    <row r="4" spans="1:3" ht="32.25" thickBot="1" x14ac:dyDescent="0.3">
      <c r="A4" s="7"/>
      <c r="B4" s="86" t="s">
        <v>97</v>
      </c>
      <c r="C4" s="26"/>
    </row>
    <row r="5" spans="1:3" x14ac:dyDescent="0.2">
      <c r="A5" s="28"/>
      <c r="B5" s="30"/>
      <c r="C5" s="92" t="s">
        <v>1</v>
      </c>
    </row>
    <row r="6" spans="1:3" x14ac:dyDescent="0.2">
      <c r="A6" s="29"/>
      <c r="B6" s="31"/>
      <c r="C6" s="93"/>
    </row>
    <row r="7" spans="1:3" ht="15" x14ac:dyDescent="0.25">
      <c r="A7" s="8">
        <v>1</v>
      </c>
      <c r="B7" s="9" t="s">
        <v>2</v>
      </c>
      <c r="C7" s="10">
        <f>'9781'!C7+'9780'!C7+'9779'!C7+'8012'!C7+'858'!C7+'859'!C7+'862'!C7+'863'!C7</f>
        <v>778.07892259496612</v>
      </c>
    </row>
    <row r="8" spans="1:3" x14ac:dyDescent="0.2">
      <c r="A8" s="11"/>
      <c r="B8" s="12" t="s">
        <v>3</v>
      </c>
      <c r="C8" s="13">
        <f>'9781'!C8+'9780'!C8+'9779'!C8+'8012'!C8+'858'!C8+'859'!C8+'862'!C8+'863'!C8</f>
        <v>0</v>
      </c>
    </row>
    <row r="9" spans="1:3" x14ac:dyDescent="0.2">
      <c r="A9" s="11"/>
      <c r="B9" s="12" t="s">
        <v>4</v>
      </c>
      <c r="C9" s="13">
        <f>'9781'!C9+'9780'!C9+'9779'!C9+'8012'!C9+'858'!C9+'859'!C9+'862'!C9+'863'!C9</f>
        <v>778.07892259496612</v>
      </c>
    </row>
    <row r="10" spans="1:3" x14ac:dyDescent="0.2">
      <c r="A10" s="11"/>
      <c r="B10" s="12"/>
      <c r="C10" s="14">
        <f>'9781'!C10+'9780'!C10+'9779'!C10+'8012'!C10+'858'!C10+'859'!C10+'862'!C10+'863'!C10</f>
        <v>0</v>
      </c>
    </row>
    <row r="11" spans="1:3" ht="15" x14ac:dyDescent="0.25">
      <c r="A11" s="8">
        <v>2</v>
      </c>
      <c r="B11" s="9" t="s">
        <v>5</v>
      </c>
      <c r="C11" s="10">
        <f>'9781'!C11+'9780'!C11+'9779'!C11+'8012'!C11+'858'!C11+'859'!C11+'862'!C11+'863'!C11</f>
        <v>56.493523718843775</v>
      </c>
    </row>
    <row r="12" spans="1:3" x14ac:dyDescent="0.2">
      <c r="A12" s="11"/>
      <c r="B12" s="15" t="s">
        <v>6</v>
      </c>
      <c r="C12" s="13">
        <f>'9781'!C12+'9780'!C12+'9779'!C12+'8012'!C12+'858'!C12+'859'!C12+'862'!C12+'863'!C12</f>
        <v>0</v>
      </c>
    </row>
    <row r="13" spans="1:3" x14ac:dyDescent="0.2">
      <c r="A13" s="11"/>
      <c r="B13" s="15" t="s">
        <v>7</v>
      </c>
      <c r="C13" s="13">
        <f>'9781'!C13+'9780'!C13+'9779'!C13+'8012'!C13+'858'!C13+'859'!C13+'862'!C13+'863'!C13</f>
        <v>56.493523718843775</v>
      </c>
    </row>
    <row r="14" spans="1:3" x14ac:dyDescent="0.2">
      <c r="A14" s="29"/>
      <c r="B14" s="31"/>
      <c r="C14" s="14">
        <f>'9781'!C14+'9780'!C14+'9779'!C14+'8012'!C14+'858'!C14+'859'!C14+'862'!C14+'863'!C14</f>
        <v>0</v>
      </c>
    </row>
    <row r="15" spans="1:3" ht="15" x14ac:dyDescent="0.25">
      <c r="A15" s="8">
        <v>3</v>
      </c>
      <c r="B15" s="9" t="s">
        <v>8</v>
      </c>
      <c r="C15" s="10">
        <f>'9781'!C15+'9780'!C15+'9779'!C15+'8012'!C15+'858'!C15+'859'!C15+'862'!C15+'863'!C15</f>
        <v>164.19609095680372</v>
      </c>
    </row>
    <row r="16" spans="1:3" ht="25.5" x14ac:dyDescent="0.2">
      <c r="A16" s="11" t="s">
        <v>9</v>
      </c>
      <c r="B16" s="16" t="s">
        <v>10</v>
      </c>
      <c r="C16" s="13">
        <f>'9781'!C16+'9780'!C16+'9779'!C16+'8012'!C16+'858'!C16+'859'!C16+'862'!C16+'863'!C16</f>
        <v>56.052206593879681</v>
      </c>
    </row>
    <row r="17" spans="1:4" x14ac:dyDescent="0.2">
      <c r="A17" s="11" t="s">
        <v>11</v>
      </c>
      <c r="B17" s="16" t="s">
        <v>12</v>
      </c>
      <c r="C17" s="13">
        <f>'9781'!C17+'9780'!C17+'9779'!C17+'8012'!C17+'858'!C17+'859'!C17+'862'!C17+'863'!C17</f>
        <v>0</v>
      </c>
    </row>
    <row r="18" spans="1:4" x14ac:dyDescent="0.2">
      <c r="A18" s="11" t="s">
        <v>13</v>
      </c>
      <c r="B18" s="12" t="s">
        <v>14</v>
      </c>
      <c r="C18" s="13">
        <f>'9781'!C18+'9780'!C18+'9779'!C18+'8012'!C18+'858'!C18+'859'!C18+'862'!C18+'863'!C18</f>
        <v>108.14388436292403</v>
      </c>
    </row>
    <row r="19" spans="1:4" x14ac:dyDescent="0.2">
      <c r="A19" s="17"/>
      <c r="B19" s="31"/>
      <c r="C19" s="14">
        <f>'9781'!C19+'9780'!C19+'9779'!C19+'8012'!C19+'858'!C19+'859'!C19+'862'!C19+'863'!C19</f>
        <v>0</v>
      </c>
    </row>
    <row r="20" spans="1:4" ht="15" x14ac:dyDescent="0.25">
      <c r="A20" s="18">
        <v>4</v>
      </c>
      <c r="B20" s="9" t="s">
        <v>15</v>
      </c>
      <c r="C20" s="10">
        <f>'9781'!C20+'9780'!C20+'9779'!C20+'8012'!C20+'858'!C20+'859'!C20+'862'!C20+'863'!C20</f>
        <v>4298.367118281717</v>
      </c>
      <c r="D20" s="27"/>
    </row>
    <row r="21" spans="1:4" x14ac:dyDescent="0.2">
      <c r="A21" s="11"/>
      <c r="B21" s="12" t="s">
        <v>16</v>
      </c>
      <c r="C21" s="13">
        <f>'9781'!C21+'9780'!C21+'9779'!C21+'8012'!C21+'858'!C21+'859'!C21+'862'!C21+'863'!C21</f>
        <v>385.05880360930166</v>
      </c>
      <c r="D21" s="34"/>
    </row>
    <row r="22" spans="1:4" x14ac:dyDescent="0.2">
      <c r="A22" s="11"/>
      <c r="B22" s="12" t="s">
        <v>17</v>
      </c>
      <c r="C22" s="13">
        <f>'9781'!C22+'9780'!C22+'9779'!C22+'8012'!C22+'858'!C22+'859'!C22+'862'!C22+'863'!C22</f>
        <v>2558.1017773853246</v>
      </c>
    </row>
    <row r="23" spans="1:4" x14ac:dyDescent="0.2">
      <c r="A23" s="11"/>
      <c r="B23" s="12" t="s">
        <v>18</v>
      </c>
      <c r="C23" s="13">
        <f>'9781'!C23+'9780'!C23+'9779'!C23+'8012'!C23+'858'!C23+'859'!C23+'862'!C23+'863'!C23</f>
        <v>0</v>
      </c>
    </row>
    <row r="24" spans="1:4" x14ac:dyDescent="0.2">
      <c r="A24" s="11"/>
      <c r="B24" s="12" t="s">
        <v>19</v>
      </c>
      <c r="C24" s="13">
        <f>'9781'!C24+'9780'!C24+'9779'!C24+'8012'!C24+'858'!C24+'859'!C24+'862'!C24+'863'!C24</f>
        <v>0</v>
      </c>
    </row>
    <row r="25" spans="1:4" x14ac:dyDescent="0.2">
      <c r="A25" s="11"/>
      <c r="B25" s="12" t="s">
        <v>20</v>
      </c>
      <c r="C25" s="13">
        <f>'9781'!C25+'9780'!C25+'9779'!C25+'8012'!C25+'858'!C25+'859'!C25+'862'!C25+'863'!C25</f>
        <v>1.1152559882720001E-2</v>
      </c>
    </row>
    <row r="26" spans="1:4" x14ac:dyDescent="0.2">
      <c r="A26" s="11"/>
      <c r="B26" s="12" t="s">
        <v>21</v>
      </c>
      <c r="C26" s="13">
        <f>'9781'!C26+'9780'!C26+'9779'!C26+'8012'!C26+'858'!C26+'859'!C26+'862'!C26+'863'!C26</f>
        <v>727.33665182813343</v>
      </c>
    </row>
    <row r="27" spans="1:4" x14ac:dyDescent="0.2">
      <c r="A27" s="11"/>
      <c r="B27" s="12" t="s">
        <v>22</v>
      </c>
      <c r="C27" s="13">
        <f>'9781'!C27+'9780'!C27+'9779'!C27+'8012'!C27+'858'!C27+'859'!C27+'862'!C27+'863'!C27</f>
        <v>0</v>
      </c>
    </row>
    <row r="28" spans="1:4" x14ac:dyDescent="0.2">
      <c r="A28" s="11"/>
      <c r="B28" s="12" t="s">
        <v>23</v>
      </c>
      <c r="C28" s="13">
        <f>'9781'!C28+'9780'!C28+'9779'!C28+'8012'!C28+'858'!C28+'859'!C28+'862'!C28+'863'!C28</f>
        <v>627.85873289907511</v>
      </c>
    </row>
    <row r="29" spans="1:4" x14ac:dyDescent="0.2">
      <c r="A29" s="11"/>
      <c r="B29" s="12"/>
      <c r="C29" s="14">
        <f>'9781'!C29+'9780'!C29+'9779'!C29+'8012'!C29+'858'!C29+'859'!C29+'862'!C29+'863'!C29</f>
        <v>0</v>
      </c>
    </row>
    <row r="30" spans="1:4" ht="15" x14ac:dyDescent="0.25">
      <c r="A30" s="11">
        <v>5</v>
      </c>
      <c r="B30" s="9" t="s">
        <v>24</v>
      </c>
      <c r="C30" s="10">
        <f>'9781'!C30+'9780'!C30+'9779'!C30+'8012'!C30+'858'!C30+'859'!C30+'862'!C30+'863'!C30</f>
        <v>0</v>
      </c>
    </row>
    <row r="31" spans="1:4" x14ac:dyDescent="0.2">
      <c r="A31" s="11" t="s">
        <v>9</v>
      </c>
      <c r="B31" s="12" t="s">
        <v>25</v>
      </c>
      <c r="C31" s="13">
        <f>'9781'!C31+'9780'!C31+'9779'!C31+'8012'!C31+'858'!C31+'859'!C31+'862'!C31+'863'!C31</f>
        <v>0</v>
      </c>
    </row>
    <row r="32" spans="1:4" x14ac:dyDescent="0.2">
      <c r="A32" s="11" t="s">
        <v>11</v>
      </c>
      <c r="B32" s="12" t="s">
        <v>26</v>
      </c>
      <c r="C32" s="13">
        <f>'9781'!C32+'9780'!C32+'9779'!C32+'8012'!C32+'858'!C32+'859'!C32+'862'!C32+'863'!C32</f>
        <v>0</v>
      </c>
    </row>
    <row r="33" spans="1:4" x14ac:dyDescent="0.2">
      <c r="A33" s="11"/>
      <c r="B33" s="12"/>
      <c r="C33" s="14">
        <f>'9781'!C33+'9780'!C33+'9779'!C33+'8012'!C33+'858'!C33+'859'!C33+'862'!C33+'863'!C33</f>
        <v>0</v>
      </c>
    </row>
    <row r="34" spans="1:4" ht="15" x14ac:dyDescent="0.25">
      <c r="A34" s="11">
        <v>6</v>
      </c>
      <c r="B34" s="9" t="s">
        <v>27</v>
      </c>
      <c r="C34" s="10">
        <f>'9781'!C34+'9780'!C34+'9779'!C34+'8012'!C34+'858'!C34+'859'!C34+'862'!C34+'863'!C34</f>
        <v>5297.1356555523307</v>
      </c>
    </row>
    <row r="35" spans="1:4" x14ac:dyDescent="0.2">
      <c r="A35" s="11"/>
      <c r="B35" s="12"/>
      <c r="C35" s="14"/>
    </row>
    <row r="36" spans="1:4" ht="15" x14ac:dyDescent="0.25">
      <c r="A36" s="11">
        <v>7</v>
      </c>
      <c r="B36" s="9" t="s">
        <v>28</v>
      </c>
      <c r="C36" s="14"/>
      <c r="D36" s="33"/>
    </row>
    <row r="37" spans="1:4" ht="26.25" x14ac:dyDescent="0.25">
      <c r="A37" s="11" t="s">
        <v>9</v>
      </c>
      <c r="B37" s="16" t="s">
        <v>29</v>
      </c>
      <c r="C37" s="19">
        <f>(C32+C20+C16)/C40</f>
        <v>1.294297502482855E-3</v>
      </c>
    </row>
    <row r="38" spans="1:4" ht="15" x14ac:dyDescent="0.25">
      <c r="A38" s="11" t="s">
        <v>11</v>
      </c>
      <c r="B38" s="12" t="s">
        <v>32</v>
      </c>
      <c r="C38" s="19">
        <f>C34/C45</f>
        <v>1.5301675791162838E-3</v>
      </c>
    </row>
    <row r="39" spans="1:4" x14ac:dyDescent="0.2">
      <c r="A39" s="11"/>
      <c r="B39" s="12"/>
      <c r="C39" s="14"/>
    </row>
    <row r="40" spans="1:4" ht="15.75" thickBot="1" x14ac:dyDescent="0.3">
      <c r="A40" s="20"/>
      <c r="B40" s="21" t="s">
        <v>30</v>
      </c>
      <c r="C40" s="22">
        <f>'9781'!C40+'9780'!C40+'9779'!C40+'8012'!C40+'858'!C40+'859'!C40+'862'!C40+'863'!C40</f>
        <v>3364311</v>
      </c>
    </row>
    <row r="45" spans="1:4" x14ac:dyDescent="0.2">
      <c r="C45" s="6">
        <f>'9781'!C45+'9780'!C45+'9779'!C45+'8012'!C45+'858'!C45+'859'!C45+'862'!C45+'863'!C45</f>
        <v>3461801</v>
      </c>
    </row>
    <row r="50" spans="3:3" x14ac:dyDescent="0.2">
      <c r="C50" s="2">
        <f>(3364311+3559291)/2</f>
        <v>3461801</v>
      </c>
    </row>
  </sheetData>
  <mergeCells count="1">
    <mergeCell ref="C5:C6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11</vt:i4>
      </vt:variant>
      <vt:variant>
        <vt:lpstr>טווחים בעלי שם</vt:lpstr>
      </vt:variant>
      <vt:variant>
        <vt:i4>9</vt:i4>
      </vt:variant>
    </vt:vector>
  </HeadingPairs>
  <TitlesOfParts>
    <vt:vector size="20" baseType="lpstr">
      <vt:lpstr>863</vt:lpstr>
      <vt:lpstr>862</vt:lpstr>
      <vt:lpstr>859</vt:lpstr>
      <vt:lpstr>858</vt:lpstr>
      <vt:lpstr>8012</vt:lpstr>
      <vt:lpstr>9779</vt:lpstr>
      <vt:lpstr>9780</vt:lpstr>
      <vt:lpstr>9781</vt:lpstr>
      <vt:lpstr>מגדל תגמולים- נספח 1</vt:lpstr>
      <vt:lpstr>מגדל תגמולים- נספח 2</vt:lpstr>
      <vt:lpstr>מגדל תגמולים- נספח 3</vt:lpstr>
      <vt:lpstr>'8012'!WPrint_Area_W</vt:lpstr>
      <vt:lpstr>'858'!WPrint_Area_W</vt:lpstr>
      <vt:lpstr>'859'!WPrint_Area_W</vt:lpstr>
      <vt:lpstr>'862'!WPrint_Area_W</vt:lpstr>
      <vt:lpstr>'863'!WPrint_Area_W</vt:lpstr>
      <vt:lpstr>'9779'!WPrint_Area_W</vt:lpstr>
      <vt:lpstr>'9780'!WPrint_Area_W</vt:lpstr>
      <vt:lpstr>'9781'!WPrint_Area_W</vt:lpstr>
      <vt:lpstr>'מגדל תגמולים- נספח 1'!WPrint_Area_W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לימור חזקיה</dc:creator>
  <cp:lastModifiedBy>אופיר שנקר</cp:lastModifiedBy>
  <cp:lastPrinted>2017-11-29T14:33:01Z</cp:lastPrinted>
  <dcterms:created xsi:type="dcterms:W3CDTF">2016-11-15T10:16:54Z</dcterms:created>
  <dcterms:modified xsi:type="dcterms:W3CDTF">2021-03-21T13:00:04Z</dcterms:modified>
</cp:coreProperties>
</file>