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 firstSheet="7" activeTab="12"/>
  </bookViews>
  <sheets>
    <sheet name="579" sheetId="4" r:id="rId1"/>
    <sheet name="599" sheetId="7" r:id="rId2"/>
    <sheet name="869" sheetId="8" r:id="rId3"/>
    <sheet name="868" sheetId="9" r:id="rId4"/>
    <sheet name="865" sheetId="10" r:id="rId5"/>
    <sheet name="864" sheetId="11" r:id="rId6"/>
    <sheet name="199" sheetId="12" r:id="rId7"/>
    <sheet name="2048" sheetId="14" r:id="rId8"/>
    <sheet name="7253" sheetId="15" r:id="rId9"/>
    <sheet name="7254" sheetId="16" r:id="rId10"/>
    <sheet name="470" sheetId="17" r:id="rId11"/>
    <sheet name="7256" sheetId="18" r:id="rId12"/>
    <sheet name="מגדל השתלמות- נספח 1" sheetId="13" r:id="rId13"/>
    <sheet name="מגדל השתלמות- נספח 2" sheetId="5" r:id="rId14"/>
    <sheet name="מגדל השתלמות- נספח 3" sheetId="6" r:id="rId15"/>
  </sheets>
  <definedNames>
    <definedName name="_xlnm.Print_Area" localSheetId="6">'199'!$A$1:$C$44</definedName>
    <definedName name="_xlnm.Print_Area" localSheetId="7">'2048'!$A$1:$C$44</definedName>
    <definedName name="_xlnm.Print_Area" localSheetId="10">'470'!$A$1:$C$44</definedName>
    <definedName name="_xlnm.Print_Area" localSheetId="0">'579'!$A$1:$C$44</definedName>
    <definedName name="_xlnm.Print_Area" localSheetId="1">'599'!$A$1:$C$44</definedName>
    <definedName name="_xlnm.Print_Area" localSheetId="8">'7253'!$A$1:$C$44</definedName>
    <definedName name="_xlnm.Print_Area" localSheetId="9">'7254'!$A$1:$C$44</definedName>
    <definedName name="_xlnm.Print_Area" localSheetId="11">'7256'!$A$1:$C$44</definedName>
    <definedName name="_xlnm.Print_Area" localSheetId="5">'864'!$A$1:$C$44</definedName>
    <definedName name="_xlnm.Print_Area" localSheetId="4">'865'!$A$1:$C$44</definedName>
    <definedName name="_xlnm.Print_Area" localSheetId="3">'868'!$A$1:$C$44</definedName>
    <definedName name="_xlnm.Print_Area" localSheetId="2">'869'!$A$1:$C$44</definedName>
    <definedName name="_xlnm.Print_Area" localSheetId="12">'מגדל השתלמות- נספח 1'!$A$1:$C$44</definedName>
  </definedNames>
  <calcPr calcId="145621"/>
</workbook>
</file>

<file path=xl/calcChain.xml><?xml version="1.0" encoding="utf-8"?>
<calcChain xmlns="http://schemas.openxmlformats.org/spreadsheetml/2006/main">
  <c r="C59" i="6" l="1"/>
  <c r="C57" i="6"/>
  <c r="C36" i="6"/>
  <c r="C15" i="6"/>
  <c r="D67" i="5"/>
  <c r="C21" i="13" l="1"/>
  <c r="C61" i="6"/>
  <c r="D69" i="5"/>
  <c r="D32" i="5"/>
  <c r="D57" i="5"/>
  <c r="D46" i="5"/>
  <c r="D19" i="5"/>
  <c r="D35" i="5"/>
  <c r="C45" i="13" l="1"/>
  <c r="C40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45" i="4" l="1"/>
  <c r="C30" i="4"/>
  <c r="C20" i="4"/>
  <c r="C37" i="4" s="1"/>
  <c r="C15" i="4"/>
  <c r="C11" i="4"/>
  <c r="C7" i="4"/>
  <c r="C45" i="7"/>
  <c r="C30" i="7"/>
  <c r="C20" i="7"/>
  <c r="C37" i="7" s="1"/>
  <c r="C15" i="7"/>
  <c r="C11" i="7"/>
  <c r="C7" i="7"/>
  <c r="C45" i="8"/>
  <c r="C30" i="8"/>
  <c r="C20" i="8"/>
  <c r="C37" i="8" s="1"/>
  <c r="C15" i="8"/>
  <c r="C11" i="8"/>
  <c r="C7" i="8"/>
  <c r="C45" i="9"/>
  <c r="C30" i="9"/>
  <c r="C20" i="9"/>
  <c r="C37" i="9" s="1"/>
  <c r="C15" i="9"/>
  <c r="C11" i="9"/>
  <c r="C9" i="9"/>
  <c r="C7" i="9" s="1"/>
  <c r="C45" i="10"/>
  <c r="C30" i="10"/>
  <c r="C20" i="10"/>
  <c r="C37" i="10" s="1"/>
  <c r="C15" i="10"/>
  <c r="C11" i="10"/>
  <c r="C7" i="10"/>
  <c r="C45" i="11"/>
  <c r="C37" i="11"/>
  <c r="C30" i="11"/>
  <c r="C20" i="11"/>
  <c r="C15" i="11"/>
  <c r="C13" i="11"/>
  <c r="C7" i="11"/>
  <c r="C45" i="12"/>
  <c r="C30" i="12"/>
  <c r="C20" i="12"/>
  <c r="C37" i="12" s="1"/>
  <c r="C15" i="12"/>
  <c r="C11" i="12"/>
  <c r="C9" i="12"/>
  <c r="C7" i="12" s="1"/>
  <c r="C34" i="12" s="1"/>
  <c r="C38" i="12" s="1"/>
  <c r="C45" i="14"/>
  <c r="C30" i="14"/>
  <c r="C20" i="14"/>
  <c r="C37" i="14" s="1"/>
  <c r="C15" i="14"/>
  <c r="C11" i="14"/>
  <c r="C7" i="14"/>
  <c r="C45" i="15"/>
  <c r="C37" i="15"/>
  <c r="C30" i="15"/>
  <c r="C34" i="15" s="1"/>
  <c r="C38" i="15" s="1"/>
  <c r="C20" i="15"/>
  <c r="C15" i="15"/>
  <c r="C11" i="15"/>
  <c r="C7" i="15"/>
  <c r="C45" i="16"/>
  <c r="C30" i="16"/>
  <c r="C20" i="16"/>
  <c r="C37" i="16" s="1"/>
  <c r="C15" i="16"/>
  <c r="C11" i="16"/>
  <c r="C7" i="16"/>
  <c r="C45" i="17"/>
  <c r="C30" i="17"/>
  <c r="C20" i="17"/>
  <c r="C37" i="17" s="1"/>
  <c r="C15" i="17"/>
  <c r="C11" i="17"/>
  <c r="C7" i="17"/>
  <c r="C45" i="18"/>
  <c r="C30" i="18"/>
  <c r="C20" i="18"/>
  <c r="C37" i="18" s="1"/>
  <c r="C15" i="18"/>
  <c r="C11" i="18"/>
  <c r="C9" i="18"/>
  <c r="C7" i="18"/>
  <c r="C34" i="4" l="1"/>
  <c r="C38" i="4" s="1"/>
  <c r="C34" i="7"/>
  <c r="C38" i="7" s="1"/>
  <c r="C34" i="8"/>
  <c r="C38" i="8" s="1"/>
  <c r="C34" i="9"/>
  <c r="C38" i="9" s="1"/>
  <c r="C34" i="17"/>
  <c r="C38" i="17" s="1"/>
  <c r="C34" i="18"/>
  <c r="C38" i="18" s="1"/>
  <c r="C34" i="16"/>
  <c r="C38" i="16" s="1"/>
  <c r="C34" i="14"/>
  <c r="C38" i="14" s="1"/>
  <c r="C11" i="11"/>
  <c r="C34" i="11" s="1"/>
  <c r="C38" i="11" s="1"/>
  <c r="C34" i="10"/>
  <c r="C38" i="10" s="1"/>
  <c r="C38" i="13"/>
  <c r="C37" i="13"/>
</calcChain>
</file>

<file path=xl/sharedStrings.xml><?xml version="1.0" encoding="utf-8"?>
<sst xmlns="http://schemas.openxmlformats.org/spreadsheetml/2006/main" count="627" uniqueCount="102">
  <si>
    <t>שם הקופה: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</si>
  <si>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</si>
  <si>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</si>
  <si>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</si>
  <si>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</si>
  <si>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</si>
  <si>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</si>
  <si>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</si>
  <si>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</si>
  <si>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</si>
  <si>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</si>
  <si>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</si>
  <si>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</si>
  <si>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</si>
  <si>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</si>
  <si>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</si>
  <si>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</si>
  <si>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</si>
  <si>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</si>
  <si>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</si>
  <si>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</si>
  <si>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</si>
  <si>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</si>
  <si>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</si>
  <si>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</si>
  <si>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</si>
  <si>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</si>
  <si>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</si>
  <si>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</si>
  <si>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</si>
  <si>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</si>
  <si>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</si>
  <si>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</si>
  <si>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</si>
  <si>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</si>
  <si>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</si>
  <si>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</si>
  <si>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</si>
  <si>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PSAGOT</t>
  </si>
  <si>
    <t>סך עמלות ברוקראז'</t>
  </si>
  <si>
    <t>עמלות קסטודיאן</t>
  </si>
  <si>
    <t>פועלים</t>
  </si>
  <si>
    <t>לאומי</t>
  </si>
  <si>
    <t>UBS</t>
  </si>
  <si>
    <t>דיסקונט</t>
  </si>
  <si>
    <t>מזרחי</t>
  </si>
  <si>
    <t>אחר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</si>
  <si>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</si>
  <si>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</si>
  <si>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</si>
  <si>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</si>
  <si>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</si>
  <si>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</si>
  <si>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</si>
  <si>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</si>
  <si>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</si>
  <si>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</si>
  <si>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</si>
  <si>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</si>
  <si>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</si>
  <si>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</si>
  <si>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</si>
  <si>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</si>
  <si>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</si>
  <si>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</si>
  <si>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</si>
  <si>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</si>
  <si>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</si>
  <si>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</si>
  <si>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</si>
  <si>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</si>
  <si>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</si>
  <si>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</si>
  <si>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</si>
  <si>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</si>
  <si>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</si>
  <si>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</si>
  <si>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</si>
  <si>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BlackRock Inc USA</t>
  </si>
  <si>
    <t>BlackRock Inc Deutschland</t>
  </si>
  <si>
    <t>סך תשלומים בגין השקעה בקרנות סל</t>
  </si>
  <si>
    <t>סך הכל עמלות ניהול חיצוני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</si>
  <si>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</si>
  <si>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</si>
  <si>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 xml:space="preserve">נספח 2 - פירוט עמלות והוצאות לשנה המסתיימת ביום </t>
  </si>
  <si>
    <t>נספח 3- פירוט עמלות ניהול חיצוני לשנה המסתיימת ביום:</t>
  </si>
  <si>
    <t>מגדל השתלמות- מצרפי (מספרים באוצר- 579, 199, 599, 865, 868, 864, 869, 2048, 7253, 7254, 7256, 470)</t>
  </si>
  <si>
    <t>מגדל השתלמות- מסלול פאסיבי כללי- מספר באוצר 7256</t>
  </si>
  <si>
    <t>מגדל השתלמות- מסלול לבני 60 ומעלה- מספר באוצר 470</t>
  </si>
  <si>
    <t>מגדל השתלמות- מסלול לבני 50 עד 60- מספר באוצר 7254</t>
  </si>
  <si>
    <t>מגדל השתלמות- מסלול לבני 50 ומטה- מספר באוצר 7253</t>
  </si>
  <si>
    <t>מגדל השתלמות- מסלול כהלכה- מספר באוצר 2048</t>
  </si>
  <si>
    <t>מגדל השתלמות- מסלול אג"ח- מספר באוצר 199</t>
  </si>
  <si>
    <t>מגדל השתלמות- מסלול שקלי טווח קצר- מספר באוצר 864</t>
  </si>
  <si>
    <t>מגדל השתלמות- מסלול אג"ח ממשלתי ישראלי- מספר באוצר 865</t>
  </si>
  <si>
    <t>מגדל השתלמות- מסלול חו"ל- מספר באוצר 868</t>
  </si>
  <si>
    <t>מגדל השתלמות- מסלול מניות- מספר באוצר 869</t>
  </si>
  <si>
    <t>מגדל השתלמות- מסלול אג"ח עד 10% מניות- מספר באוצר 599</t>
  </si>
  <si>
    <t>מגדל השתלמות- מסלול כללי- מספר באוצר 579</t>
  </si>
  <si>
    <t>גורם 4</t>
  </si>
  <si>
    <t>גורם 5</t>
  </si>
  <si>
    <t>גורם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</si>
</sst>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  <xf numFmtId="0" fontId="15" fillId="9" borderId="19" applyNumberFormat="0" applyAlignment="0" applyProtection="0"/>
    <xf numFmtId="0" fontId="16" fillId="9" borderId="18" applyNumberFormat="0" applyAlignment="0" applyProtection="0"/>
    <xf numFmtId="0" fontId="17" fillId="0" borderId="20" applyNumberFormat="0" applyFill="0" applyAlignment="0" applyProtection="0"/>
    <xf numFmtId="0" fontId="18" fillId="10" borderId="21" applyNumberFormat="0" applyAlignment="0" applyProtection="0"/>
    <xf numFmtId="0" fontId="19" fillId="0" borderId="0" applyNumberFormat="0" applyFill="0" applyBorder="0" applyAlignment="0" applyProtection="0"/>
    <xf numFmtId="0" fontId="1" fillId="11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97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2" borderId="4" xfId="0" applyFont="1" applyFill="1" applyBorder="1" applyAlignment="1" applyProtection="1"/>
    <xf numFmtId="0" fontId="5" fillId="2" borderId="5" xfId="0" applyFont="1" applyFill="1" applyBorder="1" applyAlignment="1" applyProtection="1"/>
    <xf numFmtId="164" fontId="5" fillId="3" borderId="7" xfId="1" applyNumberFormat="1" applyFont="1" applyFill="1" applyBorder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164" fontId="0" fillId="4" borderId="7" xfId="1" applyNumberFormat="1" applyFont="1" applyFill="1" applyBorder="1" applyProtection="1"/>
    <xf numFmtId="164" fontId="0" fillId="2" borderId="7" xfId="1" applyNumberFormat="1" applyFont="1" applyFill="1" applyBorder="1" applyProtection="1"/>
    <xf numFmtId="0" fontId="4" fillId="2" borderId="10" xfId="0" applyFont="1" applyFill="1" applyBorder="1" applyAlignment="1" applyProtection="1"/>
    <xf numFmtId="0" fontId="4" fillId="2" borderId="9" xfId="0" applyFont="1" applyFill="1" applyBorder="1" applyAlignment="1" applyProtection="1">
      <alignment wrapText="1"/>
    </xf>
    <xf numFmtId="0" fontId="0" fillId="2" borderId="8" xfId="0" applyFill="1" applyBorder="1" applyAlignment="1" applyProtection="1"/>
    <xf numFmtId="0" fontId="6" fillId="2" borderId="8" xfId="0" applyFont="1" applyFill="1" applyBorder="1" applyAlignment="1" applyProtection="1"/>
    <xf numFmtId="10" fontId="5" fillId="3" borderId="7" xfId="2" applyNumberFormat="1" applyFont="1" applyFill="1" applyBorder="1" applyProtection="1"/>
    <xf numFmtId="0" fontId="4" fillId="2" borderId="11" xfId="0" applyFont="1" applyFill="1" applyBorder="1" applyAlignment="1" applyProtection="1"/>
    <xf numFmtId="0" fontId="4" fillId="2" borderId="12" xfId="0" applyFont="1" applyFill="1" applyBorder="1" applyAlignment="1" applyProtection="1"/>
    <xf numFmtId="164" fontId="5" fillId="3" borderId="13" xfId="1" applyNumberFormat="1" applyFont="1" applyFill="1" applyBorder="1" applyProtection="1"/>
    <xf numFmtId="164" fontId="5" fillId="3" borderId="7" xfId="1" applyNumberFormat="1" applyFont="1" applyFill="1" applyBorder="1"/>
    <xf numFmtId="164" fontId="0" fillId="4" borderId="7" xfId="1" applyNumberFormat="1" applyFont="1" applyFill="1" applyBorder="1"/>
    <xf numFmtId="164" fontId="0" fillId="2" borderId="7" xfId="1" applyNumberFormat="1" applyFont="1" applyFill="1" applyBorder="1"/>
    <xf numFmtId="164" fontId="5" fillId="3" borderId="13" xfId="1" applyNumberFormat="1" applyFont="1" applyFill="1" applyBorder="1"/>
    <xf numFmtId="164" fontId="0" fillId="0" borderId="0" xfId="0" applyNumberFormat="1" applyProtection="1"/>
    <xf numFmtId="0" fontId="0" fillId="0" borderId="14" xfId="0" applyBorder="1" applyAlignment="1">
      <alignment horizontal="center" wrapText="1"/>
    </xf>
    <xf numFmtId="0" fontId="5" fillId="0" borderId="0" xfId="0" applyFont="1" applyAlignment="1" applyProtection="1">
      <alignment horizontal="center"/>
    </xf>
    <xf numFmtId="165" fontId="0" fillId="0" borderId="0" xfId="0" applyNumberFormat="1" applyProtection="1"/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0" fontId="24" fillId="0" borderId="0" xfId="0" applyFont="1"/>
    <xf numFmtId="0" fontId="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0" fontId="4" fillId="2" borderId="24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right"/>
    </xf>
    <xf numFmtId="0" fontId="22" fillId="2" borderId="26" xfId="0" applyFont="1" applyFill="1" applyBorder="1" applyAlignment="1">
      <alignment horizontal="right"/>
    </xf>
    <xf numFmtId="0" fontId="4" fillId="2" borderId="27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right"/>
    </xf>
    <xf numFmtId="0" fontId="22" fillId="2" borderId="14" xfId="0" applyFont="1" applyFill="1" applyBorder="1" applyAlignment="1">
      <alignment horizontal="right"/>
    </xf>
    <xf numFmtId="164" fontId="0" fillId="2" borderId="7" xfId="1" applyNumberFormat="1" applyFont="1" applyFill="1" applyBorder="1" applyAlignment="1">
      <alignment horizontal="right"/>
    </xf>
    <xf numFmtId="0" fontId="22" fillId="2" borderId="29" xfId="0" applyNumberFormat="1" applyFont="1" applyFill="1" applyBorder="1" applyAlignment="1">
      <alignment horizontal="right" readingOrder="2"/>
    </xf>
    <xf numFmtId="0" fontId="22" fillId="2" borderId="9" xfId="0" applyNumberFormat="1" applyFont="1" applyFill="1" applyBorder="1" applyAlignment="1">
      <alignment horizontal="right" readingOrder="2"/>
    </xf>
    <xf numFmtId="0" fontId="22" fillId="2" borderId="5" xfId="0" applyFont="1" applyFill="1" applyBorder="1" applyAlignment="1">
      <alignment horizontal="right"/>
    </xf>
    <xf numFmtId="164" fontId="0" fillId="4" borderId="7" xfId="1" applyNumberFormat="1" applyFont="1" applyFill="1" applyBorder="1" applyAlignment="1">
      <alignment horizontal="right"/>
    </xf>
    <xf numFmtId="0" fontId="4" fillId="2" borderId="3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right"/>
    </xf>
    <xf numFmtId="0" fontId="22" fillId="2" borderId="27" xfId="0" applyNumberFormat="1" applyFont="1" applyFill="1" applyBorder="1" applyAlignment="1">
      <alignment horizontal="right" readingOrder="2"/>
    </xf>
    <xf numFmtId="0" fontId="22" fillId="2" borderId="28" xfId="0" applyNumberFormat="1" applyFont="1" applyFill="1" applyBorder="1" applyAlignment="1">
      <alignment horizontal="right" readingOrder="2"/>
    </xf>
    <xf numFmtId="0" fontId="4" fillId="2" borderId="29" xfId="0" applyFont="1" applyFill="1" applyBorder="1" applyAlignment="1">
      <alignment horizontal="right"/>
    </xf>
    <xf numFmtId="0" fontId="22" fillId="2" borderId="0" xfId="0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164" fontId="25" fillId="2" borderId="7" xfId="1" applyNumberFormat="1" applyFont="1" applyFill="1" applyBorder="1" applyAlignment="1">
      <alignment horizontal="right"/>
    </xf>
    <xf numFmtId="0" fontId="22" fillId="2" borderId="30" xfId="0" applyFont="1" applyFill="1" applyBorder="1" applyAlignment="1">
      <alignment horizontal="right"/>
    </xf>
    <xf numFmtId="0" fontId="0" fillId="0" borderId="0" xfId="0" applyBorder="1"/>
    <xf numFmtId="0" fontId="22" fillId="2" borderId="9" xfId="0" applyFont="1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2" xfId="0" applyFont="1" applyFill="1" applyBorder="1" applyAlignment="1"/>
    <xf numFmtId="0" fontId="4" fillId="2" borderId="32" xfId="0" applyFont="1" applyFill="1" applyBorder="1" applyAlignment="1">
      <alignment horizontal="right"/>
    </xf>
    <xf numFmtId="0" fontId="22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22" fillId="2" borderId="33" xfId="0" applyFont="1" applyFill="1" applyBorder="1" applyAlignment="1">
      <alignment horizontal="right"/>
    </xf>
    <xf numFmtId="164" fontId="0" fillId="4" borderId="34" xfId="1" applyNumberFormat="1" applyFont="1" applyFill="1" applyBorder="1" applyAlignment="1">
      <alignment horizontal="right"/>
    </xf>
    <xf numFmtId="164" fontId="0" fillId="0" borderId="0" xfId="0" applyNumberFormat="1"/>
    <xf numFmtId="164" fontId="4" fillId="2" borderId="34" xfId="0" applyNumberFormat="1" applyFont="1" applyFill="1" applyBorder="1" applyAlignment="1">
      <alignment horizontal="right"/>
    </xf>
    <xf numFmtId="0" fontId="22" fillId="2" borderId="27" xfId="0" applyFont="1" applyFill="1" applyBorder="1" applyAlignment="1">
      <alignment horizontal="right"/>
    </xf>
    <xf numFmtId="0" fontId="4" fillId="2" borderId="33" xfId="0" applyFont="1" applyFill="1" applyBorder="1" applyAlignment="1">
      <alignment horizontal="right"/>
    </xf>
    <xf numFmtId="0" fontId="22" fillId="2" borderId="34" xfId="0" applyFont="1" applyFill="1" applyBorder="1" applyAlignment="1">
      <alignment horizontal="right"/>
    </xf>
    <xf numFmtId="0" fontId="4" fillId="2" borderId="35" xfId="0" applyFont="1" applyFill="1" applyBorder="1" applyAlignment="1">
      <alignment horizontal="right"/>
    </xf>
    <xf numFmtId="0" fontId="22" fillId="2" borderId="35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22" fillId="2" borderId="30" xfId="0" applyNumberFormat="1" applyFont="1" applyFill="1" applyBorder="1" applyAlignment="1">
      <alignment horizontal="right" readingOrder="2"/>
    </xf>
    <xf numFmtId="43" fontId="0" fillId="0" borderId="0" xfId="0" applyNumberFormat="1"/>
    <xf numFmtId="0" fontId="22" fillId="2" borderId="36" xfId="0" applyFont="1" applyFill="1" applyBorder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 wrapText="1"/>
    </xf>
    <xf numFmtId="0" fontId="22" fillId="2" borderId="5" xfId="0" applyFont="1" applyFill="1" applyBorder="1" applyAlignment="1"/>
    <xf numFmtId="0" fontId="0" fillId="2" borderId="1" xfId="0" applyFill="1" applyBorder="1" applyAlignment="1" applyProtection="1"/>
    <xf numFmtId="0" fontId="0" fillId="2" borderId="4" xfId="0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164" fontId="4" fillId="2" borderId="3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49" fontId="4" fillId="2" borderId="3" xfId="1" applyNumberFormat="1" applyFont="1" applyFill="1" applyBorder="1" applyAlignment="1" applyProtection="1">
      <alignment horizontal="center"/>
    </xf>
    <xf numFmtId="49" fontId="4" fillId="2" borderId="6" xfId="1" applyNumberFormat="1" applyFont="1" applyFill="1" applyBorder="1" applyAlignment="1" applyProtection="1">
      <alignment horizontal="center"/>
    </xf>
    <xf numFmtId="0" fontId="5" fillId="0" borderId="37" xfId="0" applyFont="1" applyBorder="1" applyAlignment="1">
      <alignment horizontal="right" wrapText="1"/>
    </xf>
    <xf numFmtId="0" fontId="26" fillId="0" borderId="37" xfId="0" applyFont="1" applyFill="1" applyBorder="1" applyAlignment="1">
      <alignment horizontal="right" wrapText="1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B15" sqref="B15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12.625" style="2" customWidth="1"/>
    <col min="4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</row>
    <row r="4" spans="1:4" ht="16.5" thickBot="1" x14ac:dyDescent="0.3">
      <c r="A4" s="7"/>
      <c r="B4" s="84" t="s">
        <v>98</v>
      </c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2476.293272541549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v>2476.293272541549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63.549037904784697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v>63.549037904784697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 t="shared" ref="C15" si="2">SUM(C16:C18)</f>
        <v>803.74706203071219</v>
      </c>
    </row>
    <row r="16" spans="1:4" ht="25.5" x14ac:dyDescent="0.2">
      <c r="A16" s="11" t="s">
        <v>9</v>
      </c>
      <c r="B16" s="16" t="s">
        <v>10</v>
      </c>
      <c r="C16" s="24">
        <v>270.26117273922608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533.48588929148616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3">SUM(C21:C28)</f>
        <v>19106.027472204005</v>
      </c>
    </row>
    <row r="21" spans="1:3" x14ac:dyDescent="0.2">
      <c r="A21" s="11"/>
      <c r="B21" s="12" t="s">
        <v>16</v>
      </c>
      <c r="C21" s="24">
        <v>2000.4131720489477</v>
      </c>
    </row>
    <row r="22" spans="1:3" x14ac:dyDescent="0.2">
      <c r="A22" s="11"/>
      <c r="B22" s="12" t="s">
        <v>17</v>
      </c>
      <c r="C22" s="24">
        <v>12520.726438977888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4.5532790566820004E-2</v>
      </c>
    </row>
    <row r="26" spans="1:3" x14ac:dyDescent="0.2">
      <c r="A26" s="11"/>
      <c r="B26" s="12" t="s">
        <v>21</v>
      </c>
      <c r="C26" s="24">
        <v>2493.3091438711513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2091.5331845154515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5">C30+C20+C15+C11+C7</f>
        <v>22449.616844681052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6">(C32+C20+C16)/C40</f>
        <v>1.5415416161062628E-3</v>
      </c>
    </row>
    <row r="38" spans="1:5" ht="15" x14ac:dyDescent="0.25">
      <c r="A38" s="11" t="s">
        <v>11</v>
      </c>
      <c r="B38" s="12" t="s">
        <v>31</v>
      </c>
      <c r="C38" s="19">
        <f t="shared" ref="C38" si="7">C34/C45</f>
        <v>1.8109140972534781E-3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12569423</v>
      </c>
    </row>
    <row r="45" spans="1:5" x14ac:dyDescent="0.2">
      <c r="C45" s="6">
        <f>(C40+12224262)/2</f>
        <v>12396842.5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B12" sqref="B12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</row>
    <row r="4" spans="1:4" ht="16.5" thickBot="1" x14ac:dyDescent="0.3">
      <c r="A4" s="7"/>
      <c r="B4" s="84" t="s">
        <v>89</v>
      </c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35.838576169386172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v>35.838576169386172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8.9889124642484006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v>8.9889124642484006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 t="shared" ref="C15" si="2">SUM(C16:C18)</f>
        <v>6.967984282310459</v>
      </c>
    </row>
    <row r="16" spans="1:4" ht="25.5" x14ac:dyDescent="0.2">
      <c r="A16" s="11" t="s">
        <v>9</v>
      </c>
      <c r="B16" s="16" t="s">
        <v>10</v>
      </c>
      <c r="C16" s="24">
        <v>1.9205012839033095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5.0474829984071494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3">SUM(C21:C28)</f>
        <v>131.78314171786525</v>
      </c>
    </row>
    <row r="21" spans="1:3" x14ac:dyDescent="0.2">
      <c r="A21" s="11"/>
      <c r="B21" s="12" t="s">
        <v>16</v>
      </c>
      <c r="C21" s="24">
        <v>8.6494883547355208</v>
      </c>
    </row>
    <row r="22" spans="1:3" x14ac:dyDescent="0.2">
      <c r="A22" s="11"/>
      <c r="B22" s="12" t="s">
        <v>17</v>
      </c>
      <c r="C22" s="24">
        <v>53.425143837848317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5.1055840676999999E-4</v>
      </c>
    </row>
    <row r="26" spans="1:3" x14ac:dyDescent="0.2">
      <c r="A26" s="11"/>
      <c r="B26" s="12" t="s">
        <v>21</v>
      </c>
      <c r="C26" s="24">
        <v>35.393205604361953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34.314793362512674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5">C30+C20+C15+C11+C7</f>
        <v>183.57861463381028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6">(C32+C20+C16)/C40</f>
        <v>9.8792388687411205E-4</v>
      </c>
    </row>
    <row r="38" spans="1:5" ht="15" x14ac:dyDescent="0.25">
      <c r="A38" s="11" t="s">
        <v>11</v>
      </c>
      <c r="B38" s="12" t="s">
        <v>31</v>
      </c>
      <c r="C38" s="19">
        <f t="shared" ref="C38" si="7">C34/C45</f>
        <v>1.1504726175286415E-3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135338</v>
      </c>
    </row>
    <row r="45" spans="1:5" x14ac:dyDescent="0.2">
      <c r="C45" s="6">
        <f>(C40+183798)/2</f>
        <v>159568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B14" sqref="B14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  <c r="C3" s="28"/>
    </row>
    <row r="4" spans="1:4" ht="16.5" thickBot="1" x14ac:dyDescent="0.3">
      <c r="A4" s="7"/>
      <c r="B4" s="84" t="s">
        <v>88</v>
      </c>
      <c r="C4" s="29"/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37.602932619864823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v>37.602932619864823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9.1447429790131789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v>9.1447429790131789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 t="shared" ref="C15" si="2">SUM(C16:C18)</f>
        <v>8.4353900076358723</v>
      </c>
    </row>
    <row r="16" spans="1:4" ht="25.5" x14ac:dyDescent="0.2">
      <c r="A16" s="11" t="s">
        <v>9</v>
      </c>
      <c r="B16" s="16" t="s">
        <v>10</v>
      </c>
      <c r="C16" s="24">
        <v>1.6931556102336001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6.7422343974022727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3">SUM(C21:C28)</f>
        <v>93.931762860428208</v>
      </c>
    </row>
    <row r="21" spans="1:3" x14ac:dyDescent="0.2">
      <c r="A21" s="11"/>
      <c r="B21" s="12" t="s">
        <v>16</v>
      </c>
      <c r="C21" s="24">
        <v>5.7140920340768222</v>
      </c>
    </row>
    <row r="22" spans="1:3" x14ac:dyDescent="0.2">
      <c r="A22" s="11"/>
      <c r="B22" s="12" t="s">
        <v>17</v>
      </c>
      <c r="C22" s="24">
        <v>36.157306423214294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3.5382269183999995E-4</v>
      </c>
    </row>
    <row r="26" spans="1:3" x14ac:dyDescent="0.2">
      <c r="A26" s="11"/>
      <c r="B26" s="12" t="s">
        <v>21</v>
      </c>
      <c r="C26" s="24">
        <v>27.675984198059123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24.384026382386121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5">C30+C20+C15+C11+C7</f>
        <v>149.11482846694207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6">(C32+C20+C16)/C40</f>
        <v>5.6725444740122685E-4</v>
      </c>
    </row>
    <row r="38" spans="1:5" ht="15" x14ac:dyDescent="0.25">
      <c r="A38" s="11" t="s">
        <v>11</v>
      </c>
      <c r="B38" s="12" t="s">
        <v>31</v>
      </c>
      <c r="C38" s="19">
        <f t="shared" ref="C38" si="7">C34/C45</f>
        <v>7.8658885152537209E-4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168575</v>
      </c>
    </row>
    <row r="45" spans="1:5" x14ac:dyDescent="0.2">
      <c r="C45" s="6">
        <f>(C40+210568)/2</f>
        <v>189571.5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activeCell="O37" sqref="O37:O38"/>
      <selection pane="topRight" activeCell="O37" sqref="O37:O38"/>
      <selection pane="bottomLeft" activeCell="O37" sqref="O37:O38"/>
      <selection pane="bottomRight" activeCell="B13" sqref="B13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B3" s="83" t="s">
        <v>0</v>
      </c>
      <c r="C3" s="28"/>
    </row>
    <row r="4" spans="1:4" ht="16.5" thickBot="1" x14ac:dyDescent="0.3">
      <c r="B4" s="84" t="s">
        <v>87</v>
      </c>
      <c r="C4" s="29"/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11.46157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f>11.76157-0.3</f>
        <v>11.46157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0.76320297901318002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v>0.76320297901318002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>SUM(C16:C18)</f>
        <v>0</v>
      </c>
    </row>
    <row r="16" spans="1:4" ht="25.5" x14ac:dyDescent="0.2">
      <c r="A16" s="11" t="s">
        <v>9</v>
      </c>
      <c r="B16" s="16" t="s">
        <v>10</v>
      </c>
      <c r="C16" s="24">
        <v>0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0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2">SUM(C21:C28)</f>
        <v>35.958769999999987</v>
      </c>
    </row>
    <row r="21" spans="1:3" x14ac:dyDescent="0.2">
      <c r="A21" s="11"/>
      <c r="B21" s="12" t="s">
        <v>16</v>
      </c>
      <c r="C21" s="24">
        <v>0</v>
      </c>
    </row>
    <row r="22" spans="1:3" x14ac:dyDescent="0.2">
      <c r="A22" s="11"/>
      <c r="B22" s="12" t="s">
        <v>17</v>
      </c>
      <c r="C22" s="24">
        <v>0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0</v>
      </c>
    </row>
    <row r="26" spans="1:3" x14ac:dyDescent="0.2">
      <c r="A26" s="11"/>
      <c r="B26" s="12" t="s">
        <v>21</v>
      </c>
      <c r="C26" s="24">
        <v>35.958769999999987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0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3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4">C30+C20+C15+C11+C7</f>
        <v>48.183542979013168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5">(C32+C20+C16)/C40</f>
        <v>6.9158130589479737E-4</v>
      </c>
    </row>
    <row r="38" spans="1:5" ht="15" x14ac:dyDescent="0.25">
      <c r="A38" s="11" t="s">
        <v>11</v>
      </c>
      <c r="B38" s="12" t="s">
        <v>31</v>
      </c>
      <c r="C38" s="19">
        <f t="shared" ref="C38" si="6">C34/C45</f>
        <v>9.6746331577811362E-4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51995</v>
      </c>
    </row>
    <row r="45" spans="1:5" x14ac:dyDescent="0.2">
      <c r="C45" s="6">
        <f>(C40+47613)/2</f>
        <v>49804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rightToLeft="1" tabSelected="1" zoomScaleNormal="100" workbookViewId="0">
      <pane xSplit="2" ySplit="6" topLeftCell="C7" activePane="bottomRight" state="frozen"/>
      <selection activeCell="O37" sqref="O37:O38"/>
      <selection pane="topRight" activeCell="O37" sqref="O37:O38"/>
      <selection pane="bottomLeft" activeCell="O37" sqref="O37:O38"/>
      <selection pane="bottomRight" activeCell="B1" sqref="B1"/>
    </sheetView>
  </sheetViews>
  <sheetFormatPr defaultRowHeight="14.25" x14ac:dyDescent="0.2"/>
  <cols>
    <col min="1" max="1" width="2.875" style="2" customWidth="1"/>
    <col min="2" max="2" width="58.625" style="2" customWidth="1"/>
    <col min="3" max="3" width="12.125" style="2" customWidth="1"/>
    <col min="4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  <c r="C3" s="37"/>
      <c r="D3" s="36"/>
    </row>
    <row r="4" spans="1:4" ht="32.25" thickBot="1" x14ac:dyDescent="0.3">
      <c r="A4" s="7"/>
      <c r="B4" s="85" t="s">
        <v>86</v>
      </c>
      <c r="C4"/>
      <c r="D4"/>
    </row>
    <row r="5" spans="1:4" x14ac:dyDescent="0.2">
      <c r="A5" s="87"/>
      <c r="B5" s="89"/>
      <c r="C5" s="93" t="s">
        <v>1</v>
      </c>
    </row>
    <row r="6" spans="1:4" x14ac:dyDescent="0.2">
      <c r="A6" s="88"/>
      <c r="B6" s="90"/>
      <c r="C6" s="94"/>
    </row>
    <row r="7" spans="1:4" ht="15" x14ac:dyDescent="0.25">
      <c r="A7" s="8">
        <v>1</v>
      </c>
      <c r="B7" s="9" t="s">
        <v>2</v>
      </c>
      <c r="C7" s="10">
        <f>'7256'!C7+'470'!C7+'7254'!C7+'7253'!C7+'2048'!C7+'199'!C7+'864'!C7+'865'!C7+'868'!C7+'869'!C7+'599'!C7+'579'!C7</f>
        <v>3016.2011251841768</v>
      </c>
    </row>
    <row r="8" spans="1:4" x14ac:dyDescent="0.2">
      <c r="A8" s="11"/>
      <c r="B8" s="12" t="s">
        <v>3</v>
      </c>
      <c r="C8" s="13">
        <f>'7256'!C8+'470'!C8+'7254'!C8+'7253'!C8+'2048'!C8+'199'!C8+'864'!C8+'865'!C8+'868'!C8+'869'!C8+'599'!C8+'579'!C8</f>
        <v>0</v>
      </c>
    </row>
    <row r="9" spans="1:4" x14ac:dyDescent="0.2">
      <c r="A9" s="11"/>
      <c r="B9" s="12" t="s">
        <v>4</v>
      </c>
      <c r="C9" s="13">
        <f>'7256'!C9+'470'!C9+'7254'!C9+'7253'!C9+'2048'!C9+'199'!C9+'864'!C9+'865'!C9+'868'!C9+'869'!C9+'599'!C9+'579'!C9</f>
        <v>3016.2011251841768</v>
      </c>
    </row>
    <row r="10" spans="1:4" x14ac:dyDescent="0.2">
      <c r="A10" s="11"/>
      <c r="B10" s="12"/>
      <c r="C10" s="14">
        <f>'7256'!C10+'470'!C10+'7254'!C10+'7253'!C10+'2048'!C10+'199'!C10+'864'!C10+'865'!C10+'868'!C10+'869'!C10+'599'!C10+'579'!C10</f>
        <v>0</v>
      </c>
    </row>
    <row r="11" spans="1:4" ht="15" x14ac:dyDescent="0.25">
      <c r="A11" s="8">
        <v>2</v>
      </c>
      <c r="B11" s="9" t="s">
        <v>5</v>
      </c>
      <c r="C11" s="10">
        <f>'7256'!C11+'470'!C11+'7254'!C11+'7253'!C11+'2048'!C11+'199'!C11+'864'!C11+'865'!C11+'868'!C11+'869'!C11+'599'!C11+'579'!C11</f>
        <v>98.665282574384534</v>
      </c>
    </row>
    <row r="12" spans="1:4" x14ac:dyDescent="0.2">
      <c r="A12" s="11"/>
      <c r="B12" s="15" t="s">
        <v>6</v>
      </c>
      <c r="C12" s="13">
        <f>'7256'!C12+'470'!C12+'7254'!C12+'7253'!C12+'2048'!C12+'199'!C12+'864'!C12+'865'!C12+'868'!C12+'869'!C12+'599'!C12+'579'!C12</f>
        <v>0</v>
      </c>
    </row>
    <row r="13" spans="1:4" x14ac:dyDescent="0.2">
      <c r="A13" s="11"/>
      <c r="B13" s="15" t="s">
        <v>7</v>
      </c>
      <c r="C13" s="13">
        <f>'7256'!C13+'470'!C13+'7254'!C13+'7253'!C13+'2048'!C13+'199'!C13+'864'!C13+'865'!C13+'868'!C13+'869'!C13+'599'!C13+'579'!C13</f>
        <v>98.665282574384534</v>
      </c>
    </row>
    <row r="14" spans="1:4" x14ac:dyDescent="0.2">
      <c r="A14" s="31"/>
      <c r="B14" s="32"/>
      <c r="C14" s="14">
        <f>'7256'!C14+'470'!C14+'7254'!C14+'7253'!C14+'2048'!C14+'199'!C14+'864'!C14+'865'!C14+'868'!C14+'869'!C14+'599'!C14+'579'!C14</f>
        <v>0</v>
      </c>
    </row>
    <row r="15" spans="1:4" ht="15" x14ac:dyDescent="0.25">
      <c r="A15" s="8">
        <v>3</v>
      </c>
      <c r="B15" s="9" t="s">
        <v>8</v>
      </c>
      <c r="C15" s="23">
        <f>'7256'!C15+'470'!C15+'7254'!C15+'7253'!C15+'2048'!C15+'199'!C15+'864'!C15+'865'!C15+'868'!C15+'869'!C15+'599'!C15+'579'!C15</f>
        <v>847.18209253823818</v>
      </c>
    </row>
    <row r="16" spans="1:4" ht="25.5" x14ac:dyDescent="0.2">
      <c r="A16" s="11" t="s">
        <v>9</v>
      </c>
      <c r="B16" s="16" t="s">
        <v>10</v>
      </c>
      <c r="C16" s="13">
        <f>'7256'!C16+'470'!C16+'7254'!C16+'7253'!C16+'2048'!C16+'199'!C16+'864'!C16+'865'!C16+'868'!C16+'869'!C16+'599'!C16+'579'!C16</f>
        <v>287.81899816178236</v>
      </c>
    </row>
    <row r="17" spans="1:3" x14ac:dyDescent="0.2">
      <c r="A17" s="11" t="s">
        <v>11</v>
      </c>
      <c r="B17" s="16" t="s">
        <v>12</v>
      </c>
      <c r="C17" s="13">
        <f>'7256'!C17+'470'!C17+'7254'!C17+'7253'!C17+'2048'!C17+'199'!C17+'864'!C17+'865'!C17+'868'!C17+'869'!C17+'599'!C17+'579'!C17</f>
        <v>0</v>
      </c>
    </row>
    <row r="18" spans="1:3" x14ac:dyDescent="0.2">
      <c r="A18" s="11" t="s">
        <v>13</v>
      </c>
      <c r="B18" s="12" t="s">
        <v>14</v>
      </c>
      <c r="C18" s="13">
        <f>'7256'!C18+'470'!C18+'7254'!C18+'7253'!C18+'2048'!C18+'199'!C18+'864'!C18+'865'!C18+'868'!C18+'869'!C18+'599'!C18+'579'!C18</f>
        <v>559.36309437645582</v>
      </c>
    </row>
    <row r="19" spans="1:3" x14ac:dyDescent="0.2">
      <c r="A19" s="17"/>
      <c r="B19" s="32"/>
      <c r="C19" s="14">
        <f>'7256'!C19+'470'!C19+'7254'!C19+'7253'!C19+'2048'!C19+'199'!C19+'864'!C19+'865'!C19+'868'!C19+'869'!C19+'599'!C19+'579'!C19</f>
        <v>0</v>
      </c>
    </row>
    <row r="20" spans="1:3" ht="15" x14ac:dyDescent="0.25">
      <c r="A20" s="18">
        <v>4</v>
      </c>
      <c r="B20" s="9" t="s">
        <v>15</v>
      </c>
      <c r="C20" s="10">
        <f>'7256'!C20+'470'!C20+'7254'!C20+'7253'!C20+'2048'!C20+'199'!C20+'864'!C20+'865'!C20+'868'!C20+'869'!C20+'599'!C20+'579'!C20</f>
        <v>20226.579991399161</v>
      </c>
    </row>
    <row r="21" spans="1:3" x14ac:dyDescent="0.2">
      <c r="A21" s="11"/>
      <c r="B21" s="12" t="s">
        <v>16</v>
      </c>
      <c r="C21" s="13">
        <f>'7256'!C21+'470'!C21+'7254'!C21+'7253'!C21+'2048'!C21+'199'!C21+'864'!C21+'865'!C21+'868'!C21+'869'!C21+'599'!C21+'579'!C21+0.2</f>
        <v>2047.5956601875587</v>
      </c>
    </row>
    <row r="22" spans="1:3" x14ac:dyDescent="0.2">
      <c r="A22" s="11"/>
      <c r="B22" s="12" t="s">
        <v>17</v>
      </c>
      <c r="C22" s="13">
        <f>'7256'!C22+'470'!C22+'7254'!C22+'7253'!C22+'2048'!C22+'199'!C22+'864'!C22+'865'!C22+'868'!C22+'869'!C22+'599'!C22+'579'!C22</f>
        <v>12796.181209944461</v>
      </c>
    </row>
    <row r="23" spans="1:3" x14ac:dyDescent="0.2">
      <c r="A23" s="11"/>
      <c r="B23" s="12" t="s">
        <v>18</v>
      </c>
      <c r="C23" s="13">
        <f>'7256'!C23+'470'!C23+'7254'!C23+'7253'!C23+'2048'!C23+'199'!C23+'864'!C23+'865'!C23+'868'!C23+'869'!C23+'599'!C23+'579'!C23</f>
        <v>0</v>
      </c>
    </row>
    <row r="24" spans="1:3" x14ac:dyDescent="0.2">
      <c r="A24" s="11"/>
      <c r="B24" s="12" t="s">
        <v>19</v>
      </c>
      <c r="C24" s="13">
        <f>'7256'!C24+'470'!C24+'7254'!C24+'7253'!C24+'2048'!C24+'199'!C24+'864'!C24+'865'!C24+'868'!C24+'869'!C24+'599'!C24+'579'!C24</f>
        <v>0</v>
      </c>
    </row>
    <row r="25" spans="1:3" x14ac:dyDescent="0.2">
      <c r="A25" s="11"/>
      <c r="B25" s="12" t="s">
        <v>20</v>
      </c>
      <c r="C25" s="13">
        <f>'7256'!C25+'470'!C25+'7254'!C25+'7253'!C25+'2048'!C25+'199'!C25+'864'!C25+'865'!C25+'868'!C25+'869'!C25+'599'!C25+'579'!C25</f>
        <v>5.0672854859640001E-2</v>
      </c>
    </row>
    <row r="26" spans="1:3" x14ac:dyDescent="0.2">
      <c r="A26" s="11"/>
      <c r="B26" s="12" t="s">
        <v>21</v>
      </c>
      <c r="C26" s="13">
        <f>'7256'!C26+'470'!C26+'7254'!C26+'7253'!C26+'2048'!C26+'199'!C26+'864'!C26+'865'!C26+'868'!C26+'869'!C26+'599'!C26+'579'!C26</f>
        <v>2987.1246913250925</v>
      </c>
    </row>
    <row r="27" spans="1:3" x14ac:dyDescent="0.2">
      <c r="A27" s="11"/>
      <c r="B27" s="12" t="s">
        <v>22</v>
      </c>
      <c r="C27" s="13">
        <f>'7256'!C27+'470'!C27+'7254'!C27+'7253'!C27+'2048'!C27+'199'!C27+'864'!C27+'865'!C27+'868'!C27+'869'!C27+'599'!C27+'579'!C27</f>
        <v>0</v>
      </c>
    </row>
    <row r="28" spans="1:3" x14ac:dyDescent="0.2">
      <c r="A28" s="11"/>
      <c r="B28" s="12" t="s">
        <v>23</v>
      </c>
      <c r="C28" s="13">
        <f>'7256'!C28+'470'!C28+'7254'!C28+'7253'!C28+'2048'!C28+'199'!C28+'864'!C28+'865'!C28+'868'!C28+'869'!C28+'599'!C28+'579'!C28</f>
        <v>2395.8277570871901</v>
      </c>
    </row>
    <row r="29" spans="1:3" x14ac:dyDescent="0.2">
      <c r="A29" s="11"/>
      <c r="B29" s="12"/>
      <c r="C29" s="14">
        <f>'7256'!C29+'470'!C29+'7254'!C29+'7253'!C29+'2048'!C29+'199'!C29+'864'!C29+'865'!C29+'868'!C29+'869'!C29+'599'!C29+'579'!C29</f>
        <v>0</v>
      </c>
    </row>
    <row r="30" spans="1:3" ht="15" x14ac:dyDescent="0.25">
      <c r="A30" s="11">
        <v>5</v>
      </c>
      <c r="B30" s="9" t="s">
        <v>24</v>
      </c>
      <c r="C30" s="10">
        <f>'7256'!C30+'470'!C30+'7254'!C30+'7253'!C30+'2048'!C30+'199'!C30+'864'!C30+'865'!C30+'868'!C30+'869'!C30+'599'!C30+'579'!C30</f>
        <v>0</v>
      </c>
    </row>
    <row r="31" spans="1:3" x14ac:dyDescent="0.2">
      <c r="A31" s="11" t="s">
        <v>9</v>
      </c>
      <c r="B31" s="12" t="s">
        <v>25</v>
      </c>
      <c r="C31" s="13">
        <f>'7256'!C31+'470'!C31+'7254'!C31+'7253'!C31+'2048'!C31+'199'!C31+'864'!C31+'865'!C31+'868'!C31+'869'!C31+'599'!C31+'579'!C31</f>
        <v>0</v>
      </c>
    </row>
    <row r="32" spans="1:3" x14ac:dyDescent="0.2">
      <c r="A32" s="11" t="s">
        <v>11</v>
      </c>
      <c r="B32" s="12" t="s">
        <v>26</v>
      </c>
      <c r="C32" s="13">
        <f>'7256'!C32+'470'!C32+'7254'!C32+'7253'!C32+'2048'!C32+'199'!C32+'864'!C32+'865'!C32+'868'!C32+'869'!C32+'599'!C32+'579'!C32</f>
        <v>0</v>
      </c>
    </row>
    <row r="33" spans="1:3" x14ac:dyDescent="0.2">
      <c r="A33" s="11"/>
      <c r="B33" s="12"/>
      <c r="C33" s="14">
        <f>'7256'!C33+'470'!C33+'7254'!C33+'7253'!C33+'2048'!C33+'199'!C33+'864'!C33+'865'!C33+'868'!C33+'869'!C33+'599'!C33+'579'!C33</f>
        <v>0</v>
      </c>
    </row>
    <row r="34" spans="1:3" ht="15" x14ac:dyDescent="0.25">
      <c r="A34" s="11">
        <v>6</v>
      </c>
      <c r="B34" s="9" t="s">
        <v>27</v>
      </c>
      <c r="C34" s="10">
        <f>'7256'!C34+'470'!C34+'7254'!C34+'7253'!C34+'2048'!C34+'199'!C34+'864'!C34+'865'!C34+'868'!C34+'869'!C34+'599'!C34+'579'!C34</f>
        <v>24188.628491695963</v>
      </c>
    </row>
    <row r="35" spans="1:3" x14ac:dyDescent="0.2">
      <c r="A35" s="11"/>
      <c r="B35" s="12"/>
      <c r="C35" s="14"/>
    </row>
    <row r="36" spans="1:3" ht="15" x14ac:dyDescent="0.25">
      <c r="A36" s="11">
        <v>7</v>
      </c>
      <c r="B36" s="9" t="s">
        <v>28</v>
      </c>
      <c r="C36" s="14"/>
    </row>
    <row r="37" spans="1:3" ht="26.25" x14ac:dyDescent="0.25">
      <c r="A37" s="11" t="s">
        <v>9</v>
      </c>
      <c r="B37" s="16" t="s">
        <v>29</v>
      </c>
      <c r="C37" s="19">
        <f>(C32+C20+C16)/C40</f>
        <v>1.4009151449790552E-3</v>
      </c>
    </row>
    <row r="38" spans="1:3" ht="15" x14ac:dyDescent="0.25">
      <c r="A38" s="11" t="s">
        <v>11</v>
      </c>
      <c r="B38" s="12" t="s">
        <v>31</v>
      </c>
      <c r="C38" s="19">
        <f>C34/C45</f>
        <v>1.6531675496382278E-3</v>
      </c>
    </row>
    <row r="39" spans="1:3" x14ac:dyDescent="0.2">
      <c r="A39" s="11"/>
      <c r="B39" s="12"/>
      <c r="C39" s="14"/>
    </row>
    <row r="40" spans="1:3" ht="15.75" thickBot="1" x14ac:dyDescent="0.3">
      <c r="A40" s="20"/>
      <c r="B40" s="21" t="s">
        <v>30</v>
      </c>
      <c r="C40" s="22">
        <f>'7256'!C40+'470'!C40+'7254'!C40+'7253'!C40+'2048'!C40+'199'!C40+'864'!C40+'865'!C40+'868'!C40+'869'!C40+'599'!C40+'579'!C40</f>
        <v>14643570</v>
      </c>
    </row>
    <row r="45" spans="1:3" x14ac:dyDescent="0.2">
      <c r="C45" s="6">
        <f>'7256'!C45+'470'!C45+'7254'!C45+'7253'!C45+'2048'!C45+'199'!C45+'864'!C45+'865'!C45+'868'!C45+'869'!C45+'599'!C45+'579'!C45</f>
        <v>14631686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rightToLeft="1" topLeftCell="A61" workbookViewId="0">
      <selection activeCell="D35" sqref="D35"/>
    </sheetView>
  </sheetViews>
  <sheetFormatPr defaultRowHeight="14.25" x14ac:dyDescent="0.2"/>
  <cols>
    <col min="1" max="1" width="15.75" customWidth="1"/>
    <col min="2" max="2" width="2.875" customWidth="1"/>
    <col min="3" max="3" width="34.375" bestFit="1" customWidth="1"/>
    <col min="4" max="4" width="10.625" customWidth="1"/>
  </cols>
  <sheetData>
    <row r="1" spans="1:4" ht="15" x14ac:dyDescent="0.25">
      <c r="A1" s="33" t="s">
        <v>82</v>
      </c>
      <c r="B1" s="33"/>
    </row>
    <row r="2" spans="1:4" x14ac:dyDescent="0.2">
      <c r="A2" s="34" t="s">
        <v>84</v>
      </c>
      <c r="B2" s="35"/>
      <c r="C2" s="36"/>
      <c r="D2" s="3">
        <v>44196</v>
      </c>
    </row>
    <row r="3" spans="1:4" ht="15" x14ac:dyDescent="0.25">
      <c r="A3" s="83" t="s">
        <v>0</v>
      </c>
      <c r="B3" s="37"/>
      <c r="C3" s="36"/>
    </row>
    <row r="4" spans="1:4" ht="33.75" customHeight="1" thickBot="1" x14ac:dyDescent="0.3">
      <c r="A4" s="95" t="s">
        <v>86</v>
      </c>
      <c r="B4" s="95"/>
      <c r="C4" s="95"/>
    </row>
    <row r="5" spans="1:4" x14ac:dyDescent="0.2">
      <c r="A5" s="38" t="s">
        <v>32</v>
      </c>
      <c r="B5" s="39"/>
      <c r="C5" s="40"/>
      <c r="D5" s="67" t="s">
        <v>1</v>
      </c>
    </row>
    <row r="6" spans="1:4" x14ac:dyDescent="0.2">
      <c r="A6" s="41" t="s">
        <v>33</v>
      </c>
      <c r="B6" s="42"/>
      <c r="C6" s="43"/>
      <c r="D6" s="44"/>
    </row>
    <row r="7" spans="1:4" x14ac:dyDescent="0.2">
      <c r="A7" s="45"/>
      <c r="B7" s="46">
        <v>1</v>
      </c>
      <c r="C7" s="47" t="s">
        <v>34</v>
      </c>
      <c r="D7" s="48">
        <v>0</v>
      </c>
    </row>
    <row r="8" spans="1:4" x14ac:dyDescent="0.2">
      <c r="A8" s="45"/>
      <c r="B8" s="46">
        <v>2</v>
      </c>
      <c r="C8" s="47" t="s">
        <v>34</v>
      </c>
      <c r="D8" s="48">
        <v>0</v>
      </c>
    </row>
    <row r="9" spans="1:4" x14ac:dyDescent="0.2">
      <c r="A9" s="45"/>
      <c r="B9" s="46">
        <v>3</v>
      </c>
      <c r="C9" s="47" t="s">
        <v>34</v>
      </c>
      <c r="D9" s="48">
        <v>0</v>
      </c>
    </row>
    <row r="10" spans="1:4" x14ac:dyDescent="0.2">
      <c r="A10" s="49" t="s">
        <v>35</v>
      </c>
      <c r="B10" s="50"/>
      <c r="C10" s="51"/>
      <c r="D10" s="44"/>
    </row>
    <row r="11" spans="1:4" x14ac:dyDescent="0.2">
      <c r="A11" s="52"/>
      <c r="B11" s="53">
        <v>1</v>
      </c>
      <c r="C11" s="47" t="s">
        <v>36</v>
      </c>
      <c r="D11" s="48">
        <v>2158.2720258842874</v>
      </c>
    </row>
    <row r="12" spans="1:4" x14ac:dyDescent="0.2">
      <c r="A12" s="52"/>
      <c r="B12" s="46">
        <v>2</v>
      </c>
      <c r="C12" s="47" t="s">
        <v>37</v>
      </c>
      <c r="D12" s="48">
        <v>538.77292240842939</v>
      </c>
    </row>
    <row r="13" spans="1:4" x14ac:dyDescent="0.2">
      <c r="A13" s="52"/>
      <c r="B13" s="53">
        <v>3</v>
      </c>
      <c r="C13" s="47" t="s">
        <v>38</v>
      </c>
      <c r="D13" s="48">
        <v>319.23617689145971</v>
      </c>
    </row>
    <row r="14" spans="1:4" x14ac:dyDescent="0.2">
      <c r="A14" s="52"/>
      <c r="B14" s="46">
        <v>4</v>
      </c>
      <c r="C14" s="47" t="s">
        <v>34</v>
      </c>
      <c r="D14" s="48">
        <v>0</v>
      </c>
    </row>
    <row r="15" spans="1:4" x14ac:dyDescent="0.2">
      <c r="A15" s="52"/>
      <c r="B15" s="53">
        <v>5</v>
      </c>
      <c r="C15" s="47" t="s">
        <v>34</v>
      </c>
      <c r="D15" s="48">
        <v>0</v>
      </c>
    </row>
    <row r="16" spans="1:4" x14ac:dyDescent="0.2">
      <c r="A16" s="52"/>
      <c r="B16" s="46">
        <v>6</v>
      </c>
      <c r="C16" s="47" t="s">
        <v>34</v>
      </c>
      <c r="D16" s="48">
        <v>0</v>
      </c>
    </row>
    <row r="17" spans="1:5" x14ac:dyDescent="0.2">
      <c r="A17" s="52"/>
      <c r="B17" s="53">
        <v>7</v>
      </c>
      <c r="C17" s="86" t="s">
        <v>34</v>
      </c>
      <c r="D17" s="48">
        <v>0</v>
      </c>
    </row>
    <row r="18" spans="1:5" x14ac:dyDescent="0.2">
      <c r="A18" s="52"/>
      <c r="B18" s="46">
        <v>8</v>
      </c>
      <c r="C18" s="47" t="s">
        <v>34</v>
      </c>
      <c r="D18" s="48">
        <v>0</v>
      </c>
    </row>
    <row r="19" spans="1:5" x14ac:dyDescent="0.2">
      <c r="A19" s="54" t="s">
        <v>39</v>
      </c>
      <c r="B19" s="50"/>
      <c r="C19" s="55"/>
      <c r="D19" s="56">
        <f>SUM(D11:D18)</f>
        <v>3016.2811251841767</v>
      </c>
    </row>
    <row r="20" spans="1:5" x14ac:dyDescent="0.2">
      <c r="A20" s="54"/>
      <c r="B20" s="57"/>
      <c r="C20" s="57"/>
      <c r="D20" s="44"/>
    </row>
    <row r="21" spans="1:5" x14ac:dyDescent="0.2">
      <c r="A21" s="54" t="s">
        <v>40</v>
      </c>
      <c r="B21" s="57"/>
      <c r="C21" s="43"/>
      <c r="D21" s="44"/>
    </row>
    <row r="22" spans="1:5" x14ac:dyDescent="0.2">
      <c r="A22" s="54" t="s">
        <v>33</v>
      </c>
      <c r="B22" s="57"/>
      <c r="C22" s="51"/>
      <c r="D22" s="58"/>
    </row>
    <row r="23" spans="1:5" x14ac:dyDescent="0.2">
      <c r="A23" s="59"/>
      <c r="B23" s="47">
        <v>1</v>
      </c>
      <c r="C23" s="47" t="s">
        <v>34</v>
      </c>
      <c r="D23" s="48">
        <v>0</v>
      </c>
    </row>
    <row r="24" spans="1:5" x14ac:dyDescent="0.2">
      <c r="A24" s="59"/>
      <c r="B24" s="47">
        <v>2</v>
      </c>
      <c r="C24" s="47" t="s">
        <v>34</v>
      </c>
      <c r="D24" s="48">
        <v>0</v>
      </c>
    </row>
    <row r="25" spans="1:5" x14ac:dyDescent="0.2">
      <c r="A25" s="59"/>
      <c r="B25" s="47">
        <v>3</v>
      </c>
      <c r="C25" s="47" t="s">
        <v>34</v>
      </c>
      <c r="D25" s="48">
        <v>0</v>
      </c>
    </row>
    <row r="26" spans="1:5" x14ac:dyDescent="0.2">
      <c r="A26" s="54" t="s">
        <v>35</v>
      </c>
      <c r="B26" s="57"/>
      <c r="C26" s="51"/>
      <c r="D26" s="44"/>
    </row>
    <row r="27" spans="1:5" x14ac:dyDescent="0.2">
      <c r="A27" s="59"/>
      <c r="B27" s="47">
        <v>1</v>
      </c>
      <c r="C27" s="47" t="s">
        <v>41</v>
      </c>
      <c r="D27" s="48">
        <v>53.128245678124145</v>
      </c>
    </row>
    <row r="28" spans="1:5" x14ac:dyDescent="0.2">
      <c r="A28" s="59"/>
      <c r="B28" s="47">
        <v>2</v>
      </c>
      <c r="C28" s="47" t="s">
        <v>42</v>
      </c>
      <c r="D28" s="48">
        <v>24.383507851341427</v>
      </c>
    </row>
    <row r="29" spans="1:5" x14ac:dyDescent="0.2">
      <c r="A29" s="59"/>
      <c r="B29" s="47">
        <v>3</v>
      </c>
      <c r="C29" s="47" t="s">
        <v>43</v>
      </c>
      <c r="D29" s="48">
        <v>13.875585990558044</v>
      </c>
    </row>
    <row r="30" spans="1:5" x14ac:dyDescent="0.2">
      <c r="A30" s="59"/>
      <c r="B30" s="47">
        <v>4</v>
      </c>
      <c r="C30" s="47" t="s">
        <v>44</v>
      </c>
      <c r="D30" s="48">
        <v>2.9378531819423994</v>
      </c>
      <c r="E30" s="60"/>
    </row>
    <row r="31" spans="1:5" x14ac:dyDescent="0.2">
      <c r="A31" s="59"/>
      <c r="B31" s="47">
        <v>5</v>
      </c>
      <c r="C31" s="47" t="s">
        <v>45</v>
      </c>
      <c r="D31" s="48">
        <v>2.52092106697215</v>
      </c>
    </row>
    <row r="32" spans="1:5" x14ac:dyDescent="0.2">
      <c r="A32" s="59"/>
      <c r="B32" s="47">
        <v>6</v>
      </c>
      <c r="C32" s="47" t="s">
        <v>46</v>
      </c>
      <c r="D32" s="48">
        <f>1.51916880544637+0.2</f>
        <v>1.7191688054463699</v>
      </c>
    </row>
    <row r="33" spans="1:4" x14ac:dyDescent="0.2">
      <c r="A33" s="59"/>
      <c r="B33" s="47">
        <v>7</v>
      </c>
      <c r="C33" s="47" t="s">
        <v>34</v>
      </c>
      <c r="D33" s="48">
        <v>0</v>
      </c>
    </row>
    <row r="34" spans="1:4" x14ac:dyDescent="0.2">
      <c r="A34" s="59"/>
      <c r="B34" s="47">
        <v>8</v>
      </c>
      <c r="C34" s="47" t="s">
        <v>34</v>
      </c>
      <c r="D34" s="48">
        <v>0</v>
      </c>
    </row>
    <row r="35" spans="1:4" x14ac:dyDescent="0.2">
      <c r="A35" s="54" t="s">
        <v>47</v>
      </c>
      <c r="B35" s="50"/>
      <c r="C35" s="55"/>
      <c r="D35" s="56">
        <f>SUM(D27:D34)</f>
        <v>98.565282574384554</v>
      </c>
    </row>
    <row r="36" spans="1:4" x14ac:dyDescent="0.2">
      <c r="A36" s="54"/>
      <c r="B36" s="57"/>
      <c r="C36" s="57"/>
      <c r="D36" s="44"/>
    </row>
    <row r="37" spans="1:4" x14ac:dyDescent="0.2">
      <c r="A37" s="54" t="s">
        <v>48</v>
      </c>
      <c r="B37" s="50"/>
      <c r="C37" s="55"/>
      <c r="D37" s="44"/>
    </row>
    <row r="38" spans="1:4" x14ac:dyDescent="0.2">
      <c r="A38" s="52"/>
      <c r="B38" s="53">
        <v>1</v>
      </c>
      <c r="C38" s="61" t="s">
        <v>49</v>
      </c>
      <c r="D38" s="48">
        <v>191.87236816178242</v>
      </c>
    </row>
    <row r="39" spans="1:4" x14ac:dyDescent="0.2">
      <c r="A39" s="52"/>
      <c r="B39" s="53">
        <v>2</v>
      </c>
      <c r="C39" s="61" t="s">
        <v>46</v>
      </c>
      <c r="D39" s="48">
        <v>49.059969999999993</v>
      </c>
    </row>
    <row r="40" spans="1:4" x14ac:dyDescent="0.2">
      <c r="A40" s="52"/>
      <c r="B40" s="53">
        <v>3</v>
      </c>
      <c r="C40" s="61" t="s">
        <v>50</v>
      </c>
      <c r="D40" s="48">
        <v>24.274790000000003</v>
      </c>
    </row>
    <row r="41" spans="1:4" x14ac:dyDescent="0.2">
      <c r="A41" s="52"/>
      <c r="B41" s="53">
        <v>4</v>
      </c>
      <c r="C41" s="61" t="s">
        <v>51</v>
      </c>
      <c r="D41" s="48">
        <v>22.611870000000003</v>
      </c>
    </row>
    <row r="42" spans="1:4" x14ac:dyDescent="0.2">
      <c r="A42" s="52"/>
      <c r="B42" s="53">
        <v>5</v>
      </c>
      <c r="C42" s="61" t="s">
        <v>34</v>
      </c>
      <c r="D42" s="48">
        <v>0</v>
      </c>
    </row>
    <row r="43" spans="1:4" x14ac:dyDescent="0.2">
      <c r="A43" s="52"/>
      <c r="B43" s="53">
        <v>6</v>
      </c>
      <c r="C43" s="61" t="s">
        <v>34</v>
      </c>
      <c r="D43" s="48">
        <v>0</v>
      </c>
    </row>
    <row r="44" spans="1:4" x14ac:dyDescent="0.2">
      <c r="A44" s="52"/>
      <c r="B44" s="53">
        <v>7</v>
      </c>
      <c r="C44" s="61" t="s">
        <v>34</v>
      </c>
      <c r="D44" s="48">
        <v>0</v>
      </c>
    </row>
    <row r="45" spans="1:4" x14ac:dyDescent="0.2">
      <c r="A45" s="52"/>
      <c r="B45" s="46">
        <v>8</v>
      </c>
      <c r="C45" s="61" t="s">
        <v>34</v>
      </c>
      <c r="D45" s="48">
        <v>0</v>
      </c>
    </row>
    <row r="46" spans="1:4" x14ac:dyDescent="0.2">
      <c r="A46" s="54" t="s">
        <v>52</v>
      </c>
      <c r="B46" s="50"/>
      <c r="C46" s="55"/>
      <c r="D46" s="56">
        <f>SUM(D38:D45)</f>
        <v>287.81899816178242</v>
      </c>
    </row>
    <row r="47" spans="1:4" x14ac:dyDescent="0.2">
      <c r="A47" s="54"/>
      <c r="B47" s="57"/>
      <c r="C47" s="57"/>
      <c r="D47" s="44"/>
    </row>
    <row r="48" spans="1:4" x14ac:dyDescent="0.2">
      <c r="A48" s="54" t="s">
        <v>53</v>
      </c>
      <c r="B48" s="50"/>
      <c r="C48" s="55"/>
      <c r="D48" s="44"/>
    </row>
    <row r="49" spans="1:4" x14ac:dyDescent="0.2">
      <c r="A49" s="52"/>
      <c r="B49" s="53">
        <v>1</v>
      </c>
      <c r="C49" s="61" t="s">
        <v>54</v>
      </c>
      <c r="D49" s="48">
        <v>197.86632925827354</v>
      </c>
    </row>
    <row r="50" spans="1:4" x14ac:dyDescent="0.2">
      <c r="A50" s="52"/>
      <c r="B50" s="53">
        <v>2</v>
      </c>
      <c r="C50" s="61" t="s">
        <v>55</v>
      </c>
      <c r="D50" s="48">
        <v>130</v>
      </c>
    </row>
    <row r="51" spans="1:4" x14ac:dyDescent="0.2">
      <c r="A51" s="52"/>
      <c r="B51" s="53">
        <v>3</v>
      </c>
      <c r="C51" s="61" t="s">
        <v>56</v>
      </c>
      <c r="D51" s="48">
        <v>63.65878602030363</v>
      </c>
    </row>
    <row r="52" spans="1:4" x14ac:dyDescent="0.2">
      <c r="A52" s="52"/>
      <c r="B52" s="53">
        <v>4</v>
      </c>
      <c r="C52" s="61" t="s">
        <v>99</v>
      </c>
      <c r="D52" s="48">
        <v>60.288275259815137</v>
      </c>
    </row>
    <row r="53" spans="1:4" x14ac:dyDescent="0.2">
      <c r="A53" s="52"/>
      <c r="B53" s="53">
        <v>5</v>
      </c>
      <c r="C53" s="61" t="s">
        <v>100</v>
      </c>
      <c r="D53" s="48">
        <v>56.106955772712936</v>
      </c>
    </row>
    <row r="54" spans="1:4" x14ac:dyDescent="0.2">
      <c r="A54" s="52"/>
      <c r="B54" s="53">
        <v>6</v>
      </c>
      <c r="C54" s="61" t="s">
        <v>101</v>
      </c>
      <c r="D54" s="48">
        <v>51.442748065350592</v>
      </c>
    </row>
    <row r="55" spans="1:4" x14ac:dyDescent="0.2">
      <c r="A55" s="52"/>
      <c r="B55" s="53">
        <v>7</v>
      </c>
      <c r="C55" s="61" t="s">
        <v>34</v>
      </c>
      <c r="D55" s="48">
        <v>0</v>
      </c>
    </row>
    <row r="56" spans="1:4" x14ac:dyDescent="0.2">
      <c r="A56" s="52"/>
      <c r="B56" s="53">
        <v>8</v>
      </c>
      <c r="C56" s="61" t="s">
        <v>34</v>
      </c>
      <c r="D56" s="48">
        <v>0</v>
      </c>
    </row>
    <row r="57" spans="1:4" x14ac:dyDescent="0.2">
      <c r="A57" s="54" t="s">
        <v>14</v>
      </c>
      <c r="B57" s="57"/>
      <c r="C57" s="57"/>
      <c r="D57" s="56">
        <f>SUM(D49:D56)</f>
        <v>559.36309437645582</v>
      </c>
    </row>
    <row r="58" spans="1:4" x14ac:dyDescent="0.2">
      <c r="A58" s="54"/>
      <c r="B58" s="57"/>
      <c r="C58" s="57"/>
      <c r="D58" s="44"/>
    </row>
    <row r="59" spans="1:4" x14ac:dyDescent="0.2">
      <c r="A59" s="54" t="s">
        <v>57</v>
      </c>
      <c r="B59" s="57"/>
      <c r="C59" s="57"/>
      <c r="D59" s="44"/>
    </row>
    <row r="60" spans="1:4" x14ac:dyDescent="0.2">
      <c r="A60" s="52"/>
      <c r="B60" s="53">
        <v>1</v>
      </c>
      <c r="C60" s="61" t="s">
        <v>36</v>
      </c>
      <c r="D60" s="48"/>
    </row>
    <row r="61" spans="1:4" x14ac:dyDescent="0.2">
      <c r="A61" s="52"/>
      <c r="B61" s="53"/>
      <c r="C61" s="57" t="s">
        <v>58</v>
      </c>
      <c r="D61" s="56"/>
    </row>
    <row r="62" spans="1:4" x14ac:dyDescent="0.2">
      <c r="A62" s="54"/>
      <c r="B62" s="57"/>
      <c r="C62" s="61"/>
      <c r="D62" s="44"/>
    </row>
    <row r="63" spans="1:4" x14ac:dyDescent="0.2">
      <c r="A63" s="54" t="s">
        <v>59</v>
      </c>
      <c r="B63" s="57"/>
      <c r="C63" s="57"/>
      <c r="D63" s="44"/>
    </row>
    <row r="64" spans="1:4" x14ac:dyDescent="0.2">
      <c r="A64" s="52"/>
      <c r="B64" s="53">
        <v>1</v>
      </c>
      <c r="C64" s="61" t="s">
        <v>60</v>
      </c>
      <c r="D64" s="48"/>
    </row>
    <row r="65" spans="1:4" x14ac:dyDescent="0.2">
      <c r="A65" s="52"/>
      <c r="B65" s="53"/>
      <c r="C65" s="57" t="s">
        <v>26</v>
      </c>
      <c r="D65" s="56"/>
    </row>
    <row r="66" spans="1:4" x14ac:dyDescent="0.2">
      <c r="A66" s="52"/>
      <c r="B66" s="53"/>
      <c r="C66" s="57"/>
      <c r="D66" s="44"/>
    </row>
    <row r="67" spans="1:4" x14ac:dyDescent="0.2">
      <c r="A67" s="54"/>
      <c r="B67" s="57"/>
      <c r="C67" s="57" t="s">
        <v>61</v>
      </c>
      <c r="D67" s="56">
        <f>D57+D46+D35+D19</f>
        <v>3962.0285002967994</v>
      </c>
    </row>
    <row r="68" spans="1:4" x14ac:dyDescent="0.2">
      <c r="A68" s="54"/>
      <c r="B68" s="57"/>
      <c r="C68" s="57"/>
      <c r="D68" s="44"/>
    </row>
    <row r="69" spans="1:4" ht="15.75" thickBot="1" x14ac:dyDescent="0.3">
      <c r="A69" s="62"/>
      <c r="B69" s="63"/>
      <c r="C69" s="64" t="s">
        <v>30</v>
      </c>
      <c r="D69" s="22">
        <f>'מגדל השתלמות- נספח 1'!C40</f>
        <v>14643570</v>
      </c>
    </row>
  </sheetData>
  <mergeCells count="1">
    <mergeCell ref="A4:C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rightToLeft="1" topLeftCell="A43" workbookViewId="0">
      <selection activeCell="G51" sqref="G51"/>
    </sheetView>
  </sheetViews>
  <sheetFormatPr defaultRowHeight="14.25" x14ac:dyDescent="0.2"/>
  <cols>
    <col min="1" max="1" width="4.5" customWidth="1"/>
    <col min="2" max="2" width="47.25" customWidth="1"/>
    <col min="3" max="3" width="10.875" bestFit="1" customWidth="1"/>
    <col min="5" max="5" width="9.875" bestFit="1" customWidth="1"/>
  </cols>
  <sheetData>
    <row r="1" spans="1:6" ht="15" x14ac:dyDescent="0.25">
      <c r="A1" s="33" t="s">
        <v>82</v>
      </c>
      <c r="B1" s="35"/>
    </row>
    <row r="2" spans="1:6" x14ac:dyDescent="0.2">
      <c r="A2" s="34" t="s">
        <v>85</v>
      </c>
      <c r="B2" s="35"/>
      <c r="C2" s="3">
        <v>44196</v>
      </c>
    </row>
    <row r="3" spans="1:6" ht="15" x14ac:dyDescent="0.25">
      <c r="A3" s="83" t="s">
        <v>0</v>
      </c>
      <c r="B3" s="37"/>
      <c r="C3" s="36"/>
    </row>
    <row r="4" spans="1:6" ht="31.5" customHeight="1" thickBot="1" x14ac:dyDescent="0.3">
      <c r="A4" s="96" t="s">
        <v>86</v>
      </c>
      <c r="B4" s="96"/>
    </row>
    <row r="5" spans="1:6" x14ac:dyDescent="0.2">
      <c r="A5" s="65"/>
      <c r="B5" s="66"/>
      <c r="C5" s="67" t="s">
        <v>1</v>
      </c>
    </row>
    <row r="6" spans="1:6" x14ac:dyDescent="0.2">
      <c r="A6" s="54" t="s">
        <v>62</v>
      </c>
      <c r="B6" s="51"/>
      <c r="C6" s="68"/>
    </row>
    <row r="7" spans="1:6" x14ac:dyDescent="0.2">
      <c r="A7" s="52">
        <v>1</v>
      </c>
      <c r="B7" s="69" t="s">
        <v>46</v>
      </c>
      <c r="C7" s="70">
        <v>14843.576870132027</v>
      </c>
      <c r="F7" s="71"/>
    </row>
    <row r="8" spans="1:6" x14ac:dyDescent="0.2">
      <c r="A8" s="52">
        <v>2</v>
      </c>
      <c r="B8" s="69" t="s">
        <v>34</v>
      </c>
      <c r="C8" s="70">
        <v>0</v>
      </c>
    </row>
    <row r="9" spans="1:6" x14ac:dyDescent="0.2">
      <c r="A9" s="52">
        <v>3</v>
      </c>
      <c r="B9" s="69" t="s">
        <v>34</v>
      </c>
      <c r="C9" s="70">
        <v>0</v>
      </c>
    </row>
    <row r="10" spans="1:6" x14ac:dyDescent="0.2">
      <c r="A10" s="52">
        <v>4</v>
      </c>
      <c r="B10" s="69" t="s">
        <v>34</v>
      </c>
      <c r="C10" s="70">
        <v>0</v>
      </c>
    </row>
    <row r="11" spans="1:6" x14ac:dyDescent="0.2">
      <c r="A11" s="52">
        <v>5</v>
      </c>
      <c r="B11" s="69" t="s">
        <v>34</v>
      </c>
      <c r="C11" s="70">
        <v>0</v>
      </c>
    </row>
    <row r="12" spans="1:6" x14ac:dyDescent="0.2">
      <c r="A12" s="52">
        <v>6</v>
      </c>
      <c r="B12" s="69" t="s">
        <v>34</v>
      </c>
      <c r="C12" s="70">
        <v>0</v>
      </c>
    </row>
    <row r="13" spans="1:6" x14ac:dyDescent="0.2">
      <c r="A13" s="52">
        <v>7</v>
      </c>
      <c r="B13" s="69" t="s">
        <v>34</v>
      </c>
      <c r="C13" s="70">
        <v>0</v>
      </c>
    </row>
    <row r="14" spans="1:6" x14ac:dyDescent="0.2">
      <c r="A14" s="52">
        <v>8</v>
      </c>
      <c r="B14" s="69" t="s">
        <v>34</v>
      </c>
      <c r="C14" s="70">
        <v>0</v>
      </c>
    </row>
    <row r="15" spans="1:6" x14ac:dyDescent="0.2">
      <c r="A15" s="41" t="s">
        <v>63</v>
      </c>
      <c r="B15" s="69"/>
      <c r="C15" s="72">
        <f>SUM(C7:C14)</f>
        <v>14843.576870132027</v>
      </c>
    </row>
    <row r="16" spans="1:6" x14ac:dyDescent="0.2">
      <c r="A16" s="73"/>
      <c r="B16" s="74"/>
      <c r="C16" s="75"/>
    </row>
    <row r="17" spans="1:6" x14ac:dyDescent="0.2">
      <c r="A17" s="41" t="s">
        <v>64</v>
      </c>
      <c r="B17" s="69"/>
      <c r="C17" s="75"/>
    </row>
    <row r="18" spans="1:6" x14ac:dyDescent="0.2">
      <c r="A18" s="52">
        <v>1</v>
      </c>
      <c r="B18" s="69" t="s">
        <v>36</v>
      </c>
      <c r="C18" s="70"/>
    </row>
    <row r="19" spans="1:6" x14ac:dyDescent="0.2">
      <c r="A19" s="54" t="s">
        <v>65</v>
      </c>
      <c r="B19" s="51"/>
      <c r="C19" s="72"/>
    </row>
    <row r="20" spans="1:6" x14ac:dyDescent="0.2">
      <c r="A20" s="59"/>
      <c r="B20" s="76"/>
      <c r="C20" s="75"/>
    </row>
    <row r="21" spans="1:6" x14ac:dyDescent="0.2">
      <c r="A21" s="49" t="s">
        <v>66</v>
      </c>
      <c r="B21" s="77"/>
      <c r="C21" s="75"/>
    </row>
    <row r="22" spans="1:6" x14ac:dyDescent="0.2">
      <c r="A22" s="52">
        <v>1</v>
      </c>
      <c r="B22" s="69" t="s">
        <v>36</v>
      </c>
      <c r="C22" s="70"/>
    </row>
    <row r="23" spans="1:6" x14ac:dyDescent="0.2">
      <c r="A23" s="41" t="s">
        <v>19</v>
      </c>
      <c r="B23" s="69"/>
      <c r="C23" s="72"/>
      <c r="F23" s="71"/>
    </row>
    <row r="24" spans="1:6" x14ac:dyDescent="0.2">
      <c r="A24" s="73"/>
      <c r="B24" s="69"/>
      <c r="C24" s="75"/>
    </row>
    <row r="25" spans="1:6" x14ac:dyDescent="0.2">
      <c r="A25" s="41" t="s">
        <v>67</v>
      </c>
      <c r="B25" s="69"/>
      <c r="C25" s="75"/>
    </row>
    <row r="26" spans="1:6" x14ac:dyDescent="0.2">
      <c r="A26" s="41" t="s">
        <v>68</v>
      </c>
      <c r="B26" s="74" t="s">
        <v>69</v>
      </c>
      <c r="C26" s="75"/>
    </row>
    <row r="27" spans="1:6" x14ac:dyDescent="0.2">
      <c r="A27" s="52">
        <v>1</v>
      </c>
      <c r="B27" s="69"/>
      <c r="C27" s="70"/>
    </row>
    <row r="28" spans="1:6" x14ac:dyDescent="0.2">
      <c r="A28" s="52">
        <v>2</v>
      </c>
      <c r="B28" s="69"/>
      <c r="C28" s="70"/>
    </row>
    <row r="29" spans="1:6" x14ac:dyDescent="0.2">
      <c r="A29" s="54" t="s">
        <v>70</v>
      </c>
      <c r="B29" s="78" t="s">
        <v>71</v>
      </c>
      <c r="C29" s="75"/>
    </row>
    <row r="30" spans="1:6" x14ac:dyDescent="0.2">
      <c r="A30" s="79">
        <v>1</v>
      </c>
      <c r="B30" s="77" t="s">
        <v>46</v>
      </c>
      <c r="C30" s="70">
        <v>1956.4849675561466</v>
      </c>
    </row>
    <row r="31" spans="1:6" x14ac:dyDescent="0.2">
      <c r="A31" s="79">
        <v>2</v>
      </c>
      <c r="B31" s="77" t="s">
        <v>72</v>
      </c>
      <c r="C31" s="70">
        <v>439.34278953104348</v>
      </c>
    </row>
    <row r="32" spans="1:6" x14ac:dyDescent="0.2">
      <c r="A32" s="79">
        <v>3</v>
      </c>
      <c r="B32" s="77" t="s">
        <v>34</v>
      </c>
      <c r="C32" s="70">
        <v>0</v>
      </c>
    </row>
    <row r="33" spans="1:3" x14ac:dyDescent="0.2">
      <c r="A33" s="79">
        <v>4</v>
      </c>
      <c r="B33" s="77" t="s">
        <v>34</v>
      </c>
      <c r="C33" s="70">
        <v>0</v>
      </c>
    </row>
    <row r="34" spans="1:3" x14ac:dyDescent="0.2">
      <c r="A34" s="79">
        <v>5</v>
      </c>
      <c r="B34" s="77" t="s">
        <v>34</v>
      </c>
      <c r="C34" s="70">
        <v>0</v>
      </c>
    </row>
    <row r="35" spans="1:3" x14ac:dyDescent="0.2">
      <c r="A35" s="79">
        <v>6</v>
      </c>
      <c r="B35" s="77" t="s">
        <v>34</v>
      </c>
      <c r="C35" s="70">
        <v>0</v>
      </c>
    </row>
    <row r="36" spans="1:3" x14ac:dyDescent="0.2">
      <c r="A36" s="49" t="s">
        <v>73</v>
      </c>
      <c r="B36" s="76"/>
      <c r="C36" s="72">
        <f>SUM(C30:C35)</f>
        <v>2395.8277570871901</v>
      </c>
    </row>
    <row r="37" spans="1:3" x14ac:dyDescent="0.2">
      <c r="A37" s="49"/>
      <c r="B37" s="77"/>
      <c r="C37" s="75"/>
    </row>
    <row r="38" spans="1:3" x14ac:dyDescent="0.2">
      <c r="A38" s="41" t="s">
        <v>74</v>
      </c>
      <c r="B38" s="69"/>
      <c r="C38" s="75"/>
    </row>
    <row r="39" spans="1:3" x14ac:dyDescent="0.2">
      <c r="A39" s="41" t="s">
        <v>68</v>
      </c>
      <c r="B39" s="74" t="s">
        <v>75</v>
      </c>
      <c r="C39" s="75"/>
    </row>
    <row r="40" spans="1:3" x14ac:dyDescent="0.2">
      <c r="A40" s="52">
        <v>1</v>
      </c>
      <c r="B40" s="51" t="s">
        <v>34</v>
      </c>
      <c r="C40" s="70">
        <v>0</v>
      </c>
    </row>
    <row r="41" spans="1:3" x14ac:dyDescent="0.2">
      <c r="A41" s="52">
        <v>2</v>
      </c>
      <c r="B41" s="51" t="s">
        <v>34</v>
      </c>
      <c r="C41" s="70">
        <v>0</v>
      </c>
    </row>
    <row r="42" spans="1:3" x14ac:dyDescent="0.2">
      <c r="A42" s="52">
        <v>3</v>
      </c>
      <c r="B42" s="51" t="s">
        <v>34</v>
      </c>
      <c r="C42" s="70">
        <v>0</v>
      </c>
    </row>
    <row r="43" spans="1:3" x14ac:dyDescent="0.2">
      <c r="A43" s="52">
        <v>4</v>
      </c>
      <c r="B43" s="51" t="s">
        <v>34</v>
      </c>
      <c r="C43" s="70">
        <v>0</v>
      </c>
    </row>
    <row r="44" spans="1:3" x14ac:dyDescent="0.2">
      <c r="A44" s="52">
        <v>5</v>
      </c>
      <c r="B44" s="51" t="s">
        <v>34</v>
      </c>
      <c r="C44" s="70">
        <v>0</v>
      </c>
    </row>
    <row r="45" spans="1:3" x14ac:dyDescent="0.2">
      <c r="A45" s="52">
        <v>6</v>
      </c>
      <c r="B45" s="51" t="s">
        <v>34</v>
      </c>
      <c r="C45" s="70">
        <v>0</v>
      </c>
    </row>
    <row r="46" spans="1:3" x14ac:dyDescent="0.2">
      <c r="A46" s="52">
        <v>7</v>
      </c>
      <c r="B46" s="51" t="s">
        <v>34</v>
      </c>
      <c r="C46" s="70">
        <v>0</v>
      </c>
    </row>
    <row r="47" spans="1:3" x14ac:dyDescent="0.2">
      <c r="A47" s="52">
        <v>8</v>
      </c>
      <c r="B47" s="51" t="s">
        <v>34</v>
      </c>
      <c r="C47" s="70">
        <v>0</v>
      </c>
    </row>
    <row r="48" spans="1:3" x14ac:dyDescent="0.2">
      <c r="A48" s="54" t="s">
        <v>70</v>
      </c>
      <c r="B48" s="74" t="s">
        <v>76</v>
      </c>
      <c r="C48" s="75"/>
    </row>
    <row r="49" spans="1:5" x14ac:dyDescent="0.2">
      <c r="A49" s="79">
        <v>1</v>
      </c>
      <c r="B49" s="51" t="s">
        <v>36</v>
      </c>
      <c r="C49" s="70">
        <v>1659.2376630944241</v>
      </c>
      <c r="E49" s="71"/>
    </row>
    <row r="50" spans="1:5" x14ac:dyDescent="0.2">
      <c r="A50" s="79">
        <v>2</v>
      </c>
      <c r="B50" s="51" t="s">
        <v>77</v>
      </c>
      <c r="C50" s="70">
        <v>544.79727701963179</v>
      </c>
    </row>
    <row r="51" spans="1:5" x14ac:dyDescent="0.2">
      <c r="A51" s="79">
        <v>3</v>
      </c>
      <c r="B51" s="51" t="s">
        <v>78</v>
      </c>
      <c r="C51" s="70">
        <v>474.32523543891841</v>
      </c>
      <c r="E51" s="71"/>
    </row>
    <row r="52" spans="1:5" x14ac:dyDescent="0.2">
      <c r="A52" s="79">
        <v>4</v>
      </c>
      <c r="B52" s="51" t="s">
        <v>79</v>
      </c>
      <c r="C52" s="70">
        <v>308.81518862697669</v>
      </c>
      <c r="E52" s="80"/>
    </row>
    <row r="53" spans="1:5" x14ac:dyDescent="0.2">
      <c r="A53" s="79">
        <v>5</v>
      </c>
      <c r="B53" s="51" t="s">
        <v>34</v>
      </c>
      <c r="C53" s="70">
        <v>0</v>
      </c>
    </row>
    <row r="54" spans="1:5" x14ac:dyDescent="0.2">
      <c r="A54" s="79">
        <v>6</v>
      </c>
      <c r="B54" s="51" t="s">
        <v>34</v>
      </c>
      <c r="C54" s="70">
        <v>0</v>
      </c>
    </row>
    <row r="55" spans="1:5" x14ac:dyDescent="0.2">
      <c r="A55" s="79">
        <v>7</v>
      </c>
      <c r="B55" s="51" t="s">
        <v>34</v>
      </c>
      <c r="C55" s="70">
        <v>0</v>
      </c>
    </row>
    <row r="56" spans="1:5" x14ac:dyDescent="0.2">
      <c r="A56" s="79">
        <v>8</v>
      </c>
      <c r="B56" s="51" t="s">
        <v>34</v>
      </c>
      <c r="C56" s="70">
        <v>0</v>
      </c>
    </row>
    <row r="57" spans="1:5" x14ac:dyDescent="0.2">
      <c r="A57" s="54" t="s">
        <v>80</v>
      </c>
      <c r="B57" s="76"/>
      <c r="C57" s="72">
        <f>SUM(C49:C56)</f>
        <v>2987.1753641799505</v>
      </c>
      <c r="E57" s="71"/>
    </row>
    <row r="58" spans="1:5" x14ac:dyDescent="0.2">
      <c r="A58" s="59"/>
      <c r="B58" s="76"/>
      <c r="C58" s="72"/>
    </row>
    <row r="59" spans="1:5" x14ac:dyDescent="0.2">
      <c r="A59" s="49" t="s">
        <v>81</v>
      </c>
      <c r="B59" s="77"/>
      <c r="C59" s="72">
        <f>C57+C36+C15</f>
        <v>20226.579991399165</v>
      </c>
    </row>
    <row r="60" spans="1:5" x14ac:dyDescent="0.2">
      <c r="A60" s="59"/>
      <c r="B60" s="76"/>
      <c r="C60" s="75"/>
    </row>
    <row r="61" spans="1:5" ht="15.75" thickBot="1" x14ac:dyDescent="0.3">
      <c r="A61" s="64" t="s">
        <v>30</v>
      </c>
      <c r="B61" s="81"/>
      <c r="C61" s="22">
        <f>'מגדל השתלמות- נספח 1'!C40</f>
        <v>14643570</v>
      </c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9.625" style="2" customWidth="1"/>
    <col min="4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</row>
    <row r="4" spans="1:4" ht="16.5" thickBot="1" x14ac:dyDescent="0.3">
      <c r="A4" s="7"/>
      <c r="B4" s="84" t="s">
        <v>97</v>
      </c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55.210410601673736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v>55.210410601673736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3.9975712716369802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v>3.9975712716369802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 t="shared" ref="C15" si="2">SUM(C16:C18)</f>
        <v>5.2452149924769609</v>
      </c>
    </row>
    <row r="16" spans="1:4" ht="25.5" x14ac:dyDescent="0.2">
      <c r="A16" s="11" t="s">
        <v>9</v>
      </c>
      <c r="B16" s="16" t="s">
        <v>10</v>
      </c>
      <c r="C16" s="24">
        <v>4.0546216968769606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1.1905932956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3">SUM(C21:C28)</f>
        <v>109.03979652552377</v>
      </c>
    </row>
    <row r="21" spans="1:3" x14ac:dyDescent="0.2">
      <c r="A21" s="11"/>
      <c r="B21" s="12" t="s">
        <v>16</v>
      </c>
      <c r="C21" s="24">
        <v>0</v>
      </c>
    </row>
    <row r="22" spans="1:3" x14ac:dyDescent="0.2">
      <c r="A22" s="11"/>
      <c r="B22" s="12" t="s">
        <v>17</v>
      </c>
      <c r="C22" s="24">
        <v>0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2.6089445444000002E-4</v>
      </c>
    </row>
    <row r="26" spans="1:3" x14ac:dyDescent="0.2">
      <c r="A26" s="11"/>
      <c r="B26" s="12" t="s">
        <v>21</v>
      </c>
      <c r="C26" s="24">
        <v>28.119489876927862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80.920045754141469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5">C30+C20+C15+C11+C7</f>
        <v>173.49299339131144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6">(C32+C20+C16)/C40</f>
        <v>3.5488618047810246E-4</v>
      </c>
    </row>
    <row r="38" spans="1:5" ht="15" x14ac:dyDescent="0.25">
      <c r="A38" s="11" t="s">
        <v>11</v>
      </c>
      <c r="B38" s="12" t="s">
        <v>31</v>
      </c>
      <c r="C38" s="19">
        <f t="shared" ref="C38" si="7">C34/C45</f>
        <v>5.3912125401657345E-4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318678</v>
      </c>
    </row>
    <row r="45" spans="1:5" x14ac:dyDescent="0.2">
      <c r="C45" s="6">
        <f>(C40+324936)/2</f>
        <v>321807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9.875" style="2" customWidth="1"/>
    <col min="4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</row>
    <row r="4" spans="1:4" ht="16.5" thickBot="1" x14ac:dyDescent="0.3">
      <c r="A4" s="7"/>
      <c r="B4" s="84" t="s">
        <v>96</v>
      </c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113.7033892192658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v>113.7033892192658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2.9903758193234902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v>2.9903758193234902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 t="shared" ref="C15" si="2">SUM(C16:C18)</f>
        <v>0</v>
      </c>
    </row>
    <row r="16" spans="1:4" ht="25.5" x14ac:dyDescent="0.2">
      <c r="A16" s="11" t="s">
        <v>9</v>
      </c>
      <c r="B16" s="16" t="s">
        <v>10</v>
      </c>
      <c r="C16" s="24">
        <v>0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0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3">SUM(C21:C28)</f>
        <v>157.48629082534379</v>
      </c>
    </row>
    <row r="21" spans="1:3" x14ac:dyDescent="0.2">
      <c r="A21" s="11"/>
      <c r="B21" s="12" t="s">
        <v>16</v>
      </c>
      <c r="C21" s="24">
        <v>0.19748137500000001</v>
      </c>
    </row>
    <row r="22" spans="1:3" x14ac:dyDescent="0.2">
      <c r="A22" s="11"/>
      <c r="B22" s="12" t="s">
        <v>17</v>
      </c>
      <c r="C22" s="24">
        <v>0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2.4584530655300005E-3</v>
      </c>
    </row>
    <row r="26" spans="1:3" x14ac:dyDescent="0.2">
      <c r="A26" s="11"/>
      <c r="B26" s="12" t="s">
        <v>21</v>
      </c>
      <c r="C26" s="24">
        <v>133.59522851443433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23.69112248284392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5">C30+C20+C15+C11+C7</f>
        <v>274.18005586393309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6">(C32+C20+C16)/C40</f>
        <v>6.0644657154706929E-4</v>
      </c>
    </row>
    <row r="38" spans="1:5" ht="15" x14ac:dyDescent="0.25">
      <c r="A38" s="11" t="s">
        <v>11</v>
      </c>
      <c r="B38" s="12" t="s">
        <v>31</v>
      </c>
      <c r="C38" s="19">
        <f t="shared" ref="C38" si="7">C34/C45</f>
        <v>9.5482717612108278E-4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259687</v>
      </c>
    </row>
    <row r="45" spans="1:5" x14ac:dyDescent="0.2">
      <c r="C45" s="6">
        <f>(C40+314616)/2</f>
        <v>287151.5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B12" sqref="B12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</row>
    <row r="4" spans="1:4" ht="16.5" thickBot="1" x14ac:dyDescent="0.3">
      <c r="A4" s="7"/>
      <c r="B4" s="84" t="s">
        <v>95</v>
      </c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6.51483662219223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f>6.39483662219223+0.12</f>
        <v>6.51483662219223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0.15918773192655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v>0.15918773192655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 t="shared" ref="C15" si="2">SUM(C16:C18)</f>
        <v>0</v>
      </c>
    </row>
    <row r="16" spans="1:4" ht="25.5" x14ac:dyDescent="0.2">
      <c r="A16" s="11" t="s">
        <v>9</v>
      </c>
      <c r="B16" s="16" t="s">
        <v>10</v>
      </c>
      <c r="C16" s="24">
        <v>0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0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3">SUM(C21:C28)</f>
        <v>32.061284742506501</v>
      </c>
    </row>
    <row r="21" spans="1:3" x14ac:dyDescent="0.2">
      <c r="A21" s="11"/>
      <c r="B21" s="12" t="s">
        <v>16</v>
      </c>
      <c r="C21" s="24">
        <v>0</v>
      </c>
    </row>
    <row r="22" spans="1:3" x14ac:dyDescent="0.2">
      <c r="A22" s="11"/>
      <c r="B22" s="12" t="s">
        <v>17</v>
      </c>
      <c r="C22" s="24">
        <v>0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0</v>
      </c>
    </row>
    <row r="26" spans="1:3" x14ac:dyDescent="0.2">
      <c r="A26" s="11"/>
      <c r="B26" s="12" t="s">
        <v>21</v>
      </c>
      <c r="C26" s="24">
        <v>24.962686324052079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7.0985984184544204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5">C30+C20+C15+C11+C7</f>
        <v>38.735309096625279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6">(C32+C20+C16)/C40</f>
        <v>1.4554786972265526E-3</v>
      </c>
    </row>
    <row r="38" spans="1:5" ht="15" x14ac:dyDescent="0.25">
      <c r="A38" s="11" t="s">
        <v>11</v>
      </c>
      <c r="B38" s="12" t="s">
        <v>31</v>
      </c>
      <c r="C38" s="19">
        <f t="shared" ref="C38" si="7">C34/C45</f>
        <v>1.6086425838005474E-3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22028</v>
      </c>
    </row>
    <row r="45" spans="1:5" x14ac:dyDescent="0.2">
      <c r="C45" s="6">
        <f>(C40+26131)/2</f>
        <v>24079.5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10" style="2" customWidth="1"/>
    <col min="4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</row>
    <row r="4" spans="1:4" ht="16.5" thickBot="1" x14ac:dyDescent="0.3">
      <c r="A4" s="7"/>
      <c r="B4" s="84" t="s">
        <v>94</v>
      </c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81.181019232102287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v>81.181019232102287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0.55848359153226002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v>0.55848359153226002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 t="shared" ref="C15" si="2">SUM(C16:C18)</f>
        <v>0</v>
      </c>
    </row>
    <row r="16" spans="1:4" ht="25.5" x14ac:dyDescent="0.2">
      <c r="A16" s="11" t="s">
        <v>9</v>
      </c>
      <c r="B16" s="16" t="s">
        <v>10</v>
      </c>
      <c r="C16" s="24">
        <v>0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0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3">SUM(C21:C28)</f>
        <v>0</v>
      </c>
    </row>
    <row r="21" spans="1:3" x14ac:dyDescent="0.2">
      <c r="A21" s="11"/>
      <c r="B21" s="12" t="s">
        <v>16</v>
      </c>
      <c r="C21" s="24">
        <v>0</v>
      </c>
    </row>
    <row r="22" spans="1:3" x14ac:dyDescent="0.2">
      <c r="A22" s="11"/>
      <c r="B22" s="12" t="s">
        <v>17</v>
      </c>
      <c r="C22" s="24">
        <v>0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0</v>
      </c>
    </row>
    <row r="26" spans="1:3" x14ac:dyDescent="0.2">
      <c r="A26" s="11"/>
      <c r="B26" s="12" t="s">
        <v>21</v>
      </c>
      <c r="C26" s="24">
        <v>0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0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5">C30+C20+C15+C11+C7</f>
        <v>81.739502823634552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6">(C32+C20+C16)/C40</f>
        <v>0</v>
      </c>
    </row>
    <row r="38" spans="1:5" ht="15" x14ac:dyDescent="0.25">
      <c r="A38" s="11" t="s">
        <v>11</v>
      </c>
      <c r="B38" s="12" t="s">
        <v>31</v>
      </c>
      <c r="C38" s="19">
        <f t="shared" ref="C38" si="7">C34/C45</f>
        <v>2.9785137885050876E-4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271735</v>
      </c>
    </row>
    <row r="45" spans="1:5" x14ac:dyDescent="0.2">
      <c r="C45" s="6">
        <f>(C40+277126)/2</f>
        <v>274430.5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1" sqref="B1:C1048576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8.875" style="2" bestFit="1" customWidth="1"/>
    <col min="4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</row>
    <row r="4" spans="1:4" ht="16.5" thickBot="1" x14ac:dyDescent="0.3">
      <c r="A4" s="7"/>
      <c r="B4" s="84" t="s">
        <v>93</v>
      </c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30.381162569467989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v>30.381162569467989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0.50073763792370996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f>0.20073763792371+0.3</f>
        <v>0.50073763792370996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 t="shared" ref="C15" si="2">SUM(C16:C18)</f>
        <v>0</v>
      </c>
    </row>
    <row r="16" spans="1:4" ht="25.5" x14ac:dyDescent="0.2">
      <c r="A16" s="11" t="s">
        <v>9</v>
      </c>
      <c r="B16" s="16" t="s">
        <v>10</v>
      </c>
      <c r="C16" s="24">
        <v>0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0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3">SUM(C21:C28)</f>
        <v>0</v>
      </c>
    </row>
    <row r="21" spans="1:3" x14ac:dyDescent="0.2">
      <c r="A21" s="11"/>
      <c r="B21" s="12" t="s">
        <v>16</v>
      </c>
      <c r="C21" s="24">
        <v>0</v>
      </c>
    </row>
    <row r="22" spans="1:3" x14ac:dyDescent="0.2">
      <c r="A22" s="11"/>
      <c r="B22" s="12" t="s">
        <v>17</v>
      </c>
      <c r="C22" s="24">
        <v>0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0</v>
      </c>
    </row>
    <row r="26" spans="1:3" x14ac:dyDescent="0.2">
      <c r="A26" s="11"/>
      <c r="B26" s="12" t="s">
        <v>21</v>
      </c>
      <c r="C26" s="24">
        <v>0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0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5">C30+C20+C15+C11+C7</f>
        <v>30.881900207391698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6">(C32+C20+C16)/C40</f>
        <v>0</v>
      </c>
    </row>
    <row r="38" spans="1:5" ht="15" x14ac:dyDescent="0.25">
      <c r="A38" s="11" t="s">
        <v>11</v>
      </c>
      <c r="B38" s="12" t="s">
        <v>31</v>
      </c>
      <c r="C38" s="19">
        <f t="shared" ref="C38" si="7">C34/C45</f>
        <v>1.9243577170465729E-4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138316</v>
      </c>
    </row>
    <row r="45" spans="1:5" x14ac:dyDescent="0.2">
      <c r="C45" s="6">
        <f>(C40+182642)/2</f>
        <v>160479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9.875" style="2" customWidth="1"/>
    <col min="4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</row>
    <row r="4" spans="1:4" ht="16.5" thickBot="1" x14ac:dyDescent="0.3">
      <c r="A4" s="7"/>
      <c r="B4" s="84" t="s">
        <v>92</v>
      </c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37.527911954305999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f>37.427911954306+0.1</f>
        <v>37.527911954305999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3.36496724356999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v>3.36496724356999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 t="shared" ref="C15" si="2">SUM(C16:C18)</f>
        <v>5.01705560543878</v>
      </c>
    </row>
    <row r="16" spans="1:4" ht="25.5" x14ac:dyDescent="0.2">
      <c r="A16" s="11" t="s">
        <v>9</v>
      </c>
      <c r="B16" s="16" t="s">
        <v>10</v>
      </c>
      <c r="C16" s="24">
        <v>5.01705560543878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0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3">SUM(C21:C28)</f>
        <v>70.810244195244493</v>
      </c>
    </row>
    <row r="21" spans="1:3" x14ac:dyDescent="0.2">
      <c r="A21" s="11"/>
      <c r="B21" s="12" t="s">
        <v>16</v>
      </c>
      <c r="C21" s="24">
        <v>0</v>
      </c>
    </row>
    <row r="22" spans="1:3" x14ac:dyDescent="0.2">
      <c r="A22" s="11"/>
      <c r="B22" s="12" t="s">
        <v>17</v>
      </c>
      <c r="C22" s="24">
        <v>0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2.4039410000000003E-8</v>
      </c>
    </row>
    <row r="26" spans="1:3" x14ac:dyDescent="0.2">
      <c r="A26" s="11"/>
      <c r="B26" s="12" t="s">
        <v>21</v>
      </c>
      <c r="C26" s="24">
        <v>10.809941870060307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60.000302301144771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5">C30+C20+C15+C11+C7</f>
        <v>116.72017899855928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6">(C32+C20+C16)/C40</f>
        <v>3.0167052491141433E-4</v>
      </c>
    </row>
    <row r="38" spans="1:5" ht="15" x14ac:dyDescent="0.25">
      <c r="A38" s="11" t="s">
        <v>11</v>
      </c>
      <c r="B38" s="12" t="s">
        <v>31</v>
      </c>
      <c r="C38" s="19">
        <f t="shared" ref="C38" si="7">C34/C45</f>
        <v>4.7804693633310581E-4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251358</v>
      </c>
    </row>
    <row r="45" spans="1:5" x14ac:dyDescent="0.2">
      <c r="C45" s="6">
        <f>(C40+236963)/2</f>
        <v>244160.5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B14" sqref="B14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</row>
    <row r="4" spans="1:4" ht="16.5" thickBot="1" x14ac:dyDescent="0.3">
      <c r="A4" s="7"/>
      <c r="B4" s="84" t="s">
        <v>91</v>
      </c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39.674918984848993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v>39.674918984848993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0.17932811770049001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v>0.17932811770049001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 t="shared" ref="C15" si="2">SUM(C16:C18)</f>
        <v>0</v>
      </c>
    </row>
    <row r="16" spans="1:4" ht="25.5" x14ac:dyDescent="0.2">
      <c r="A16" s="11" t="s">
        <v>9</v>
      </c>
      <c r="B16" s="16" t="s">
        <v>10</v>
      </c>
      <c r="C16" s="24">
        <v>0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0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3">SUM(C21:C28)</f>
        <v>97.496080000000021</v>
      </c>
    </row>
    <row r="21" spans="1:3" x14ac:dyDescent="0.2">
      <c r="A21" s="11"/>
      <c r="B21" s="12" t="s">
        <v>16</v>
      </c>
      <c r="C21" s="24">
        <v>0</v>
      </c>
    </row>
    <row r="22" spans="1:3" x14ac:dyDescent="0.2">
      <c r="A22" s="11"/>
      <c r="B22" s="12" t="s">
        <v>17</v>
      </c>
      <c r="C22" s="24">
        <v>0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0</v>
      </c>
    </row>
    <row r="26" spans="1:3" x14ac:dyDescent="0.2">
      <c r="A26" s="11"/>
      <c r="B26" s="12" t="s">
        <v>21</v>
      </c>
      <c r="C26" s="24">
        <v>97.496080000000021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0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5">C30+C20+C15+C11+C7</f>
        <v>137.3503271025495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6">(C32+C20+C16)/C40</f>
        <v>6.9600782415636902E-4</v>
      </c>
    </row>
    <row r="38" spans="1:5" ht="15" x14ac:dyDescent="0.25">
      <c r="A38" s="11" t="s">
        <v>11</v>
      </c>
      <c r="B38" s="12" t="s">
        <v>31</v>
      </c>
      <c r="C38" s="19">
        <f t="shared" ref="C38" si="7">C34/C45</f>
        <v>9.1192993461839463E-4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140079</v>
      </c>
    </row>
    <row r="45" spans="1:5" x14ac:dyDescent="0.2">
      <c r="C45" s="6">
        <f>(C40+161151)/2</f>
        <v>150615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rightToLeft="1" zoomScaleNormal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B14" sqref="B14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16384" width="9" style="2"/>
  </cols>
  <sheetData>
    <row r="1" spans="1:4" ht="15" x14ac:dyDescent="0.25">
      <c r="A1" s="1"/>
      <c r="B1" s="33" t="s">
        <v>82</v>
      </c>
    </row>
    <row r="2" spans="1:4" x14ac:dyDescent="0.2">
      <c r="A2" s="4"/>
      <c r="B2" s="82" t="s">
        <v>83</v>
      </c>
      <c r="C2" s="3">
        <v>44196</v>
      </c>
    </row>
    <row r="3" spans="1:4" ht="15" x14ac:dyDescent="0.25">
      <c r="A3" s="5"/>
      <c r="B3" s="83" t="s">
        <v>0</v>
      </c>
    </row>
    <row r="4" spans="1:4" ht="16.5" thickBot="1" x14ac:dyDescent="0.3">
      <c r="A4" s="7"/>
      <c r="B4" s="84" t="s">
        <v>90</v>
      </c>
    </row>
    <row r="5" spans="1:4" x14ac:dyDescent="0.2">
      <c r="A5" s="87"/>
      <c r="B5" s="89"/>
      <c r="C5" s="91" t="s">
        <v>1</v>
      </c>
    </row>
    <row r="6" spans="1:4" x14ac:dyDescent="0.2">
      <c r="A6" s="88"/>
      <c r="B6" s="90"/>
      <c r="C6" s="92"/>
    </row>
    <row r="7" spans="1:4" ht="15" x14ac:dyDescent="0.25">
      <c r="A7" s="8">
        <v>1</v>
      </c>
      <c r="B7" s="9" t="s">
        <v>2</v>
      </c>
      <c r="C7" s="10">
        <f t="shared" ref="C7" si="0">SUM(C8:C9)</f>
        <v>90.811124669519756</v>
      </c>
    </row>
    <row r="8" spans="1:4" x14ac:dyDescent="0.2">
      <c r="A8" s="11"/>
      <c r="B8" s="12" t="s">
        <v>3</v>
      </c>
      <c r="C8" s="24">
        <v>0</v>
      </c>
    </row>
    <row r="9" spans="1:4" x14ac:dyDescent="0.2">
      <c r="A9" s="11"/>
      <c r="B9" s="12" t="s">
        <v>4</v>
      </c>
      <c r="C9" s="24">
        <v>90.811124669519756</v>
      </c>
    </row>
    <row r="10" spans="1:4" x14ac:dyDescent="0.2">
      <c r="A10" s="11"/>
      <c r="B10" s="12"/>
      <c r="C10" s="25"/>
    </row>
    <row r="11" spans="1:4" ht="15" x14ac:dyDescent="0.25">
      <c r="A11" s="8">
        <v>2</v>
      </c>
      <c r="B11" s="9" t="s">
        <v>5</v>
      </c>
      <c r="C11" s="10">
        <f t="shared" ref="C11" si="1">SUM(C12:C13)</f>
        <v>4.4687348337116113</v>
      </c>
      <c r="D11" s="27"/>
    </row>
    <row r="12" spans="1:4" x14ac:dyDescent="0.2">
      <c r="A12" s="11"/>
      <c r="B12" s="15" t="s">
        <v>6</v>
      </c>
      <c r="C12" s="24">
        <v>0</v>
      </c>
    </row>
    <row r="13" spans="1:4" x14ac:dyDescent="0.2">
      <c r="A13" s="11"/>
      <c r="B13" s="15" t="s">
        <v>7</v>
      </c>
      <c r="C13" s="24">
        <v>4.4687348337116113</v>
      </c>
    </row>
    <row r="14" spans="1:4" x14ac:dyDescent="0.2">
      <c r="A14" s="31"/>
      <c r="B14" s="32"/>
      <c r="C14" s="25"/>
    </row>
    <row r="15" spans="1:4" ht="15" x14ac:dyDescent="0.25">
      <c r="A15" s="8">
        <v>3</v>
      </c>
      <c r="B15" s="9" t="s">
        <v>8</v>
      </c>
      <c r="C15" s="23">
        <f t="shared" ref="C15" si="2">SUM(C16:C18)</f>
        <v>17.769385619663876</v>
      </c>
    </row>
    <row r="16" spans="1:4" ht="25.5" x14ac:dyDescent="0.2">
      <c r="A16" s="11" t="s">
        <v>9</v>
      </c>
      <c r="B16" s="16" t="s">
        <v>10</v>
      </c>
      <c r="C16" s="24">
        <v>4.8724912261036213</v>
      </c>
    </row>
    <row r="17" spans="1:3" x14ac:dyDescent="0.2">
      <c r="A17" s="11" t="s">
        <v>11</v>
      </c>
      <c r="B17" s="16" t="s">
        <v>12</v>
      </c>
      <c r="C17" s="24">
        <v>0</v>
      </c>
    </row>
    <row r="18" spans="1:3" x14ac:dyDescent="0.2">
      <c r="A18" s="11" t="s">
        <v>13</v>
      </c>
      <c r="B18" s="12" t="s">
        <v>14</v>
      </c>
      <c r="C18" s="24">
        <v>12.896894393560254</v>
      </c>
    </row>
    <row r="19" spans="1:3" x14ac:dyDescent="0.2">
      <c r="A19" s="17"/>
      <c r="B19" s="32"/>
      <c r="C19" s="25"/>
    </row>
    <row r="20" spans="1:3" ht="15" x14ac:dyDescent="0.25">
      <c r="A20" s="18">
        <v>4</v>
      </c>
      <c r="B20" s="9" t="s">
        <v>15</v>
      </c>
      <c r="C20" s="10">
        <f t="shared" ref="C20" si="3">SUM(C21:C28)</f>
        <v>391.98514832824367</v>
      </c>
    </row>
    <row r="21" spans="1:3" x14ac:dyDescent="0.2">
      <c r="A21" s="11"/>
      <c r="B21" s="12" t="s">
        <v>16</v>
      </c>
      <c r="C21" s="24">
        <v>32.42142637479855</v>
      </c>
    </row>
    <row r="22" spans="1:3" x14ac:dyDescent="0.2">
      <c r="A22" s="11"/>
      <c r="B22" s="12" t="s">
        <v>17</v>
      </c>
      <c r="C22" s="24">
        <v>185.87232070550962</v>
      </c>
    </row>
    <row r="23" spans="1:3" x14ac:dyDescent="0.2">
      <c r="A23" s="11"/>
      <c r="B23" s="12" t="s">
        <v>18</v>
      </c>
      <c r="C23" s="24"/>
    </row>
    <row r="24" spans="1:3" x14ac:dyDescent="0.2">
      <c r="A24" s="11"/>
      <c r="B24" s="12" t="s">
        <v>19</v>
      </c>
      <c r="C24" s="24"/>
    </row>
    <row r="25" spans="1:3" x14ac:dyDescent="0.2">
      <c r="A25" s="11"/>
      <c r="B25" s="12" t="s">
        <v>20</v>
      </c>
      <c r="C25" s="24">
        <v>1.5563116348299997E-3</v>
      </c>
    </row>
    <row r="26" spans="1:3" x14ac:dyDescent="0.2">
      <c r="A26" s="11"/>
      <c r="B26" s="12" t="s">
        <v>21</v>
      </c>
      <c r="C26" s="24">
        <v>99.804161066045481</v>
      </c>
    </row>
    <row r="27" spans="1:3" x14ac:dyDescent="0.2">
      <c r="A27" s="11"/>
      <c r="B27" s="12" t="s">
        <v>22</v>
      </c>
      <c r="C27" s="24">
        <v>0</v>
      </c>
    </row>
    <row r="28" spans="1:3" x14ac:dyDescent="0.2">
      <c r="A28" s="11"/>
      <c r="B28" s="12" t="s">
        <v>23</v>
      </c>
      <c r="C28" s="24">
        <v>73.885683870255207</v>
      </c>
    </row>
    <row r="29" spans="1:3" x14ac:dyDescent="0.2">
      <c r="A29" s="11"/>
      <c r="B29" s="12"/>
      <c r="C29" s="25"/>
    </row>
    <row r="30" spans="1:3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3" x14ac:dyDescent="0.2">
      <c r="A31" s="11" t="s">
        <v>9</v>
      </c>
      <c r="B31" s="12" t="s">
        <v>25</v>
      </c>
      <c r="C31" s="24"/>
    </row>
    <row r="32" spans="1:3" x14ac:dyDescent="0.2">
      <c r="A32" s="11" t="s">
        <v>11</v>
      </c>
      <c r="B32" s="12" t="s">
        <v>26</v>
      </c>
      <c r="C32" s="24"/>
    </row>
    <row r="33" spans="1:5" x14ac:dyDescent="0.2">
      <c r="A33" s="11"/>
      <c r="B33" s="12"/>
      <c r="C33" s="25"/>
    </row>
    <row r="34" spans="1:5" ht="15" x14ac:dyDescent="0.25">
      <c r="A34" s="11">
        <v>6</v>
      </c>
      <c r="B34" s="9" t="s">
        <v>27</v>
      </c>
      <c r="C34" s="10">
        <f t="shared" ref="C34" si="5">C30+C20+C15+C11+C7</f>
        <v>505.0343934511389</v>
      </c>
      <c r="D34" s="27"/>
      <c r="E34" s="30"/>
    </row>
    <row r="35" spans="1:5" x14ac:dyDescent="0.2">
      <c r="A35" s="11"/>
      <c r="B35" s="12"/>
      <c r="C35" s="25"/>
    </row>
    <row r="36" spans="1:5" ht="15" x14ac:dyDescent="0.25">
      <c r="A36" s="11">
        <v>7</v>
      </c>
      <c r="B36" s="9" t="s">
        <v>28</v>
      </c>
      <c r="C36" s="25"/>
    </row>
    <row r="37" spans="1:5" ht="26.25" x14ac:dyDescent="0.25">
      <c r="A37" s="11" t="s">
        <v>9</v>
      </c>
      <c r="B37" s="16" t="s">
        <v>29</v>
      </c>
      <c r="C37" s="19">
        <f t="shared" ref="C37" si="6">(C32+C20+C16)/C40</f>
        <v>1.2544574170855402E-3</v>
      </c>
    </row>
    <row r="38" spans="1:5" ht="15" x14ac:dyDescent="0.25">
      <c r="A38" s="11" t="s">
        <v>11</v>
      </c>
      <c r="B38" s="12" t="s">
        <v>31</v>
      </c>
      <c r="C38" s="19">
        <f t="shared" ref="C38" si="7">C34/C45</f>
        <v>1.3533374067832126E-3</v>
      </c>
    </row>
    <row r="39" spans="1:5" x14ac:dyDescent="0.2">
      <c r="A39" s="11"/>
      <c r="B39" s="12"/>
      <c r="C39" s="25"/>
    </row>
    <row r="40" spans="1:5" ht="15.75" thickBot="1" x14ac:dyDescent="0.3">
      <c r="A40" s="20"/>
      <c r="B40" s="21" t="s">
        <v>30</v>
      </c>
      <c r="C40" s="26">
        <v>316358</v>
      </c>
    </row>
    <row r="45" spans="1:5" x14ac:dyDescent="0.2">
      <c r="C45" s="6">
        <f>(C40+429996)/2</f>
        <v>373177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15</vt:i4>
      </vt:variant>
      <vt:variant>
        <vt:lpstr>טווחים בעלי שם</vt:lpstr>
      </vt:variant>
      <vt:variant>
        <vt:i4>13</vt:i4>
      </vt:variant>
    </vt:vector>
  </HeadingPairs>
  <TitlesOfParts>
    <vt:vector size="28" baseType="lpstr">
      <vt:lpstr>579</vt:lpstr>
      <vt:lpstr>599</vt:lpstr>
      <vt:lpstr>869</vt:lpstr>
      <vt:lpstr>868</vt:lpstr>
      <vt:lpstr>865</vt:lpstr>
      <vt:lpstr>864</vt:lpstr>
      <vt:lpstr>199</vt:lpstr>
      <vt:lpstr>2048</vt:lpstr>
      <vt:lpstr>7253</vt:lpstr>
      <vt:lpstr>7254</vt:lpstr>
      <vt:lpstr>470</vt:lpstr>
      <vt:lpstr>7256</vt:lpstr>
      <vt:lpstr>מגדל השתלמות- נספח 1</vt:lpstr>
      <vt:lpstr>מגדל השתלמות- נספח 2</vt:lpstr>
      <vt:lpstr>מגדל השתלמות- נספח 3</vt:lpstr>
      <vt:lpstr>'199'!WPrint_Area_W</vt:lpstr>
      <vt:lpstr>'2048'!WPrint_Area_W</vt:lpstr>
      <vt:lpstr>'470'!WPrint_Area_W</vt:lpstr>
      <vt:lpstr>'579'!WPrint_Area_W</vt:lpstr>
      <vt:lpstr>'599'!WPrint_Area_W</vt:lpstr>
      <vt:lpstr>'7253'!WPrint_Area_W</vt:lpstr>
      <vt:lpstr>'7254'!WPrint_Area_W</vt:lpstr>
      <vt:lpstr>'7256'!WPrint_Area_W</vt:lpstr>
      <vt:lpstr>'864'!WPrint_Area_W</vt:lpstr>
      <vt:lpstr>'865'!WPrint_Area_W</vt:lpstr>
      <vt:lpstr>'868'!WPrint_Area_W</vt:lpstr>
      <vt:lpstr>'869'!WPrint_Area_W</vt:lpstr>
      <vt:lpstr>'מגדל השתלמות-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2021-03-21T13:00:18Z</dcterms:modified>
</cp:coreProperties>
</file>